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6\2016 Website postings\"/>
    </mc:Choice>
  </mc:AlternateContent>
  <bookViews>
    <workbookView xWindow="480" yWindow="135" windowWidth="18195" windowHeight="10800"/>
  </bookViews>
  <sheets>
    <sheet name="Proposed Final Tie Breaker" sheetId="1" r:id="rId1"/>
  </sheets>
  <externalReferences>
    <externalReference r:id="rId2"/>
    <externalReference r:id="rId3"/>
  </externalReferences>
  <definedNames>
    <definedName name="bedrooms">[1]Application!$BC$671:$BI$671</definedName>
    <definedName name="Counties">#REF!</definedName>
    <definedName name="FMRS">#REF!</definedName>
    <definedName name="importme">#REF!</definedName>
    <definedName name="my_lookup_counties">#REF!</definedName>
    <definedName name="PRINT">'[2]Basis Matrix'!$A$1:$H$145</definedName>
    <definedName name="PRINT1">[2]Feasibility!$X$4:$AL$75</definedName>
    <definedName name="PRINT2">[2]Feasibility!$X$78:$AM$145</definedName>
    <definedName name="PRINT3">[2]Feasibility!$A$152:$L$224</definedName>
    <definedName name="PRINT4">[2]Feasibility!$A$225:$L$310</definedName>
    <definedName name="set_aside">[1]Application!$AP$210:$AP$219</definedName>
    <definedName name="TC_Rent">[1]Application!$BC$672:$BI$729</definedName>
  </definedNames>
  <calcPr calcId="152511" iterate="1" iterateCount="1000"/>
</workbook>
</file>

<file path=xl/calcChain.xml><?xml version="1.0" encoding="utf-8"?>
<calcChain xmlns="http://schemas.openxmlformats.org/spreadsheetml/2006/main">
  <c r="C30" i="1" l="1"/>
  <c r="O46" i="1" l="1"/>
  <c r="O47" i="1"/>
  <c r="I36" i="1"/>
  <c r="G63" i="1"/>
  <c r="G62" i="1"/>
  <c r="G61" i="1"/>
  <c r="G60" i="1"/>
  <c r="G59" i="1"/>
  <c r="G58" i="1"/>
  <c r="G64" i="1" l="1"/>
  <c r="D66" i="1" s="1"/>
  <c r="D68" i="1" s="1"/>
  <c r="D70" i="1" s="1"/>
  <c r="D77" i="1" s="1"/>
  <c r="G13" i="1" l="1"/>
  <c r="G16" i="1" s="1"/>
  <c r="G42" i="1" s="1"/>
  <c r="G43" i="1" l="1"/>
  <c r="G44" i="1" s="1"/>
  <c r="B46" i="1" s="1"/>
  <c r="R46" i="1" s="1"/>
</calcChain>
</file>

<file path=xl/sharedStrings.xml><?xml version="1.0" encoding="utf-8"?>
<sst xmlns="http://schemas.openxmlformats.org/spreadsheetml/2006/main" count="81" uniqueCount="71">
  <si>
    <t>Final Tie Breaker Formula:</t>
  </si>
  <si>
    <t>+</t>
  </si>
  <si>
    <t>((</t>
  </si>
  <si>
    <t>Requested unadjusted eligible basis</t>
  </si>
  <si>
    <t>) /3)</t>
  </si>
  <si>
    <t>Total residential project development costs</t>
  </si>
  <si>
    <t>=</t>
  </si>
  <si>
    <t>Tranche B, if applicable (calculate below)</t>
  </si>
  <si>
    <t>TOTAL</t>
  </si>
  <si>
    <t>For mixed-use projects, the permanent public fund numerator must be discounted/reduced by the mixed-use ratio below.</t>
  </si>
  <si>
    <r>
      <t>Mixed-use projects: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Total commercial cost / Total project cost:</t>
    </r>
  </si>
  <si>
    <t>ADJUSTMENT/INCREASE (REGULATION SECTION 10325(c)(10)(A)) TO THE NUMERATOR.  TCAC staff may adjust this ratio as deemed appropriate.</t>
  </si>
  <si>
    <r>
      <t>Operating and rental subsidies: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% of subsidized units:</t>
    </r>
  </si>
  <si>
    <t>Subsidy adjustment/increase to permanent public funds numerator</t>
  </si>
  <si>
    <t xml:space="preserve">The number of rental subsidy units and the number of </t>
  </si>
  <si>
    <r>
      <t xml:space="preserve">(This adjustment is calculated in the numerator </t>
    </r>
    <r>
      <rPr>
        <u/>
        <sz val="11"/>
        <rFont val="Arial"/>
        <family val="2"/>
      </rPr>
      <t>after</t>
    </r>
    <r>
      <rPr>
        <sz val="11"/>
        <rFont val="Arial"/>
        <family val="2"/>
      </rPr>
      <t xml:space="preserve"> any commercial</t>
    </r>
  </si>
  <si>
    <t>operating subsidy units are cumulative, up to 100%.</t>
  </si>
  <si>
    <t>cost adjustment).</t>
  </si>
  <si>
    <t>Tranche B calculation</t>
  </si>
  <si>
    <t>For purposes of the public funds points section and the final tie breaker, a Tranche B loan is the lesser of the actual commitment amount</t>
  </si>
  <si>
    <t>or the following.  Please note, an application must include a private Tranche B loan supported by a public subsidy to utilize this calculation.</t>
  </si>
  <si>
    <t>Rental Income Differential:</t>
  </si>
  <si>
    <t>Rent Limit:</t>
  </si>
  <si>
    <t xml:space="preserve">40% AMI </t>
  </si>
  <si>
    <t>(SRO/SpN)</t>
  </si>
  <si>
    <t>OR</t>
  </si>
  <si>
    <t>Public</t>
  </si>
  <si>
    <t>Calculated</t>
  </si>
  <si>
    <t>50% AMI</t>
  </si>
  <si>
    <t>Subsidy</t>
  </si>
  <si>
    <t>Annual</t>
  </si>
  <si>
    <t>Unit Type</t>
  </si>
  <si>
    <t># of Units</t>
  </si>
  <si>
    <t>(ALL OTHER)</t>
  </si>
  <si>
    <t>Contract Rent</t>
  </si>
  <si>
    <t>Rent</t>
  </si>
  <si>
    <t>SRO</t>
  </si>
  <si>
    <t>Rental Income Differential</t>
  </si>
  <si>
    <t>Less Vacancy</t>
  </si>
  <si>
    <t>Net Rental Income</t>
  </si>
  <si>
    <t>Available for debt service</t>
  </si>
  <si>
    <t xml:space="preserve"> @ 1.15 DSC ratio:</t>
  </si>
  <si>
    <t>Loan term (years)</t>
  </si>
  <si>
    <t>Interest rate (annual)</t>
  </si>
  <si>
    <t>DSC ratio</t>
  </si>
  <si>
    <t>Loan amount per TCAC</t>
  </si>
  <si>
    <t>underwriting standards:</t>
  </si>
  <si>
    <t>Actual Tranche B</t>
  </si>
  <si>
    <t>loan amount:</t>
  </si>
  <si>
    <t>(Committed, permanent, leveraged soft financing defraying residential costs X size factor) X subsidy percentage factor</t>
  </si>
  <si>
    <t>RENTAL/OPERATING SUBSIDY BOOST</t>
  </si>
  <si>
    <t>SIZE FACTOR</t>
  </si>
  <si>
    <t>Size factor:</t>
  </si>
  <si>
    <t>MIXED USE PROJECTS</t>
  </si>
  <si>
    <t>SOFT FINANCING</t>
  </si>
  <si>
    <t>BASIS REDUCTION</t>
  </si>
  <si>
    <t xml:space="preserve">THE PRORATED COMMERCIAL COST DEDUCTION TO SOFT FUNDS MUST BE CALCULATED FIRST, BEFORE APPLYING ANY SIZE OR SUBSIDY </t>
  </si>
  <si>
    <t>Soft financing less commercial proration</t>
  </si>
  <si>
    <t>With rental/operating subsidy boost</t>
  </si>
  <si>
    <t>Voluntary basis reduction</t>
  </si>
  <si>
    <t xml:space="preserve">For projects with public operating or rental subsidies listed in Reg. Section 10325(c)(10)(A), calculate the percentage increase below and increase the </t>
  </si>
  <si>
    <t>soft funds numerator by the adjustment percentage.</t>
  </si>
  <si>
    <t>FINAL TIE BREAKER CALCULATION</t>
  </si>
  <si>
    <t>Total donated land value and fee waivers</t>
  </si>
  <si>
    <t>Tax credit units:</t>
  </si>
  <si>
    <t>New construction</t>
  </si>
  <si>
    <r>
      <t xml:space="preserve">Sample formula (commercial costs) for numerator </t>
    </r>
    <r>
      <rPr>
        <i/>
        <sz val="11"/>
        <rFont val="Arial"/>
        <family val="2"/>
      </rPr>
      <t xml:space="preserve">Committed permanent soft funds defraying residential costs </t>
    </r>
    <r>
      <rPr>
        <sz val="11"/>
        <rFont val="Arial"/>
        <family val="2"/>
      </rPr>
      <t xml:space="preserve"> =(G16)*(1-J21) </t>
    </r>
  </si>
  <si>
    <t>Requested unadjusted eligible basis + amount of basis reduction equal to leveraged soft financing exclusive of donated land and fee waivers</t>
  </si>
  <si>
    <t xml:space="preserve">Soft financing with size factor   </t>
  </si>
  <si>
    <t>Total leveraged soft financing excluding donated land and fee waivers</t>
  </si>
  <si>
    <t>PROPOSED FINAL TIE BREAKER CALCULATOR: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</si>
</sst>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%"/>
    <numFmt numFmtId="166" formatCode="0.0%"/>
    <numFmt numFmtId="167" formatCode="0.00000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1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i/>
      <sz val="9"/>
      <color indexed="9"/>
      <name val="Arial"/>
      <family val="2"/>
    </font>
    <font>
      <sz val="11"/>
      <color theme="1"/>
      <name val="Arial"/>
      <family val="2"/>
    </font>
    <font>
      <sz val="11"/>
      <name val="Times New Roman"/>
      <family val="1"/>
    </font>
    <font>
      <sz val="10"/>
      <name val="MS Sans Serif"/>
      <family val="2"/>
    </font>
    <font>
      <sz val="18"/>
      <color theme="3"/>
      <name val="Cambri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6">
    <xf numFmtId="0" fontId="0" fillId="0" borderId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>
      <alignment vertical="top"/>
    </xf>
    <xf numFmtId="44" fontId="16" fillId="0" borderId="0" applyFont="0" applyFill="0" applyBorder="0" applyAlignment="0" applyProtection="0">
      <alignment vertical="top"/>
    </xf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0" borderId="0" applyNumberFormat="0" applyBorder="0"/>
    <xf numFmtId="0" fontId="18" fillId="0" borderId="0" applyBorder="0" applyAlignment="0"/>
    <xf numFmtId="0" fontId="19" fillId="0" borderId="0" applyFill="0" applyBorder="0" applyAlignment="0"/>
    <xf numFmtId="0" fontId="20" fillId="0" borderId="0"/>
    <xf numFmtId="0" fontId="16" fillId="0" borderId="0"/>
    <xf numFmtId="0" fontId="16" fillId="0" borderId="0"/>
    <xf numFmtId="0" fontId="1" fillId="0" borderId="0"/>
    <xf numFmtId="0" fontId="2" fillId="0" borderId="0"/>
    <xf numFmtId="0" fontId="2" fillId="0" borderId="0"/>
    <xf numFmtId="0" fontId="21" fillId="0" borderId="0"/>
    <xf numFmtId="0" fontId="16" fillId="0" borderId="0"/>
    <xf numFmtId="0" fontId="16" fillId="0" borderId="0"/>
    <xf numFmtId="0" fontId="22" fillId="0" borderId="0"/>
    <xf numFmtId="0" fontId="16" fillId="0" borderId="0"/>
    <xf numFmtId="0" fontId="1" fillId="0" borderId="0"/>
    <xf numFmtId="0" fontId="16" fillId="0" borderId="0">
      <alignment vertical="top"/>
    </xf>
    <xf numFmtId="0" fontId="1" fillId="0" borderId="0"/>
    <xf numFmtId="0" fontId="1" fillId="0" borderId="0"/>
    <xf numFmtId="0" fontId="22" fillId="0" borderId="0"/>
    <xf numFmtId="0" fontId="16" fillId="0" borderId="0">
      <alignment vertical="top"/>
    </xf>
    <xf numFmtId="0" fontId="1" fillId="0" borderId="0"/>
    <xf numFmtId="0" fontId="1" fillId="0" borderId="0"/>
    <xf numFmtId="0" fontId="22" fillId="0" borderId="0"/>
    <xf numFmtId="0" fontId="16" fillId="0" borderId="0">
      <alignment vertical="top"/>
    </xf>
    <xf numFmtId="0" fontId="22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>
      <alignment vertical="top"/>
    </xf>
    <xf numFmtId="0" fontId="21" fillId="0" borderId="0"/>
    <xf numFmtId="0" fontId="21" fillId="0" borderId="0"/>
    <xf numFmtId="0" fontId="1" fillId="0" borderId="0"/>
    <xf numFmtId="0" fontId="16" fillId="0" borderId="0">
      <alignment vertical="top"/>
    </xf>
    <xf numFmtId="0" fontId="1" fillId="0" borderId="0"/>
    <xf numFmtId="0" fontId="21" fillId="0" borderId="0"/>
    <xf numFmtId="0" fontId="1" fillId="0" borderId="0"/>
    <xf numFmtId="0" fontId="1" fillId="0" borderId="0"/>
    <xf numFmtId="0" fontId="2" fillId="0" borderId="0"/>
    <xf numFmtId="0" fontId="16" fillId="0" borderId="0">
      <alignment vertical="top"/>
    </xf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16" fillId="0" borderId="0">
      <alignment vertical="top"/>
    </xf>
    <xf numFmtId="0" fontId="16" fillId="0" borderId="0">
      <alignment vertical="top"/>
    </xf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0" borderId="0" applyNumberFormat="0" applyFill="0" applyBorder="0">
      <alignment horizontal="left"/>
    </xf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4" fillId="0" borderId="0" xfId="0" applyFont="1" applyProtection="1"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4" borderId="4" xfId="0" applyNumberFormat="1" applyFont="1" applyFill="1" applyBorder="1" applyAlignment="1" applyProtection="1">
      <protection locked="0"/>
    </xf>
    <xf numFmtId="9" fontId="4" fillId="4" borderId="0" xfId="0" applyNumberFormat="1" applyFont="1" applyFill="1" applyBorder="1" applyAlignment="1" applyProtection="1">
      <alignment horizontal="right"/>
      <protection locked="0"/>
    </xf>
    <xf numFmtId="1" fontId="4" fillId="4" borderId="0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Border="1" applyAlignment="1" applyProtection="1">
      <alignment horizontal="center"/>
      <protection locked="0"/>
    </xf>
    <xf numFmtId="164" fontId="4" fillId="4" borderId="0" xfId="0" applyNumberFormat="1" applyFont="1" applyFill="1" applyAlignment="1" applyProtection="1">
      <alignment horizontal="center"/>
      <protection locked="0"/>
    </xf>
    <xf numFmtId="9" fontId="4" fillId="0" borderId="0" xfId="0" applyNumberFormat="1" applyFont="1" applyFill="1" applyBorder="1" applyAlignment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64" fontId="4" fillId="4" borderId="2" xfId="0" applyNumberFormat="1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2" xfId="0" applyFont="1" applyBorder="1" applyProtection="1"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protection locked="0"/>
    </xf>
    <xf numFmtId="0" fontId="11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Fill="1" applyBorder="1" applyAlignment="1" applyProtection="1">
      <protection locked="0"/>
    </xf>
    <xf numFmtId="166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Protection="1"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164" fontId="4" fillId="0" borderId="2" xfId="0" applyNumberFormat="1" applyFont="1" applyFill="1" applyBorder="1" applyAlignme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Fill="1" applyAlignment="1" applyProtection="1">
      <alignment horizontal="right"/>
      <protection locked="0"/>
    </xf>
    <xf numFmtId="164" fontId="4" fillId="0" borderId="3" xfId="0" applyNumberFormat="1" applyFont="1" applyBorder="1" applyAlignment="1" applyProtection="1">
      <protection locked="0"/>
    </xf>
    <xf numFmtId="0" fontId="6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9" fontId="4" fillId="0" borderId="2" xfId="0" applyNumberFormat="1" applyFont="1" applyFill="1" applyBorder="1" applyAlignment="1" applyProtection="1">
      <alignment horizontal="center"/>
      <protection locked="0"/>
    </xf>
    <xf numFmtId="9" fontId="4" fillId="0" borderId="2" xfId="0" quotePrefix="1" applyNumberFormat="1" applyFont="1" applyFill="1" applyBorder="1" applyAlignment="1" applyProtection="1">
      <alignment horizontal="center"/>
      <protection locked="0"/>
    </xf>
    <xf numFmtId="0" fontId="13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164" fontId="4" fillId="0" borderId="0" xfId="0" applyNumberFormat="1" applyFont="1" applyProtection="1">
      <protection locked="0"/>
    </xf>
    <xf numFmtId="164" fontId="4" fillId="0" borderId="2" xfId="0" applyNumberFormat="1" applyFont="1" applyBorder="1" applyProtection="1">
      <protection locked="0"/>
    </xf>
    <xf numFmtId="166" fontId="4" fillId="0" borderId="2" xfId="0" applyNumberFormat="1" applyFont="1" applyBorder="1" applyAlignment="1" applyProtection="1">
      <alignment horizontal="right"/>
      <protection locked="0"/>
    </xf>
    <xf numFmtId="166" fontId="4" fillId="0" borderId="0" xfId="0" applyNumberFormat="1" applyFont="1" applyBorder="1" applyAlignment="1" applyProtection="1">
      <alignment horizontal="right"/>
      <protection locked="0"/>
    </xf>
    <xf numFmtId="166" fontId="4" fillId="0" borderId="0" xfId="0" applyNumberFormat="1" applyFont="1" applyProtection="1">
      <protection locked="0"/>
    </xf>
    <xf numFmtId="2" fontId="4" fillId="0" borderId="0" xfId="0" applyNumberFormat="1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6" fontId="4" fillId="0" borderId="2" xfId="0" applyNumberFormat="1" applyFont="1" applyBorder="1" applyProtection="1">
      <protection locked="0"/>
    </xf>
    <xf numFmtId="6" fontId="4" fillId="0" borderId="0" xfId="0" applyNumberFormat="1" applyFont="1" applyProtection="1"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center" vertical="center"/>
      <protection locked="0"/>
    </xf>
    <xf numFmtId="167" fontId="4" fillId="0" borderId="7" xfId="0" applyNumberFormat="1" applyFont="1" applyBorder="1" applyAlignment="1" applyProtection="1">
      <alignment horizontal="center" vertical="center"/>
      <protection locked="0"/>
    </xf>
    <xf numFmtId="165" fontId="4" fillId="5" borderId="7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Protection="1">
      <protection locked="0"/>
    </xf>
    <xf numFmtId="0" fontId="5" fillId="0" borderId="0" xfId="0" applyFont="1" applyFill="1" applyBorder="1" applyProtection="1">
      <protection locked="0"/>
    </xf>
    <xf numFmtId="164" fontId="4" fillId="0" borderId="8" xfId="0" applyNumberFormat="1" applyFont="1" applyFill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5" fillId="0" borderId="4" xfId="0" applyFont="1" applyBorder="1" applyAlignment="1" applyProtection="1">
      <alignment vertical="center"/>
      <protection locked="0"/>
    </xf>
    <xf numFmtId="164" fontId="4" fillId="0" borderId="4" xfId="0" applyNumberFormat="1" applyFont="1" applyFill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5" fillId="0" borderId="4" xfId="0" applyFont="1" applyBorder="1" applyAlignment="1" applyProtection="1"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right" vertical="center"/>
      <protection locked="0"/>
    </xf>
    <xf numFmtId="0" fontId="4" fillId="0" borderId="2" xfId="0" applyFont="1" applyBorder="1" applyAlignment="1" applyProtection="1">
      <alignment horizontal="right" vertical="center"/>
      <protection locked="0"/>
    </xf>
    <xf numFmtId="164" fontId="4" fillId="0" borderId="2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5" fillId="0" borderId="2" xfId="0" applyFont="1" applyBorder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164" fontId="4" fillId="0" borderId="2" xfId="0" applyNumberFormat="1" applyFont="1" applyBorder="1" applyAlignment="1" applyProtection="1">
      <alignment horizontal="right" vertical="top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164" fontId="4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164" fontId="4" fillId="0" borderId="2" xfId="0" applyNumberFormat="1" applyFont="1" applyFill="1" applyBorder="1" applyAlignment="1" applyProtection="1">
      <alignment horizontal="center"/>
      <protection locked="0"/>
    </xf>
    <xf numFmtId="0" fontId="0" fillId="0" borderId="2" xfId="0" applyBorder="1"/>
    <xf numFmtId="165" fontId="5" fillId="0" borderId="10" xfId="0" applyNumberFormat="1" applyFont="1" applyBorder="1" applyAlignment="1" applyProtection="1">
      <alignment horizontal="center" vertical="center"/>
      <protection locked="0"/>
    </xf>
    <xf numFmtId="165" fontId="5" fillId="0" borderId="11" xfId="0" applyNumberFormat="1" applyFont="1" applyBorder="1" applyAlignment="1" applyProtection="1">
      <alignment horizontal="center" vertical="center"/>
      <protection locked="0"/>
    </xf>
    <xf numFmtId="166" fontId="4" fillId="5" borderId="5" xfId="0" applyNumberFormat="1" applyFont="1" applyFill="1" applyBorder="1" applyAlignment="1" applyProtection="1">
      <alignment horizontal="center"/>
      <protection locked="0"/>
    </xf>
    <xf numFmtId="166" fontId="4" fillId="5" borderId="4" xfId="0" applyNumberFormat="1" applyFont="1" applyFill="1" applyBorder="1" applyAlignment="1" applyProtection="1">
      <alignment horizontal="center"/>
      <protection locked="0"/>
    </xf>
    <xf numFmtId="166" fontId="4" fillId="5" borderId="6" xfId="0" applyNumberFormat="1" applyFont="1" applyFill="1" applyBorder="1" applyAlignment="1" applyProtection="1">
      <alignment horizontal="center"/>
      <protection locked="0"/>
    </xf>
    <xf numFmtId="165" fontId="4" fillId="0" borderId="5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165" fontId="4" fillId="0" borderId="6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right"/>
      <protection locked="0"/>
    </xf>
    <xf numFmtId="164" fontId="4" fillId="5" borderId="2" xfId="0" applyNumberFormat="1" applyFont="1" applyFill="1" applyBorder="1" applyAlignment="1" applyProtection="1">
      <alignment horizontal="right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</cellXfs>
  <cellStyles count="106">
    <cellStyle name="Comma 2" xfId="1"/>
    <cellStyle name="Comma 2 2" xfId="2"/>
    <cellStyle name="Comma 3" xfId="3"/>
    <cellStyle name="Comma 4" xfId="4"/>
    <cellStyle name="Comma 4 2" xfId="5"/>
    <cellStyle name="Comma 4 2 2" xfId="6"/>
    <cellStyle name="Comma 4 3" xfId="7"/>
    <cellStyle name="Comma 5" xfId="8"/>
    <cellStyle name="Currency 2" xfId="9"/>
    <cellStyle name="Currency 2 2" xfId="10"/>
    <cellStyle name="Currency 2 3" xfId="11"/>
    <cellStyle name="Currency 2 3 2" xfId="12"/>
    <cellStyle name="Currency 3" xfId="13"/>
    <cellStyle name="Currency 3 2" xfId="14"/>
    <cellStyle name="Currency 3 3" xfId="15"/>
    <cellStyle name="Currency 4" xfId="16"/>
    <cellStyle name="Currency 4 2" xfId="17"/>
    <cellStyle name="Currency 4 3" xfId="18"/>
    <cellStyle name="Currency 4 3 2" xfId="19"/>
    <cellStyle name="Currency 4 4" xfId="20"/>
    <cellStyle name="Currency 5" xfId="21"/>
    <cellStyle name="Currency 5 2" xfId="22"/>
    <cellStyle name="Currency 5 2 2" xfId="23"/>
    <cellStyle name="Currency 5 3" xfId="24"/>
    <cellStyle name="Currency 6" xfId="25"/>
    <cellStyle name="Currency 6 2" xfId="26"/>
    <cellStyle name="Currency 7" xfId="27"/>
    <cellStyle name="Currency 7 2" xfId="28"/>
    <cellStyle name="Currency 7 3" xfId="29"/>
    <cellStyle name="Currency 7 4" xfId="30"/>
    <cellStyle name="Currency 8" xfId="31"/>
    <cellStyle name="Currency 8 2" xfId="32"/>
    <cellStyle name="Label" xfId="33"/>
    <cellStyle name="Label No Shade" xfId="34"/>
    <cellStyle name="Label Shaded" xfId="35"/>
    <cellStyle name="Normal" xfId="0" builtinId="0"/>
    <cellStyle name="Normal 10" xfId="36"/>
    <cellStyle name="Normal 10 2" xfId="37"/>
    <cellStyle name="Normal 11" xfId="38"/>
    <cellStyle name="Normal 12" xfId="39"/>
    <cellStyle name="Normal 2" xfId="40"/>
    <cellStyle name="Normal 2 2" xfId="41"/>
    <cellStyle name="Normal 2 2 2" xfId="42"/>
    <cellStyle name="Normal 2 2 2 2" xfId="43"/>
    <cellStyle name="Normal 2 3" xfId="44"/>
    <cellStyle name="Normal 2 3 2" xfId="45"/>
    <cellStyle name="Normal 2 4" xfId="46"/>
    <cellStyle name="Normal 2 4 2" xfId="47"/>
    <cellStyle name="Normal 2 4 2 2" xfId="48"/>
    <cellStyle name="Normal 2 4 2 3" xfId="49"/>
    <cellStyle name="Normal 2 4 3" xfId="50"/>
    <cellStyle name="Normal 2 4 3 2" xfId="51"/>
    <cellStyle name="Normal 2 4 4" xfId="52"/>
    <cellStyle name="Normal 2 4 5" xfId="53"/>
    <cellStyle name="Normal 2 5" xfId="54"/>
    <cellStyle name="Normal 2 5 2" xfId="55"/>
    <cellStyle name="Normal 2 5 3" xfId="56"/>
    <cellStyle name="Normal 2 6" xfId="57"/>
    <cellStyle name="Normal 3" xfId="58"/>
    <cellStyle name="Normal 3 2" xfId="59"/>
    <cellStyle name="Normal 3 2 2" xfId="60"/>
    <cellStyle name="Normal 3 3" xfId="61"/>
    <cellStyle name="Normal 3 3 2" xfId="62"/>
    <cellStyle name="Normal 3 4" xfId="63"/>
    <cellStyle name="Normal 3 5" xfId="64"/>
    <cellStyle name="Normal 4" xfId="65"/>
    <cellStyle name="Normal 4 2" xfId="66"/>
    <cellStyle name="Normal 4 2 2" xfId="67"/>
    <cellStyle name="Normal 4 2 2 2" xfId="68"/>
    <cellStyle name="Normal 4 2 2 3" xfId="69"/>
    <cellStyle name="Normal 4 2 3" xfId="70"/>
    <cellStyle name="Normal 4 2 4" xfId="71"/>
    <cellStyle name="Normal 4 3" xfId="72"/>
    <cellStyle name="Normal 4 3 2" xfId="73"/>
    <cellStyle name="Normal 4 3 2 2" xfId="74"/>
    <cellStyle name="Normal 4 4" xfId="75"/>
    <cellStyle name="Normal 4 4 2" xfId="76"/>
    <cellStyle name="Normal 4 5" xfId="77"/>
    <cellStyle name="Normal 4 6" xfId="78"/>
    <cellStyle name="Normal 5" xfId="79"/>
    <cellStyle name="Normal 5 2" xfId="80"/>
    <cellStyle name="Normal 5 2 2" xfId="81"/>
    <cellStyle name="Normal 5 2 2 2" xfId="82"/>
    <cellStyle name="Normal 5 2 3" xfId="83"/>
    <cellStyle name="Normal 5 3" xfId="84"/>
    <cellStyle name="Normal 5 3 2" xfId="85"/>
    <cellStyle name="Normal 5 3 3" xfId="86"/>
    <cellStyle name="Normal 5 4" xfId="87"/>
    <cellStyle name="Normal 6" xfId="88"/>
    <cellStyle name="Normal 6 2" xfId="89"/>
    <cellStyle name="Normal 6 3" xfId="90"/>
    <cellStyle name="Normal 6 3 2" xfId="91"/>
    <cellStyle name="Normal 7" xfId="92"/>
    <cellStyle name="Normal 7 2" xfId="93"/>
    <cellStyle name="Normal 8" xfId="94"/>
    <cellStyle name="Normal 8 2" xfId="95"/>
    <cellStyle name="Normal 8 2 2" xfId="96"/>
    <cellStyle name="Normal 8 3" xfId="97"/>
    <cellStyle name="Normal 9" xfId="98"/>
    <cellStyle name="Normal 9 2" xfId="99"/>
    <cellStyle name="Normal 9 2 2" xfId="100"/>
    <cellStyle name="Normal 9 3" xfId="101"/>
    <cellStyle name="Note 2" xfId="102"/>
    <cellStyle name="Note 3" xfId="103"/>
    <cellStyle name="Text Entry" xfId="104"/>
    <cellStyle name="Title 2" xfId="10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5/2015%20Application%20Files%20-%20Excel%20and%20Attachments/2015%209%25%20Application%205-21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ferguson\AppData\Local\Microsoft\Windows\Temporary%20Internet%20Files\Content.Outlook\F5ZTZCS3\2010\2010%20Application%20Files\2010%209%25%20Application\2008%209%25%20-%20Basis%20Matrix%20-%20Feas%20-%20100%25%20Rents%20-%20(goes%20with%20application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-App Completion"/>
      <sheetName val="Instructions-Electronic Submit"/>
      <sheetName val="Application"/>
      <sheetName val="Sources and Uses Budget"/>
      <sheetName val="Basis and Credits"/>
      <sheetName val="Points System"/>
      <sheetName val="Service Amenities Budget"/>
      <sheetName val="Final Tie Breaker Self-Score"/>
      <sheetName val="15 Year Pro Forma"/>
      <sheetName val="Subsidy Contract Calculation"/>
      <sheetName val="Checklist Items "/>
      <sheetName val="Applicant Notes"/>
      <sheetName val="POST AWARD SPREADSHEETS &gt;&gt;&gt;"/>
      <sheetName val="SCE Basis and Credits"/>
      <sheetName val="Post-award Project Cost Changes"/>
      <sheetName val="Instructions"/>
    </sheetNames>
    <sheetDataSet>
      <sheetData sheetId="0"/>
      <sheetData sheetId="1"/>
      <sheetData sheetId="2">
        <row r="210">
          <cell r="AP210" t="str">
            <v>N/A</v>
          </cell>
        </row>
        <row r="211">
          <cell r="AP211" t="str">
            <v>Nonprofit (qualified nonprofit organization)</v>
          </cell>
        </row>
        <row r="212">
          <cell r="AP212" t="str">
            <v>Nonprofit (homeless assistance)</v>
          </cell>
        </row>
        <row r="213">
          <cell r="AP213" t="str">
            <v>Rural</v>
          </cell>
        </row>
        <row r="214">
          <cell r="AP214" t="str">
            <v>Rural apportionment (Section 514)</v>
          </cell>
        </row>
        <row r="215">
          <cell r="AP215" t="str">
            <v>Rural apportionment (Section 515)</v>
          </cell>
        </row>
        <row r="216">
          <cell r="AP216" t="str">
            <v>Rural apportionment (HOME)</v>
          </cell>
        </row>
        <row r="217">
          <cell r="AP217" t="str">
            <v>Rural (Native American apportionment)</v>
          </cell>
        </row>
        <row r="218">
          <cell r="AP218" t="str">
            <v>At-Risk</v>
          </cell>
        </row>
        <row r="219">
          <cell r="AP219" t="str">
            <v>Special Needs/SRO</v>
          </cell>
        </row>
        <row r="671">
          <cell r="BC671" t="str">
            <v>County</v>
          </cell>
          <cell r="BD671" t="str">
            <v>SRO/Studio</v>
          </cell>
          <cell r="BE671" t="str">
            <v>1 Bedroom</v>
          </cell>
          <cell r="BF671" t="str">
            <v>2 Bedrooms</v>
          </cell>
          <cell r="BG671" t="str">
            <v>3 Bedrooms</v>
          </cell>
          <cell r="BH671" t="str">
            <v>4 Bedrooms</v>
          </cell>
          <cell r="BI671" t="str">
            <v>5 Bedrooms</v>
          </cell>
        </row>
        <row r="672">
          <cell r="BC672" t="str">
            <v>Alameda</v>
          </cell>
          <cell r="BD672">
            <v>1626</v>
          </cell>
          <cell r="BE672">
            <v>1742</v>
          </cell>
          <cell r="BF672">
            <v>2092</v>
          </cell>
          <cell r="BG672">
            <v>2416</v>
          </cell>
          <cell r="BH672">
            <v>2694</v>
          </cell>
          <cell r="BI672">
            <v>2972</v>
          </cell>
        </row>
        <row r="673">
          <cell r="BC673" t="str">
            <v>Alpine</v>
          </cell>
          <cell r="BD673">
            <v>1512</v>
          </cell>
          <cell r="BE673">
            <v>1666</v>
          </cell>
          <cell r="BF673">
            <v>1944</v>
          </cell>
          <cell r="BG673">
            <v>2246</v>
          </cell>
          <cell r="BH673">
            <v>2506</v>
          </cell>
          <cell r="BI673">
            <v>2766</v>
          </cell>
        </row>
        <row r="674">
          <cell r="BC674" t="str">
            <v>Amador</v>
          </cell>
          <cell r="BD674">
            <v>1202</v>
          </cell>
          <cell r="BE674">
            <v>1288</v>
          </cell>
          <cell r="BF674">
            <v>1546</v>
          </cell>
          <cell r="BG674">
            <v>1786</v>
          </cell>
          <cell r="BH674">
            <v>1992</v>
          </cell>
          <cell r="BI674">
            <v>2198</v>
          </cell>
        </row>
        <row r="675">
          <cell r="BC675" t="str">
            <v>Butte</v>
          </cell>
          <cell r="BD675">
            <v>996</v>
          </cell>
          <cell r="BE675">
            <v>1068</v>
          </cell>
          <cell r="BF675">
            <v>1282</v>
          </cell>
          <cell r="BG675">
            <v>1480</v>
          </cell>
          <cell r="BH675">
            <v>1652</v>
          </cell>
          <cell r="BI675">
            <v>1822</v>
          </cell>
        </row>
        <row r="676">
          <cell r="BC676" t="str">
            <v>Calaveras</v>
          </cell>
          <cell r="BD676">
            <v>1230</v>
          </cell>
          <cell r="BE676">
            <v>1316</v>
          </cell>
          <cell r="BF676">
            <v>1580</v>
          </cell>
          <cell r="BG676">
            <v>1826</v>
          </cell>
          <cell r="BH676">
            <v>2036</v>
          </cell>
          <cell r="BI676">
            <v>2246</v>
          </cell>
        </row>
        <row r="677">
          <cell r="BC677" t="str">
            <v>Colusa</v>
          </cell>
          <cell r="BD677">
            <v>1026</v>
          </cell>
          <cell r="BE677">
            <v>1100</v>
          </cell>
          <cell r="BF677">
            <v>1322</v>
          </cell>
          <cell r="BG677">
            <v>1526</v>
          </cell>
          <cell r="BH677">
            <v>1702</v>
          </cell>
          <cell r="BI677">
            <v>1878</v>
          </cell>
        </row>
        <row r="678">
          <cell r="BC678" t="str">
            <v>Contra Costa</v>
          </cell>
          <cell r="BD678">
            <v>1626</v>
          </cell>
          <cell r="BE678">
            <v>1742</v>
          </cell>
          <cell r="BF678">
            <v>2092</v>
          </cell>
          <cell r="BG678">
            <v>2416</v>
          </cell>
          <cell r="BH678">
            <v>2694</v>
          </cell>
          <cell r="BI678">
            <v>2972</v>
          </cell>
        </row>
        <row r="679">
          <cell r="BC679" t="str">
            <v>Del Norte</v>
          </cell>
          <cell r="BD679">
            <v>996</v>
          </cell>
          <cell r="BE679">
            <v>1068</v>
          </cell>
          <cell r="BF679">
            <v>1282</v>
          </cell>
          <cell r="BG679">
            <v>1480</v>
          </cell>
          <cell r="BH679">
            <v>1652</v>
          </cell>
          <cell r="BI679">
            <v>1822</v>
          </cell>
        </row>
        <row r="680">
          <cell r="BC680" t="str">
            <v>El Dorado</v>
          </cell>
          <cell r="BD680">
            <v>1252</v>
          </cell>
          <cell r="BE680">
            <v>1340</v>
          </cell>
          <cell r="BF680">
            <v>1610</v>
          </cell>
          <cell r="BG680">
            <v>1860</v>
          </cell>
          <cell r="BH680">
            <v>2074</v>
          </cell>
          <cell r="BI680">
            <v>2288</v>
          </cell>
        </row>
        <row r="681">
          <cell r="BC681" t="str">
            <v>Fresno</v>
          </cell>
          <cell r="BD681">
            <v>996</v>
          </cell>
          <cell r="BE681">
            <v>1068</v>
          </cell>
          <cell r="BF681">
            <v>1282</v>
          </cell>
          <cell r="BG681">
            <v>1480</v>
          </cell>
          <cell r="BH681">
            <v>1652</v>
          </cell>
          <cell r="BI681">
            <v>1822</v>
          </cell>
        </row>
        <row r="682">
          <cell r="BC682" t="str">
            <v>Glenn</v>
          </cell>
          <cell r="BD682">
            <v>996</v>
          </cell>
          <cell r="BE682">
            <v>1068</v>
          </cell>
          <cell r="BF682">
            <v>1282</v>
          </cell>
          <cell r="BG682">
            <v>1480</v>
          </cell>
          <cell r="BH682">
            <v>1652</v>
          </cell>
          <cell r="BI682">
            <v>1822</v>
          </cell>
        </row>
        <row r="683">
          <cell r="BC683" t="str">
            <v>Humboldt</v>
          </cell>
          <cell r="BD683">
            <v>996</v>
          </cell>
          <cell r="BE683">
            <v>1068</v>
          </cell>
          <cell r="BF683">
            <v>1282</v>
          </cell>
          <cell r="BG683">
            <v>1480</v>
          </cell>
          <cell r="BH683">
            <v>1652</v>
          </cell>
          <cell r="BI683">
            <v>1822</v>
          </cell>
        </row>
        <row r="684">
          <cell r="BC684" t="str">
            <v>Imperial</v>
          </cell>
          <cell r="BD684">
            <v>996</v>
          </cell>
          <cell r="BE684">
            <v>1068</v>
          </cell>
          <cell r="BF684">
            <v>1282</v>
          </cell>
          <cell r="BG684">
            <v>1480</v>
          </cell>
          <cell r="BH684">
            <v>1652</v>
          </cell>
          <cell r="BI684">
            <v>1822</v>
          </cell>
        </row>
        <row r="685">
          <cell r="BC685" t="str">
            <v>Inyo</v>
          </cell>
          <cell r="BD685">
            <v>1252</v>
          </cell>
          <cell r="BE685">
            <v>1340</v>
          </cell>
          <cell r="BF685">
            <v>1610</v>
          </cell>
          <cell r="BG685">
            <v>1860</v>
          </cell>
          <cell r="BH685">
            <v>2074</v>
          </cell>
          <cell r="BI685">
            <v>2288</v>
          </cell>
        </row>
        <row r="686">
          <cell r="BC686" t="str">
            <v>Kern</v>
          </cell>
          <cell r="BD686">
            <v>996</v>
          </cell>
          <cell r="BE686">
            <v>1068</v>
          </cell>
          <cell r="BF686">
            <v>1282</v>
          </cell>
          <cell r="BG686">
            <v>1480</v>
          </cell>
          <cell r="BH686">
            <v>1652</v>
          </cell>
          <cell r="BI686">
            <v>1822</v>
          </cell>
        </row>
        <row r="687">
          <cell r="BC687" t="str">
            <v>Kings</v>
          </cell>
          <cell r="BD687">
            <v>996</v>
          </cell>
          <cell r="BE687">
            <v>1068</v>
          </cell>
          <cell r="BF687">
            <v>1282</v>
          </cell>
          <cell r="BG687">
            <v>1480</v>
          </cell>
          <cell r="BH687">
            <v>1652</v>
          </cell>
          <cell r="BI687">
            <v>1822</v>
          </cell>
        </row>
        <row r="688">
          <cell r="BC688" t="str">
            <v>Lake</v>
          </cell>
          <cell r="BD688">
            <v>996</v>
          </cell>
          <cell r="BE688">
            <v>1068</v>
          </cell>
          <cell r="BF688">
            <v>1282</v>
          </cell>
          <cell r="BG688">
            <v>1480</v>
          </cell>
          <cell r="BH688">
            <v>1652</v>
          </cell>
          <cell r="BI688">
            <v>1822</v>
          </cell>
        </row>
        <row r="689">
          <cell r="BC689" t="str">
            <v>Lassen</v>
          </cell>
          <cell r="BD689">
            <v>1214</v>
          </cell>
          <cell r="BE689">
            <v>1302</v>
          </cell>
          <cell r="BF689">
            <v>1562</v>
          </cell>
          <cell r="BG689">
            <v>1804</v>
          </cell>
          <cell r="BH689">
            <v>2014</v>
          </cell>
          <cell r="BI689">
            <v>2222</v>
          </cell>
        </row>
        <row r="690">
          <cell r="BC690" t="str">
            <v>Los Angeles</v>
          </cell>
          <cell r="BD690">
            <v>1452</v>
          </cell>
          <cell r="BE690">
            <v>1556</v>
          </cell>
          <cell r="BF690">
            <v>1866</v>
          </cell>
          <cell r="BG690">
            <v>2158</v>
          </cell>
          <cell r="BH690">
            <v>2406</v>
          </cell>
          <cell r="BI690">
            <v>2656</v>
          </cell>
        </row>
        <row r="691">
          <cell r="BC691" t="str">
            <v>Madera</v>
          </cell>
          <cell r="BD691">
            <v>996</v>
          </cell>
          <cell r="BE691">
            <v>1068</v>
          </cell>
          <cell r="BF691">
            <v>1282</v>
          </cell>
          <cell r="BG691">
            <v>1480</v>
          </cell>
          <cell r="BH691">
            <v>1652</v>
          </cell>
          <cell r="BI691">
            <v>1822</v>
          </cell>
        </row>
        <row r="692">
          <cell r="BC692" t="str">
            <v>Marin</v>
          </cell>
          <cell r="BD692">
            <v>2052</v>
          </cell>
          <cell r="BE692">
            <v>2198</v>
          </cell>
          <cell r="BF692">
            <v>2636</v>
          </cell>
          <cell r="BG692">
            <v>3046</v>
          </cell>
          <cell r="BH692">
            <v>3400</v>
          </cell>
          <cell r="BI692">
            <v>3752</v>
          </cell>
        </row>
        <row r="693">
          <cell r="BC693" t="str">
            <v>Mariposa</v>
          </cell>
          <cell r="BD693">
            <v>1084</v>
          </cell>
          <cell r="BE693">
            <v>1162</v>
          </cell>
          <cell r="BF693">
            <v>1394</v>
          </cell>
          <cell r="BG693">
            <v>1610</v>
          </cell>
          <cell r="BH693">
            <v>1796</v>
          </cell>
          <cell r="BI693">
            <v>1982</v>
          </cell>
        </row>
        <row r="694">
          <cell r="BC694" t="str">
            <v>Mendocino</v>
          </cell>
          <cell r="BD694">
            <v>1014</v>
          </cell>
          <cell r="BE694">
            <v>1086</v>
          </cell>
          <cell r="BF694">
            <v>1304</v>
          </cell>
          <cell r="BG694">
            <v>1508</v>
          </cell>
          <cell r="BH694">
            <v>1682</v>
          </cell>
          <cell r="BI694">
            <v>1856</v>
          </cell>
        </row>
        <row r="695">
          <cell r="BC695" t="str">
            <v>Merced</v>
          </cell>
          <cell r="BD695">
            <v>996</v>
          </cell>
          <cell r="BE695">
            <v>1068</v>
          </cell>
          <cell r="BF695">
            <v>1282</v>
          </cell>
          <cell r="BG695">
            <v>1480</v>
          </cell>
          <cell r="BH695">
            <v>1652</v>
          </cell>
          <cell r="BI695">
            <v>1822</v>
          </cell>
        </row>
        <row r="696">
          <cell r="BC696" t="str">
            <v>Modoc</v>
          </cell>
          <cell r="BD696">
            <v>996</v>
          </cell>
          <cell r="BE696">
            <v>1068</v>
          </cell>
          <cell r="BF696">
            <v>1282</v>
          </cell>
          <cell r="BG696">
            <v>1480</v>
          </cell>
          <cell r="BH696">
            <v>1652</v>
          </cell>
          <cell r="BI696">
            <v>1822</v>
          </cell>
        </row>
        <row r="697">
          <cell r="BC697" t="str">
            <v>Mono</v>
          </cell>
          <cell r="BD697">
            <v>1352</v>
          </cell>
          <cell r="BE697">
            <v>1448</v>
          </cell>
          <cell r="BF697">
            <v>1736</v>
          </cell>
          <cell r="BG697">
            <v>2006</v>
          </cell>
          <cell r="BH697">
            <v>2240</v>
          </cell>
          <cell r="BI697">
            <v>2472</v>
          </cell>
        </row>
        <row r="698">
          <cell r="BC698" t="str">
            <v>Monterey</v>
          </cell>
          <cell r="BD698">
            <v>1270</v>
          </cell>
          <cell r="BE698">
            <v>1360</v>
          </cell>
          <cell r="BF698">
            <v>1632</v>
          </cell>
          <cell r="BG698">
            <v>1884</v>
          </cell>
          <cell r="BH698">
            <v>2102</v>
          </cell>
          <cell r="BI698">
            <v>2320</v>
          </cell>
        </row>
        <row r="699">
          <cell r="BC699" t="str">
            <v>Napa</v>
          </cell>
          <cell r="BD699">
            <v>1530</v>
          </cell>
          <cell r="BE699">
            <v>1638</v>
          </cell>
          <cell r="BF699">
            <v>1964</v>
          </cell>
          <cell r="BG699">
            <v>2270</v>
          </cell>
          <cell r="BH699">
            <v>2532</v>
          </cell>
          <cell r="BI699">
            <v>2794</v>
          </cell>
        </row>
        <row r="700">
          <cell r="BC700" t="str">
            <v>Nevada</v>
          </cell>
          <cell r="BD700">
            <v>1342</v>
          </cell>
          <cell r="BE700">
            <v>1438</v>
          </cell>
          <cell r="BF700">
            <v>1726</v>
          </cell>
          <cell r="BG700">
            <v>1994</v>
          </cell>
          <cell r="BH700">
            <v>2224</v>
          </cell>
          <cell r="BI700">
            <v>2456</v>
          </cell>
        </row>
        <row r="701">
          <cell r="BC701" t="str">
            <v>Orange</v>
          </cell>
          <cell r="BD701">
            <v>1640</v>
          </cell>
          <cell r="BE701">
            <v>1756</v>
          </cell>
          <cell r="BF701">
            <v>2110</v>
          </cell>
          <cell r="BG701">
            <v>2436</v>
          </cell>
          <cell r="BH701">
            <v>2716</v>
          </cell>
          <cell r="BI701">
            <v>2998</v>
          </cell>
        </row>
        <row r="702">
          <cell r="BC702" t="str">
            <v>Placer</v>
          </cell>
          <cell r="BD702">
            <v>1252</v>
          </cell>
          <cell r="BE702">
            <v>1340</v>
          </cell>
          <cell r="BF702">
            <v>1610</v>
          </cell>
          <cell r="BG702">
            <v>1860</v>
          </cell>
          <cell r="BH702">
            <v>2074</v>
          </cell>
          <cell r="BI702">
            <v>2288</v>
          </cell>
        </row>
        <row r="703">
          <cell r="BC703" t="str">
            <v>Plumas</v>
          </cell>
          <cell r="BD703">
            <v>996</v>
          </cell>
          <cell r="BE703">
            <v>1068</v>
          </cell>
          <cell r="BF703">
            <v>1282</v>
          </cell>
          <cell r="BG703">
            <v>1480</v>
          </cell>
          <cell r="BH703">
            <v>1652</v>
          </cell>
          <cell r="BI703">
            <v>1822</v>
          </cell>
        </row>
        <row r="704">
          <cell r="BC704" t="str">
            <v>Riverside</v>
          </cell>
          <cell r="BD704">
            <v>1086</v>
          </cell>
          <cell r="BE704">
            <v>1164</v>
          </cell>
          <cell r="BF704">
            <v>1396</v>
          </cell>
          <cell r="BG704">
            <v>1614</v>
          </cell>
          <cell r="BH704">
            <v>1802</v>
          </cell>
          <cell r="BI704">
            <v>1988</v>
          </cell>
        </row>
        <row r="705">
          <cell r="BC705" t="str">
            <v>Sacramento</v>
          </cell>
          <cell r="BD705">
            <v>1252</v>
          </cell>
          <cell r="BE705">
            <v>1340</v>
          </cell>
          <cell r="BF705">
            <v>1610</v>
          </cell>
          <cell r="BG705">
            <v>1860</v>
          </cell>
          <cell r="BH705">
            <v>2074</v>
          </cell>
          <cell r="BI705">
            <v>2288</v>
          </cell>
        </row>
        <row r="706">
          <cell r="BC706" t="str">
            <v>San Benito</v>
          </cell>
          <cell r="BD706">
            <v>1304</v>
          </cell>
          <cell r="BE706">
            <v>1396</v>
          </cell>
          <cell r="BF706">
            <v>1676</v>
          </cell>
          <cell r="BG706">
            <v>1936</v>
          </cell>
          <cell r="BH706">
            <v>2162</v>
          </cell>
          <cell r="BI706">
            <v>2384</v>
          </cell>
        </row>
        <row r="707">
          <cell r="BC707" t="str">
            <v>San Bernardino</v>
          </cell>
          <cell r="BD707">
            <v>1086</v>
          </cell>
          <cell r="BE707">
            <v>1164</v>
          </cell>
          <cell r="BF707">
            <v>1396</v>
          </cell>
          <cell r="BG707">
            <v>1614</v>
          </cell>
          <cell r="BH707">
            <v>1802</v>
          </cell>
          <cell r="BI707">
            <v>1988</v>
          </cell>
        </row>
        <row r="708">
          <cell r="BC708" t="str">
            <v>San Diego</v>
          </cell>
          <cell r="BD708">
            <v>1416</v>
          </cell>
          <cell r="BE708">
            <v>1518</v>
          </cell>
          <cell r="BF708">
            <v>1822</v>
          </cell>
          <cell r="BG708">
            <v>2106</v>
          </cell>
          <cell r="BH708">
            <v>2350</v>
          </cell>
          <cell r="BI708">
            <v>2592</v>
          </cell>
        </row>
        <row r="709">
          <cell r="BC709" t="str">
            <v>San Francisco</v>
          </cell>
          <cell r="BD709">
            <v>2052</v>
          </cell>
          <cell r="BE709">
            <v>2198</v>
          </cell>
          <cell r="BF709">
            <v>2636</v>
          </cell>
          <cell r="BG709">
            <v>3046</v>
          </cell>
          <cell r="BH709">
            <v>3400</v>
          </cell>
          <cell r="BI709">
            <v>3752</v>
          </cell>
        </row>
        <row r="710">
          <cell r="BC710" t="str">
            <v>San Joaquin</v>
          </cell>
          <cell r="BD710">
            <v>1044</v>
          </cell>
          <cell r="BE710">
            <v>1118</v>
          </cell>
          <cell r="BF710">
            <v>1342</v>
          </cell>
          <cell r="BG710">
            <v>1550</v>
          </cell>
          <cell r="BH710">
            <v>1730</v>
          </cell>
          <cell r="BI710">
            <v>1908</v>
          </cell>
        </row>
        <row r="711">
          <cell r="BC711" t="str">
            <v>San Luis Obispo</v>
          </cell>
          <cell r="BD711">
            <v>1350</v>
          </cell>
          <cell r="BE711">
            <v>1446</v>
          </cell>
          <cell r="BF711">
            <v>1734</v>
          </cell>
          <cell r="BG711">
            <v>2004</v>
          </cell>
          <cell r="BH711">
            <v>2236</v>
          </cell>
          <cell r="BI711">
            <v>2468</v>
          </cell>
        </row>
        <row r="712">
          <cell r="BC712" t="str">
            <v>San Mateo</v>
          </cell>
          <cell r="BD712">
            <v>2052</v>
          </cell>
          <cell r="BE712">
            <v>2198</v>
          </cell>
          <cell r="BF712">
            <v>2636</v>
          </cell>
          <cell r="BG712">
            <v>3046</v>
          </cell>
          <cell r="BH712">
            <v>3400</v>
          </cell>
          <cell r="BI712">
            <v>3752</v>
          </cell>
        </row>
        <row r="713">
          <cell r="BC713" t="str">
            <v>Santa Barbara</v>
          </cell>
          <cell r="BD713">
            <v>1404</v>
          </cell>
          <cell r="BE713">
            <v>1504</v>
          </cell>
          <cell r="BF713">
            <v>1804</v>
          </cell>
          <cell r="BG713">
            <v>2086</v>
          </cell>
          <cell r="BH713">
            <v>2326</v>
          </cell>
          <cell r="BI713">
            <v>2566</v>
          </cell>
        </row>
        <row r="714">
          <cell r="BC714" t="str">
            <v>Santa Clara</v>
          </cell>
          <cell r="BD714">
            <v>1862</v>
          </cell>
          <cell r="BE714">
            <v>1994</v>
          </cell>
          <cell r="BF714">
            <v>2392</v>
          </cell>
          <cell r="BG714">
            <v>2764</v>
          </cell>
          <cell r="BH714">
            <v>3084</v>
          </cell>
          <cell r="BI714">
            <v>3402</v>
          </cell>
        </row>
        <row r="715">
          <cell r="BC715" t="str">
            <v>Santa Cruz</v>
          </cell>
          <cell r="BD715">
            <v>1726</v>
          </cell>
          <cell r="BE715">
            <v>1850</v>
          </cell>
          <cell r="BF715">
            <v>2220</v>
          </cell>
          <cell r="BG715">
            <v>2562</v>
          </cell>
          <cell r="BH715">
            <v>2860</v>
          </cell>
          <cell r="BI715">
            <v>3156</v>
          </cell>
        </row>
        <row r="716">
          <cell r="BC716" t="str">
            <v>Shasta</v>
          </cell>
          <cell r="BD716">
            <v>996</v>
          </cell>
          <cell r="BE716">
            <v>1068</v>
          </cell>
          <cell r="BF716">
            <v>1282</v>
          </cell>
          <cell r="BG716">
            <v>1480</v>
          </cell>
          <cell r="BH716">
            <v>1652</v>
          </cell>
          <cell r="BI716">
            <v>1822</v>
          </cell>
        </row>
        <row r="717">
          <cell r="BC717" t="str">
            <v>Sierra</v>
          </cell>
          <cell r="BD717">
            <v>1112</v>
          </cell>
          <cell r="BE717">
            <v>1190</v>
          </cell>
          <cell r="BF717">
            <v>1430</v>
          </cell>
          <cell r="BG717">
            <v>1650</v>
          </cell>
          <cell r="BH717">
            <v>1842</v>
          </cell>
          <cell r="BI717">
            <v>2032</v>
          </cell>
        </row>
        <row r="718">
          <cell r="BC718" t="str">
            <v>Siskiyou</v>
          </cell>
          <cell r="BD718">
            <v>996</v>
          </cell>
          <cell r="BE718">
            <v>1068</v>
          </cell>
          <cell r="BF718">
            <v>1282</v>
          </cell>
          <cell r="BG718">
            <v>1480</v>
          </cell>
          <cell r="BH718">
            <v>1652</v>
          </cell>
          <cell r="BI718">
            <v>1822</v>
          </cell>
        </row>
        <row r="719">
          <cell r="BC719" t="str">
            <v>Solano</v>
          </cell>
          <cell r="BD719">
            <v>1304</v>
          </cell>
          <cell r="BE719">
            <v>1396</v>
          </cell>
          <cell r="BF719">
            <v>1676</v>
          </cell>
          <cell r="BG719">
            <v>1936</v>
          </cell>
          <cell r="BH719">
            <v>2162</v>
          </cell>
          <cell r="BI719">
            <v>2384</v>
          </cell>
        </row>
        <row r="720">
          <cell r="BC720" t="str">
            <v>Sonoma</v>
          </cell>
          <cell r="BD720">
            <v>1400</v>
          </cell>
          <cell r="BE720">
            <v>1500</v>
          </cell>
          <cell r="BF720">
            <v>1800</v>
          </cell>
          <cell r="BG720">
            <v>2076</v>
          </cell>
          <cell r="BH720">
            <v>2316</v>
          </cell>
          <cell r="BI720">
            <v>2556</v>
          </cell>
        </row>
        <row r="721">
          <cell r="BC721" t="str">
            <v>Stanislaus</v>
          </cell>
          <cell r="BD721">
            <v>996</v>
          </cell>
          <cell r="BE721">
            <v>1068</v>
          </cell>
          <cell r="BF721">
            <v>1282</v>
          </cell>
          <cell r="BG721">
            <v>1480</v>
          </cell>
          <cell r="BH721">
            <v>1652</v>
          </cell>
          <cell r="BI721">
            <v>1822</v>
          </cell>
        </row>
        <row r="722">
          <cell r="BC722" t="str">
            <v>Sutter</v>
          </cell>
          <cell r="BD722">
            <v>996</v>
          </cell>
          <cell r="BE722">
            <v>1068</v>
          </cell>
          <cell r="BF722">
            <v>1282</v>
          </cell>
          <cell r="BG722">
            <v>1480</v>
          </cell>
          <cell r="BH722">
            <v>1652</v>
          </cell>
          <cell r="BI722">
            <v>1822</v>
          </cell>
        </row>
        <row r="723">
          <cell r="BC723" t="str">
            <v>Tehama</v>
          </cell>
          <cell r="BD723">
            <v>996</v>
          </cell>
          <cell r="BE723">
            <v>1068</v>
          </cell>
          <cell r="BF723">
            <v>1282</v>
          </cell>
          <cell r="BG723">
            <v>1480</v>
          </cell>
          <cell r="BH723">
            <v>1652</v>
          </cell>
          <cell r="BI723">
            <v>1822</v>
          </cell>
        </row>
        <row r="724">
          <cell r="BC724" t="str">
            <v>Trinity</v>
          </cell>
          <cell r="BD724">
            <v>996</v>
          </cell>
          <cell r="BE724">
            <v>1068</v>
          </cell>
          <cell r="BF724">
            <v>1282</v>
          </cell>
          <cell r="BG724">
            <v>1480</v>
          </cell>
          <cell r="BH724">
            <v>1652</v>
          </cell>
          <cell r="BI724">
            <v>1822</v>
          </cell>
        </row>
        <row r="725">
          <cell r="BC725" t="str">
            <v>Tulare</v>
          </cell>
          <cell r="BD725">
            <v>996</v>
          </cell>
          <cell r="BE725">
            <v>1068</v>
          </cell>
          <cell r="BF725">
            <v>1282</v>
          </cell>
          <cell r="BG725">
            <v>1480</v>
          </cell>
          <cell r="BH725">
            <v>1652</v>
          </cell>
          <cell r="BI725">
            <v>1822</v>
          </cell>
        </row>
        <row r="726">
          <cell r="BC726" t="str">
            <v>Tuolumne</v>
          </cell>
          <cell r="BD726">
            <v>1114</v>
          </cell>
          <cell r="BE726">
            <v>1192</v>
          </cell>
          <cell r="BF726">
            <v>1432</v>
          </cell>
          <cell r="BG726">
            <v>1652</v>
          </cell>
          <cell r="BH726">
            <v>1844</v>
          </cell>
          <cell r="BI726">
            <v>2036</v>
          </cell>
        </row>
        <row r="727">
          <cell r="BC727" t="str">
            <v>Ventura</v>
          </cell>
          <cell r="BD727">
            <v>1586</v>
          </cell>
          <cell r="BE727">
            <v>1700</v>
          </cell>
          <cell r="BF727">
            <v>2040</v>
          </cell>
          <cell r="BG727">
            <v>2356</v>
          </cell>
          <cell r="BH727">
            <v>2626</v>
          </cell>
          <cell r="BI727">
            <v>2900</v>
          </cell>
        </row>
        <row r="728">
          <cell r="BC728" t="str">
            <v>Yolo</v>
          </cell>
          <cell r="BD728">
            <v>1264</v>
          </cell>
          <cell r="BE728">
            <v>1354</v>
          </cell>
          <cell r="BF728">
            <v>1624</v>
          </cell>
          <cell r="BG728">
            <v>1876</v>
          </cell>
          <cell r="BH728">
            <v>2094</v>
          </cell>
          <cell r="BI728">
            <v>2312</v>
          </cell>
        </row>
        <row r="729">
          <cell r="BC729" t="str">
            <v>Yuba</v>
          </cell>
          <cell r="BD729">
            <v>996</v>
          </cell>
          <cell r="BE729">
            <v>1068</v>
          </cell>
          <cell r="BF729">
            <v>1282</v>
          </cell>
          <cell r="BG729">
            <v>1480</v>
          </cell>
          <cell r="BH729">
            <v>1652</v>
          </cell>
          <cell r="BI729">
            <v>1822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is Matrix"/>
      <sheetName val="Feasibility"/>
      <sheetName val="100%RENTS"/>
    </sheetNames>
    <sheetDataSet>
      <sheetData sheetId="0" refreshError="1">
        <row r="1">
          <cell r="A1">
            <v>39505.471525115739</v>
          </cell>
        </row>
        <row r="2">
          <cell r="A2" t="str">
            <v>Project Name:</v>
          </cell>
          <cell r="B2">
            <v>0</v>
          </cell>
          <cell r="E2" t="str">
            <v>Square Footage of Site:</v>
          </cell>
          <cell r="G2">
            <v>0</v>
          </cell>
        </row>
        <row r="3">
          <cell r="A3" t="str">
            <v>Project Number:</v>
          </cell>
          <cell r="E3" t="str">
            <v>Acre Conversion:</v>
          </cell>
          <cell r="G3">
            <v>0</v>
          </cell>
          <cell r="H3" t="str">
            <v>=(sqft / 43,560)</v>
          </cell>
        </row>
        <row r="4">
          <cell r="A4" t="str">
            <v>County:</v>
          </cell>
          <cell r="B4" t="str">
            <v>(select one)</v>
          </cell>
          <cell r="E4" t="str">
            <v>Analyst:</v>
          </cell>
        </row>
        <row r="5">
          <cell r="A5" t="str">
            <v>Total units in project:</v>
          </cell>
          <cell r="B5">
            <v>0</v>
          </cell>
          <cell r="C5" t="str">
            <v>(excluding managers' unit)</v>
          </cell>
          <cell r="E5" t="str">
            <v xml:space="preserve">Set-Aside: </v>
          </cell>
          <cell r="G5" t="str">
            <v>N/A</v>
          </cell>
        </row>
        <row r="6">
          <cell r="A6" t="str">
            <v>Housing Type:</v>
          </cell>
          <cell r="B6" t="str">
            <v>(select one)</v>
          </cell>
          <cell r="E6" t="str">
            <v>Geographic Area:</v>
          </cell>
          <cell r="G6" t="str">
            <v>Alameda, Contra Costa, Marin, Napa, Solano, Sonoma Counties</v>
          </cell>
        </row>
        <row r="8">
          <cell r="A8" t="str">
            <v xml:space="preserve">CONFIRMATION OF AFFORDABILITY LEVEL POINTS </v>
          </cell>
        </row>
        <row r="9">
          <cell r="A9" t="str">
            <v>Number of Bedrooms</v>
          </cell>
          <cell r="B9" t="str">
            <v>Number of Units</v>
          </cell>
          <cell r="C9" t="str">
            <v>Proposed</v>
          </cell>
          <cell r="D9" t="str">
            <v>Total Monthly</v>
          </cell>
          <cell r="E9">
            <v>1</v>
          </cell>
          <cell r="F9" t="str">
            <v>Total Mo</v>
          </cell>
          <cell r="G9" t="str">
            <v>Proposed</v>
          </cell>
          <cell r="H9" t="str">
            <v>Total Monthly</v>
          </cell>
        </row>
        <row r="10">
          <cell r="C10" t="str">
            <v>Rents</v>
          </cell>
          <cell r="D10" t="str">
            <v>Proposed</v>
          </cell>
          <cell r="E10" t="str">
            <v>Rents</v>
          </cell>
          <cell r="F10">
            <v>1</v>
          </cell>
          <cell r="G10" t="str">
            <v>wo/util</v>
          </cell>
          <cell r="H10" t="str">
            <v>w/o util</v>
          </cell>
        </row>
        <row r="11">
          <cell r="A11" t="e">
            <v>#N/A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e">
            <v>#N/A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e">
            <v>#N/A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e">
            <v>#N/A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e">
            <v>#N/A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e">
            <v>#N/A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A17" t="e">
            <v>#N/A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e">
            <v>#N/A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e">
            <v>#N/A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e">
            <v>#N/A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e">
            <v>#N/A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e">
            <v>#N/A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e">
            <v>#N/A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e">
            <v>#N/A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</row>
        <row r="25">
          <cell r="A25" t="e">
            <v>#N/A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A26" t="e">
            <v>#N/A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A27" t="e">
            <v>#N/A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  <row r="28">
          <cell r="A28" t="e">
            <v>#N/A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e">
            <v>#N/A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e">
            <v>#N/A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e">
            <v>#N/A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e">
            <v>#N/A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e">
            <v>#N/A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e">
            <v>#N/A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e">
            <v>#N/A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Total Low-Income Units:</v>
          </cell>
          <cell r="B36">
            <v>0</v>
          </cell>
          <cell r="C36">
            <v>0</v>
          </cell>
          <cell r="D36">
            <v>0</v>
          </cell>
          <cell r="F36">
            <v>0</v>
          </cell>
          <cell r="H36">
            <v>0</v>
          </cell>
        </row>
        <row r="37">
          <cell r="A37" t="str">
            <v>Average Affordability</v>
          </cell>
          <cell r="H37" t="str">
            <v>% of units</v>
          </cell>
        </row>
        <row r="38">
          <cell r="A38" t="str">
            <v xml:space="preserve">Threshold </v>
          </cell>
          <cell r="C38">
            <v>0.4</v>
          </cell>
          <cell r="H38" t="str">
            <v xml:space="preserve">@ each </v>
          </cell>
        </row>
        <row r="39">
          <cell r="A39" t="str">
            <v>Proposed Av Afford</v>
          </cell>
          <cell r="C39" t="e">
            <v>#DIV/0!</v>
          </cell>
          <cell r="H39" t="str">
            <v>Income Level</v>
          </cell>
        </row>
        <row r="40">
          <cell r="A40" t="str">
            <v>Difference</v>
          </cell>
          <cell r="C40" t="e">
            <v>#DIV/0!</v>
          </cell>
          <cell r="H40" t="e">
            <v>#DIV/0!</v>
          </cell>
        </row>
        <row r="41">
          <cell r="H41" t="e">
            <v>#DIV/0!</v>
          </cell>
        </row>
        <row r="42">
          <cell r="A42" t="str">
            <v>Elevator</v>
          </cell>
          <cell r="C42">
            <v>0</v>
          </cell>
          <cell r="F42" t="str">
            <v>no</v>
          </cell>
          <cell r="H42" t="e">
            <v>#DIV/0!</v>
          </cell>
        </row>
        <row r="43">
          <cell r="A43" t="str">
            <v>3+ Energy Efficiency Features</v>
          </cell>
          <cell r="C43">
            <v>0</v>
          </cell>
          <cell r="F43" t="str">
            <v>no</v>
          </cell>
          <cell r="H43" t="e">
            <v>#DIV/0!</v>
          </cell>
        </row>
        <row r="44">
          <cell r="A44" t="str">
            <v>Number Extraordinary Features</v>
          </cell>
          <cell r="C44">
            <v>0</v>
          </cell>
          <cell r="D44" t="str">
            <v>(Actual Number)</v>
          </cell>
          <cell r="H44" t="e">
            <v>#DIV/0!</v>
          </cell>
        </row>
        <row r="45">
          <cell r="A45" t="str">
            <v>Seismic</v>
          </cell>
          <cell r="C45">
            <v>0</v>
          </cell>
          <cell r="F45" t="str">
            <v>no</v>
          </cell>
          <cell r="H45" t="e">
            <v>#DIV/0!</v>
          </cell>
        </row>
        <row r="46">
          <cell r="A46" t="str">
            <v>Enviromental Mitigation</v>
          </cell>
          <cell r="C46">
            <v>0</v>
          </cell>
          <cell r="F46" t="str">
            <v>no</v>
          </cell>
          <cell r="H46" t="e">
            <v>#DIV/0!</v>
          </cell>
        </row>
        <row r="47">
          <cell r="A47" t="str">
            <v>Impact Fees (Attach. 38A)</v>
          </cell>
          <cell r="C47">
            <v>0</v>
          </cell>
          <cell r="F47" t="str">
            <v>no</v>
          </cell>
          <cell r="H47" t="e">
            <v>#DIV/0!</v>
          </cell>
        </row>
        <row r="48">
          <cell r="A48" t="str">
            <v>100% Special Needs</v>
          </cell>
          <cell r="C48">
            <v>0</v>
          </cell>
          <cell r="F48" t="str">
            <v>no</v>
          </cell>
          <cell r="H48" t="e">
            <v>#DIV/0!</v>
          </cell>
        </row>
        <row r="49">
          <cell r="A49" t="str">
            <v>Day Care Center</v>
          </cell>
          <cell r="C49">
            <v>0</v>
          </cell>
          <cell r="F49" t="str">
            <v>no</v>
          </cell>
          <cell r="H49" t="e">
            <v>#DIV/0!</v>
          </cell>
        </row>
        <row r="50">
          <cell r="A50" t="str">
            <v>Prevailing wages (38B)</v>
          </cell>
          <cell r="C50">
            <v>0</v>
          </cell>
          <cell r="F50" t="str">
            <v>no</v>
          </cell>
          <cell r="H50" t="e">
            <v>#DIV/0!</v>
          </cell>
        </row>
        <row r="51">
          <cell r="A51" t="str">
            <v>Sub Terranean Parking (38B)(i)</v>
          </cell>
          <cell r="C51">
            <v>0</v>
          </cell>
          <cell r="F51" t="str">
            <v>no</v>
          </cell>
          <cell r="H51" t="e">
            <v>#DIV/0!</v>
          </cell>
        </row>
        <row r="52">
          <cell r="A52" t="str">
            <v>* New Energy Tech.  (38E)</v>
          </cell>
          <cell r="C52">
            <v>0</v>
          </cell>
          <cell r="F52" t="str">
            <v>no</v>
          </cell>
          <cell r="H52" t="e">
            <v>#DIV/0!</v>
          </cell>
        </row>
        <row r="53">
          <cell r="A53" t="str">
            <v>** 55-Year Afford. Restriction</v>
          </cell>
          <cell r="C53">
            <v>0</v>
          </cell>
          <cell r="F53" t="str">
            <v>no</v>
          </cell>
        </row>
        <row r="54">
          <cell r="A54" t="str">
            <v>DDA/ QCT</v>
          </cell>
          <cell r="B54" t="str">
            <v>60%</v>
          </cell>
          <cell r="C54">
            <v>0</v>
          </cell>
          <cell r="D54" t="str">
            <v>80% W/50%</v>
          </cell>
          <cell r="E54">
            <v>0</v>
          </cell>
          <cell r="F54" t="str">
            <v>(1=Y or 0=N)</v>
          </cell>
        </row>
        <row r="55">
          <cell r="A55" t="str">
            <v>NON-DDA/QCT</v>
          </cell>
          <cell r="B55" t="str">
            <v>80%</v>
          </cell>
          <cell r="C55">
            <v>1</v>
          </cell>
          <cell r="D55" t="str">
            <v>100%/W/50%</v>
          </cell>
          <cell r="E55">
            <v>0</v>
          </cell>
          <cell r="F55" t="str">
            <v>(1=Y or 0=N)</v>
          </cell>
        </row>
        <row r="56">
          <cell r="A56" t="str">
            <v>Basis Limit Calculation</v>
          </cell>
        </row>
        <row r="57">
          <cell r="A57" t="str">
            <v>Unit Size</v>
          </cell>
          <cell r="B57" t="str">
            <v>Unit Basis Limit</v>
          </cell>
          <cell r="D57" t="str">
            <v>No. of Units</v>
          </cell>
          <cell r="E57" t="str">
            <v>(Basis) X (No. of Units)</v>
          </cell>
        </row>
        <row r="58">
          <cell r="A58" t="str">
            <v>SRO/STUDIO</v>
          </cell>
          <cell r="B58">
            <v>0</v>
          </cell>
          <cell r="D58">
            <v>0</v>
          </cell>
          <cell r="E58">
            <v>0</v>
          </cell>
          <cell r="G58" t="str">
            <v>a)</v>
          </cell>
          <cell r="H58">
            <v>0</v>
          </cell>
        </row>
        <row r="59">
          <cell r="A59" t="str">
            <v>1 Bedroom</v>
          </cell>
          <cell r="B59">
            <v>0</v>
          </cell>
          <cell r="D59">
            <v>0</v>
          </cell>
          <cell r="E59">
            <v>0</v>
          </cell>
          <cell r="G59" t="str">
            <v>b)</v>
          </cell>
          <cell r="H59">
            <v>0</v>
          </cell>
        </row>
        <row r="60">
          <cell r="A60" t="str">
            <v>2 Bedrooms</v>
          </cell>
          <cell r="B60">
            <v>0</v>
          </cell>
          <cell r="D60">
            <v>0</v>
          </cell>
          <cell r="E60">
            <v>0</v>
          </cell>
          <cell r="G60" t="str">
            <v>c)</v>
          </cell>
          <cell r="H60">
            <v>0</v>
          </cell>
        </row>
        <row r="61">
          <cell r="A61" t="str">
            <v>3 Bedrooms</v>
          </cell>
          <cell r="B61">
            <v>0</v>
          </cell>
          <cell r="D61">
            <v>0</v>
          </cell>
          <cell r="E61">
            <v>0</v>
          </cell>
          <cell r="G61" t="str">
            <v>d)</v>
          </cell>
          <cell r="H61">
            <v>0</v>
          </cell>
        </row>
        <row r="62">
          <cell r="A62" t="str">
            <v>4+ Bedrooms</v>
          </cell>
          <cell r="B62">
            <v>0</v>
          </cell>
          <cell r="D62">
            <v>0</v>
          </cell>
          <cell r="E62">
            <v>0</v>
          </cell>
          <cell r="G62" t="str">
            <v>e)</v>
          </cell>
        </row>
        <row r="63">
          <cell r="B63" t="str">
            <v>1= yes 2= no</v>
          </cell>
          <cell r="D63" t="str">
            <v>max %</v>
          </cell>
          <cell r="E63">
            <v>0</v>
          </cell>
          <cell r="G63" t="str">
            <v>f)</v>
          </cell>
        </row>
        <row r="64">
          <cell r="A64" t="str">
            <v>a) prev wages</v>
          </cell>
          <cell r="B64">
            <v>0</v>
          </cell>
          <cell r="D64">
            <v>0.2</v>
          </cell>
          <cell r="E64">
            <v>0</v>
          </cell>
          <cell r="G64" t="str">
            <v>g)</v>
          </cell>
        </row>
        <row r="65">
          <cell r="A65" t="str">
            <v>b) parking</v>
          </cell>
          <cell r="B65">
            <v>0</v>
          </cell>
          <cell r="D65">
            <v>7.0000000000000007E-2</v>
          </cell>
          <cell r="E65">
            <v>0</v>
          </cell>
          <cell r="G65" t="str">
            <v>h)</v>
          </cell>
        </row>
        <row r="66">
          <cell r="A66" t="str">
            <v>c) day care center</v>
          </cell>
          <cell r="B66">
            <v>0</v>
          </cell>
          <cell r="D66">
            <v>0.02</v>
          </cell>
          <cell r="E66">
            <v>0</v>
          </cell>
          <cell r="G66" t="str">
            <v>i)</v>
          </cell>
          <cell r="H66">
            <v>0</v>
          </cell>
        </row>
        <row r="67">
          <cell r="A67" t="str">
            <v>d) special needs</v>
          </cell>
          <cell r="B67">
            <v>0</v>
          </cell>
          <cell r="D67">
            <v>0.02</v>
          </cell>
          <cell r="E67">
            <v>0</v>
          </cell>
          <cell r="G67" t="str">
            <v>total</v>
          </cell>
          <cell r="H67">
            <v>0</v>
          </cell>
        </row>
        <row r="68">
          <cell r="A68" t="str">
            <v>e) 3 title 24 selections</v>
          </cell>
          <cell r="B68">
            <v>0</v>
          </cell>
          <cell r="D68">
            <v>0.04</v>
          </cell>
          <cell r="E68">
            <v>0</v>
          </cell>
          <cell r="G68" t="str">
            <v>pass 39% test?</v>
          </cell>
        </row>
        <row r="69">
          <cell r="A69" t="str">
            <v>f) seismic/enviro</v>
          </cell>
          <cell r="B69">
            <v>0</v>
          </cell>
          <cell r="D69">
            <v>0.15</v>
          </cell>
          <cell r="E69">
            <v>0</v>
          </cell>
          <cell r="G69" t="str">
            <v>max=</v>
          </cell>
          <cell r="H69">
            <v>0</v>
          </cell>
        </row>
        <row r="70">
          <cell r="A70" t="str">
            <v>g) energies</v>
          </cell>
          <cell r="B70">
            <v>0</v>
          </cell>
          <cell r="D70">
            <v>0.05</v>
          </cell>
          <cell r="E70">
            <v>0</v>
          </cell>
          <cell r="G70" t="str">
            <v>max=</v>
          </cell>
          <cell r="H70">
            <v>0</v>
          </cell>
        </row>
        <row r="71">
          <cell r="A71" t="str">
            <v>h) impact fees</v>
          </cell>
          <cell r="B71">
            <v>0</v>
          </cell>
        </row>
        <row r="72">
          <cell r="A72" t="str">
            <v>i) elevator</v>
          </cell>
          <cell r="B72">
            <v>0</v>
          </cell>
          <cell r="D72">
            <v>0.1</v>
          </cell>
          <cell r="E72">
            <v>0</v>
          </cell>
        </row>
        <row r="73">
          <cell r="E73">
            <v>0</v>
          </cell>
          <cell r="G73" t="str">
            <v>ADJUSTED THRESHOLD BASIS LIMIT</v>
          </cell>
        </row>
        <row r="119">
          <cell r="A119" t="str">
            <v>Page 7</v>
          </cell>
          <cell r="C119" t="str">
            <v>Basis Limit</v>
          </cell>
          <cell r="D119" t="str">
            <v>Basis x</v>
          </cell>
          <cell r="E119" t="str">
            <v xml:space="preserve">Total </v>
          </cell>
        </row>
        <row r="120">
          <cell r="A120" t="str">
            <v># bedrms</v>
          </cell>
          <cell r="B120" t="str">
            <v># Units</v>
          </cell>
          <cell r="D120" t="str">
            <v># Units</v>
          </cell>
          <cell r="E120" t="str">
            <v>Bedrooms</v>
          </cell>
          <cell r="H120" t="str">
            <v>Calculation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</row>
        <row r="122">
          <cell r="A122">
            <v>1</v>
          </cell>
          <cell r="B122">
            <v>24</v>
          </cell>
          <cell r="C122">
            <v>136428</v>
          </cell>
          <cell r="D122">
            <v>3274272</v>
          </cell>
          <cell r="E122">
            <v>24</v>
          </cell>
          <cell r="H122">
            <v>0.02</v>
          </cell>
        </row>
        <row r="123">
          <cell r="A123">
            <v>2</v>
          </cell>
          <cell r="B123">
            <v>32</v>
          </cell>
          <cell r="C123">
            <v>165898</v>
          </cell>
          <cell r="D123">
            <v>5308736</v>
          </cell>
          <cell r="E123">
            <v>64</v>
          </cell>
          <cell r="H123">
            <v>274675.36</v>
          </cell>
        </row>
        <row r="124">
          <cell r="A124">
            <v>3</v>
          </cell>
          <cell r="B124">
            <v>24</v>
          </cell>
          <cell r="C124">
            <v>214615</v>
          </cell>
          <cell r="D124">
            <v>5150760</v>
          </cell>
          <cell r="E124">
            <v>72</v>
          </cell>
          <cell r="H124">
            <v>0.04</v>
          </cell>
        </row>
        <row r="125">
          <cell r="A125">
            <v>4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H125">
            <v>549350.72</v>
          </cell>
        </row>
        <row r="126">
          <cell r="A126">
            <v>5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H126">
            <v>0.05</v>
          </cell>
        </row>
        <row r="127">
          <cell r="A127" t="str">
            <v>Threshold Basis Limits</v>
          </cell>
          <cell r="B127">
            <v>80</v>
          </cell>
          <cell r="C127" t="str">
            <v>Total</v>
          </cell>
          <cell r="D127">
            <v>13733768</v>
          </cell>
          <cell r="E127">
            <v>160</v>
          </cell>
          <cell r="F127" t="str">
            <v>Features</v>
          </cell>
          <cell r="H127">
            <v>686688.4</v>
          </cell>
        </row>
        <row r="128">
          <cell r="A128" t="str">
            <v>Prevailing Wages (17B)</v>
          </cell>
          <cell r="B128" t="str">
            <v xml:space="preserve">plus </v>
          </cell>
          <cell r="C128">
            <v>0.2</v>
          </cell>
          <cell r="D128">
            <v>0</v>
          </cell>
          <cell r="E128">
            <v>0</v>
          </cell>
          <cell r="F128" t="str">
            <v>no</v>
          </cell>
          <cell r="H128">
            <v>7.0000000000000007E-2</v>
          </cell>
        </row>
        <row r="129">
          <cell r="A129" t="str">
            <v>Sub Terranean Parking</v>
          </cell>
          <cell r="B129" t="str">
            <v xml:space="preserve">plus </v>
          </cell>
          <cell r="C129">
            <v>7.0000000000000007E-2</v>
          </cell>
          <cell r="D129">
            <v>0</v>
          </cell>
          <cell r="E129">
            <v>0</v>
          </cell>
          <cell r="F129" t="str">
            <v>no</v>
          </cell>
          <cell r="H129">
            <v>961363.76000000013</v>
          </cell>
        </row>
        <row r="130">
          <cell r="A130" t="str">
            <v>Day Care Center</v>
          </cell>
          <cell r="B130" t="str">
            <v xml:space="preserve">plus </v>
          </cell>
          <cell r="C130">
            <v>0.02</v>
          </cell>
          <cell r="D130">
            <v>0</v>
          </cell>
          <cell r="E130">
            <v>0</v>
          </cell>
          <cell r="F130" t="str">
            <v>no</v>
          </cell>
          <cell r="H130">
            <v>0.12</v>
          </cell>
        </row>
        <row r="131">
          <cell r="A131" t="str">
            <v>100% Special Needs</v>
          </cell>
          <cell r="B131" t="str">
            <v xml:space="preserve">plus </v>
          </cell>
          <cell r="C131">
            <v>0.02</v>
          </cell>
          <cell r="D131">
            <v>0</v>
          </cell>
          <cell r="E131">
            <v>0</v>
          </cell>
          <cell r="F131" t="str">
            <v>no</v>
          </cell>
          <cell r="H131">
            <v>1648052.16</v>
          </cell>
        </row>
        <row r="132">
          <cell r="A132" t="str">
            <v>Sub-total 29% Limitation</v>
          </cell>
          <cell r="D132">
            <v>0</v>
          </cell>
          <cell r="E132">
            <v>0</v>
          </cell>
          <cell r="F132" t="str">
            <v>- MUST BE &lt; = 29%.</v>
          </cell>
          <cell r="H132">
            <v>0.15</v>
          </cell>
        </row>
        <row r="133">
          <cell r="A133" t="str">
            <v>3+ Efficiency Items</v>
          </cell>
          <cell r="B133" t="str">
            <v xml:space="preserve">plus </v>
          </cell>
          <cell r="C133">
            <v>0.04</v>
          </cell>
          <cell r="D133">
            <v>0</v>
          </cell>
          <cell r="F133" t="str">
            <v>no</v>
          </cell>
          <cell r="H133">
            <v>2060065.2</v>
          </cell>
        </row>
        <row r="134">
          <cell r="A134" t="str">
            <v xml:space="preserve">Seismic or Environmental </v>
          </cell>
          <cell r="B134" t="str">
            <v xml:space="preserve">plus </v>
          </cell>
          <cell r="C134" t="str">
            <v>Up to 15%</v>
          </cell>
          <cell r="D134">
            <v>0</v>
          </cell>
          <cell r="F134" t="str">
            <v>no</v>
          </cell>
          <cell r="H134">
            <v>0.2</v>
          </cell>
        </row>
        <row r="135">
          <cell r="A135" t="str">
            <v>New Energy Technologies</v>
          </cell>
          <cell r="B135" t="str">
            <v xml:space="preserve">plus </v>
          </cell>
          <cell r="C135" t="str">
            <v>Up to 5%</v>
          </cell>
          <cell r="D135">
            <v>0</v>
          </cell>
          <cell r="F135" t="str">
            <v>no</v>
          </cell>
          <cell r="H135">
            <v>2746753.6</v>
          </cell>
        </row>
        <row r="136">
          <cell r="A136" t="str">
            <v>Impact Fees</v>
          </cell>
          <cell r="B136" t="str">
            <v xml:space="preserve">plus </v>
          </cell>
          <cell r="C136" t="str">
            <v>impact fees</v>
          </cell>
          <cell r="D136">
            <v>1507918</v>
          </cell>
          <cell r="F136" t="str">
            <v>no</v>
          </cell>
          <cell r="H136">
            <v>0.4</v>
          </cell>
        </row>
        <row r="137">
          <cell r="A137" t="str">
            <v>High Cost Area/QCT</v>
          </cell>
          <cell r="B137" t="str">
            <v xml:space="preserve">plus </v>
          </cell>
          <cell r="C137" t="str">
            <v>60% or 80%</v>
          </cell>
          <cell r="D137">
            <v>0</v>
          </cell>
          <cell r="F137" t="str">
            <v>no</v>
          </cell>
          <cell r="H137">
            <v>5493507.2000000002</v>
          </cell>
        </row>
        <row r="138">
          <cell r="A138" t="str">
            <v xml:space="preserve">Non High Cost Area/QCT </v>
          </cell>
          <cell r="B138" t="str">
            <v xml:space="preserve">plus </v>
          </cell>
          <cell r="C138" t="str">
            <v>80% or 100%</v>
          </cell>
          <cell r="D138">
            <v>10987014.4</v>
          </cell>
          <cell r="F138" t="str">
            <v>no</v>
          </cell>
          <cell r="H138">
            <v>0.6</v>
          </cell>
        </row>
        <row r="139">
          <cell r="A139" t="str">
            <v>MAX. THRESHOLD BASIS LIMIT BEFORE 10%</v>
          </cell>
          <cell r="D139">
            <v>26228700.399999999</v>
          </cell>
          <cell r="H139">
            <v>8240260.7999999998</v>
          </cell>
        </row>
        <row r="140">
          <cell r="A140" t="str">
            <v>10% County Boost</v>
          </cell>
          <cell r="D140" t="e">
            <v>#N/A</v>
          </cell>
        </row>
        <row r="141">
          <cell r="A141" t="str">
            <v>MAX. ADJUSTED THRESHOLD BASIS LIMIT</v>
          </cell>
          <cell r="D141" t="e">
            <v>#N/A</v>
          </cell>
          <cell r="H141">
            <v>0.8</v>
          </cell>
        </row>
        <row r="142">
          <cell r="A142" t="str">
            <v>TOTAL Req. Unadj. Eligible Basis (page 33)</v>
          </cell>
          <cell r="D142">
            <v>13737191</v>
          </cell>
          <cell r="H142">
            <v>10987014.4</v>
          </cell>
        </row>
        <row r="143">
          <cell r="A143" t="str">
            <v>(Basis per Bedroom)</v>
          </cell>
          <cell r="D143">
            <v>85857.443750000006</v>
          </cell>
          <cell r="F143" t="str">
            <v>Density Per Acre</v>
          </cell>
          <cell r="H143" t="e">
            <v>#DIV/0!</v>
          </cell>
        </row>
      </sheetData>
      <sheetData sheetId="1" refreshError="1">
        <row r="4">
          <cell r="X4">
            <v>39505.471525115739</v>
          </cell>
          <cell r="AC4" t="str">
            <v xml:space="preserve">     TAX CREDIT ALLOCATION COMMITTEE</v>
          </cell>
          <cell r="AJ4" t="str">
            <v xml:space="preserve">Date Prepared:  </v>
          </cell>
          <cell r="AL4">
            <v>39505.471525115739</v>
          </cell>
        </row>
        <row r="5">
          <cell r="X5" t="str">
            <v>Analyst:</v>
          </cell>
          <cell r="Y5">
            <v>0</v>
          </cell>
          <cell r="AC5" t="str">
            <v xml:space="preserve">      PROJECT EVALUATION WORKSHEET</v>
          </cell>
          <cell r="AJ5" t="str">
            <v>Project Stage:</v>
          </cell>
          <cell r="AL5" t="str">
            <v>Preliminary Reservation</v>
          </cell>
        </row>
        <row r="7">
          <cell r="X7" t="str">
            <v>Project Number:</v>
          </cell>
          <cell r="AA7" t="e">
            <v>#VALUE!</v>
          </cell>
          <cell r="AD7" t="str">
            <v xml:space="preserve">            Credit Requested:</v>
          </cell>
          <cell r="AH7" t="str">
            <v>Recommended:</v>
          </cell>
          <cell r="AJ7" t="str">
            <v>Max Threshold Basis Limit</v>
          </cell>
          <cell r="AL7">
            <v>14395413</v>
          </cell>
        </row>
        <row r="8">
          <cell r="X8" t="str">
            <v>Project Name:</v>
          </cell>
          <cell r="AA8">
            <v>0</v>
          </cell>
          <cell r="AD8" t="str">
            <v xml:space="preserve">  Federal</v>
          </cell>
          <cell r="AF8">
            <v>0</v>
          </cell>
          <cell r="AH8" t="e">
            <v>#DIV/0!</v>
          </cell>
          <cell r="AJ8" t="str">
            <v>Prevailing Wages</v>
          </cell>
          <cell r="AL8" t="str">
            <v>No</v>
          </cell>
        </row>
        <row r="9">
          <cell r="X9" t="str">
            <v>County:</v>
          </cell>
          <cell r="AA9" t="str">
            <v>(select one)</v>
          </cell>
          <cell r="AD9" t="str">
            <v xml:space="preserve">  State</v>
          </cell>
          <cell r="AF9">
            <v>0</v>
          </cell>
          <cell r="AH9" t="e">
            <v>#DIV/0!</v>
          </cell>
          <cell r="AJ9" t="str">
            <v>Sub Terranean Parking</v>
          </cell>
          <cell r="AL9" t="str">
            <v>No</v>
          </cell>
        </row>
        <row r="10">
          <cell r="X10" t="str">
            <v xml:space="preserve">Geographic Area: </v>
          </cell>
          <cell r="AA10" t="str">
            <v>Alameda, Contra Costa, Marin, Napa, Solano, Sonoma Counties</v>
          </cell>
          <cell r="AJ10" t="str">
            <v>Day Care Center</v>
          </cell>
          <cell r="AL10" t="str">
            <v>No</v>
          </cell>
        </row>
        <row r="11">
          <cell r="X11" t="str">
            <v>Geographic Apportionment</v>
          </cell>
          <cell r="AA11" t="str">
            <v>Yes</v>
          </cell>
          <cell r="AD11" t="str">
            <v>Re-Application:</v>
          </cell>
          <cell r="AF11">
            <v>0</v>
          </cell>
          <cell r="AJ11" t="str">
            <v xml:space="preserve">100% Special Needs </v>
          </cell>
          <cell r="AL11" t="str">
            <v>No</v>
          </cell>
        </row>
        <row r="12">
          <cell r="X12" t="str">
            <v>Type of Project:</v>
          </cell>
          <cell r="AA12" t="str">
            <v>(select one)</v>
          </cell>
          <cell r="AD12" t="str">
            <v>Project Number:</v>
          </cell>
          <cell r="AF12">
            <v>0</v>
          </cell>
          <cell r="AJ12" t="str">
            <v>Three Eff. Features</v>
          </cell>
          <cell r="AL12" t="str">
            <v>No</v>
          </cell>
        </row>
        <row r="13">
          <cell r="X13" t="str">
            <v>Selected Set-Aside:</v>
          </cell>
          <cell r="AA13" t="str">
            <v>N/A</v>
          </cell>
          <cell r="AD13" t="str">
            <v>Amount Currently Reserved:</v>
          </cell>
          <cell r="AJ13" t="str">
            <v>Seismic Upgrades/Environmental Mitigation</v>
          </cell>
          <cell r="AL13" t="str">
            <v>No</v>
          </cell>
        </row>
        <row r="14">
          <cell r="X14" t="str">
            <v>Type of Construction:</v>
          </cell>
          <cell r="AA14" t="str">
            <v>NC</v>
          </cell>
          <cell r="AD14" t="str">
            <v>Federal Amount:</v>
          </cell>
          <cell r="AF14">
            <v>0</v>
          </cell>
          <cell r="AJ14" t="str">
            <v xml:space="preserve">New Energy Technologies </v>
          </cell>
          <cell r="AL14" t="str">
            <v>No</v>
          </cell>
        </row>
        <row r="15">
          <cell r="X15" t="str">
            <v>Elevator:</v>
          </cell>
          <cell r="AA15">
            <v>0</v>
          </cell>
          <cell r="AD15" t="str">
            <v>State Amount:</v>
          </cell>
          <cell r="AF15">
            <v>0</v>
          </cell>
          <cell r="AJ15" t="str">
            <v>Local Impact Fees</v>
          </cell>
          <cell r="AL15" t="str">
            <v>Yes</v>
          </cell>
        </row>
        <row r="16">
          <cell r="X16" t="str">
            <v>Total Units:</v>
          </cell>
          <cell r="AA16">
            <v>0</v>
          </cell>
          <cell r="AJ16" t="str">
            <v>10% County Adjustment</v>
          </cell>
          <cell r="AL16" t="str">
            <v>No</v>
          </cell>
        </row>
        <row r="17">
          <cell r="X17" t="str">
            <v>Low Income Units:</v>
          </cell>
          <cell r="AA17">
            <v>0</v>
          </cell>
          <cell r="AD17" t="str">
            <v>% of Mixed Income units</v>
          </cell>
          <cell r="AF17">
            <v>0</v>
          </cell>
          <cell r="AJ17" t="str">
            <v>Requested Eligible Basis</v>
          </cell>
          <cell r="AL17">
            <v>0</v>
          </cell>
        </row>
        <row r="18">
          <cell r="X18" t="str">
            <v xml:space="preserve">Total # of non-tax credit units </v>
          </cell>
          <cell r="AA18" t="e">
            <v>#DIV/0!</v>
          </cell>
          <cell r="AJ18" t="str">
            <v>% below Threshold Limit</v>
          </cell>
          <cell r="AL18">
            <v>1</v>
          </cell>
        </row>
        <row r="19">
          <cell r="X19" t="str">
            <v>App. Fraction:</v>
          </cell>
          <cell r="AA19" t="e">
            <v>#DIV/0!</v>
          </cell>
          <cell r="AD19" t="str">
            <v>Minimum Setaside:</v>
          </cell>
          <cell r="AF19" t="str">
            <v>(select one)</v>
          </cell>
          <cell r="AJ19" t="str">
            <v>Actual Basis</v>
          </cell>
          <cell r="AL19">
            <v>0</v>
          </cell>
        </row>
        <row r="20">
          <cell r="X20" t="str">
            <v># Residental Buildings</v>
          </cell>
          <cell r="AA20">
            <v>7</v>
          </cell>
          <cell r="AD20" t="str">
            <v>Owner Equity:</v>
          </cell>
          <cell r="AF20" t="e">
            <v>#REF!</v>
          </cell>
          <cell r="AJ20" t="str">
            <v>Eligible Basis /BR</v>
          </cell>
          <cell r="AL20" t="e">
            <v>#DIV/0!</v>
          </cell>
        </row>
        <row r="21">
          <cell r="X21" t="str">
            <v xml:space="preserve">Census Tract Number: </v>
          </cell>
          <cell r="AA21">
            <v>0</v>
          </cell>
          <cell r="AC21" t="str">
            <v xml:space="preserve">      Rehab Hard Cost Per Unit ($20K minimum,</v>
          </cell>
          <cell r="AH21" t="e">
            <v>#DIV/0!</v>
          </cell>
          <cell r="AJ21" t="str">
            <v>Credits/BR</v>
          </cell>
          <cell r="AL21" t="e">
            <v>#DIV/0!</v>
          </cell>
        </row>
        <row r="22">
          <cell r="X22" t="str">
            <v>HIGH Cost Designation/DDA:</v>
          </cell>
          <cell r="AA22" t="str">
            <v>No</v>
          </cell>
          <cell r="AD22" t="str">
            <v>At-Risk = $10K)</v>
          </cell>
          <cell r="AJ22" t="str">
            <v>Credits/LI Unit</v>
          </cell>
          <cell r="AL22" t="e">
            <v>#DIV/0!</v>
          </cell>
        </row>
        <row r="23">
          <cell r="AD23" t="str">
            <v>Name of Investor:</v>
          </cell>
          <cell r="AF23" t="str">
            <v>Multi-Housing Investments, LLC</v>
          </cell>
          <cell r="AH23" t="str">
            <v>Net Equity Amount</v>
          </cell>
          <cell r="AJ23">
            <v>11354378</v>
          </cell>
        </row>
        <row r="24">
          <cell r="X24" t="str">
            <v>Total Project Points Earned</v>
          </cell>
          <cell r="AA24">
            <v>11.5</v>
          </cell>
          <cell r="AD24" t="str">
            <v>Tax Credit Factor</v>
          </cell>
          <cell r="AF24">
            <v>0</v>
          </cell>
          <cell r="AH24" t="str">
            <v>% Paid In At Construction</v>
          </cell>
          <cell r="AJ24">
            <v>0.15040427577803028</v>
          </cell>
        </row>
        <row r="26">
          <cell r="AD26" t="str">
            <v>DEVELOPER'S</v>
          </cell>
          <cell r="AF26" t="str">
            <v>State Credit Exchage Calculation</v>
          </cell>
          <cell r="AJ26" t="str">
            <v xml:space="preserve"> ADJUSTED</v>
          </cell>
        </row>
        <row r="27">
          <cell r="AD27" t="str">
            <v xml:space="preserve">  PROPOSAL</v>
          </cell>
          <cell r="AF27" t="str">
            <v>Maximum State Credit Based on 30% EB</v>
          </cell>
          <cell r="AJ27" t="str">
            <v>CALCULATION</v>
          </cell>
        </row>
        <row r="28">
          <cell r="X28" t="str">
            <v>Total Project Costs:</v>
          </cell>
          <cell r="AD28">
            <v>130000</v>
          </cell>
          <cell r="AH28">
            <v>0</v>
          </cell>
          <cell r="AJ28">
            <v>130000</v>
          </cell>
        </row>
        <row r="29">
          <cell r="AF29" t="str">
            <v>Equity based on 60 Cents on the $</v>
          </cell>
        </row>
        <row r="30">
          <cell r="X30" t="str">
            <v>Units/Acre</v>
          </cell>
          <cell r="AD30">
            <v>0</v>
          </cell>
          <cell r="AH30">
            <v>0</v>
          </cell>
          <cell r="AJ30">
            <v>0</v>
          </cell>
        </row>
        <row r="31">
          <cell r="X31" t="str">
            <v>Sq. Ft. Residential/Common Areas:</v>
          </cell>
          <cell r="AD31">
            <v>0</v>
          </cell>
          <cell r="AF31" t="str">
            <v>Annual Federal Credit Needed in Exchange</v>
          </cell>
          <cell r="AJ31">
            <v>0</v>
          </cell>
        </row>
        <row r="32">
          <cell r="X32" t="str">
            <v>Const. Cost Per Square Foot:</v>
          </cell>
          <cell r="AD32">
            <v>0</v>
          </cell>
          <cell r="AH32" t="e">
            <v>#DIV/0!</v>
          </cell>
          <cell r="AJ32">
            <v>0</v>
          </cell>
        </row>
        <row r="33">
          <cell r="X33" t="str">
            <v>Total Residential Cost Per Unit:</v>
          </cell>
          <cell r="AD33" t="e">
            <v>#DIV/0!</v>
          </cell>
          <cell r="AJ33" t="e">
            <v>#DIV/0!</v>
          </cell>
        </row>
        <row r="34">
          <cell r="X34" t="str">
            <v>Expenses Per Unit:</v>
          </cell>
          <cell r="AD34">
            <v>0</v>
          </cell>
          <cell r="AF34" t="str">
            <v>TCAC Min. Operating Expenses</v>
          </cell>
          <cell r="AI34">
            <v>2800</v>
          </cell>
          <cell r="AJ34">
            <v>0</v>
          </cell>
        </row>
        <row r="35">
          <cell r="X35" t="str">
            <v xml:space="preserve">Maximum Developer/Consultant Fee in Eligible Basis: </v>
          </cell>
          <cell r="AD35">
            <v>0</v>
          </cell>
          <cell r="AJ35">
            <v>0</v>
          </cell>
          <cell r="AK35" t="str">
            <v>- $1.4M Maximum.</v>
          </cell>
        </row>
        <row r="36">
          <cell r="X36" t="str">
            <v>Actual Developer/Consultant Fee in Eligible Basis:</v>
          </cell>
          <cell r="AD36">
            <v>0</v>
          </cell>
          <cell r="AJ36">
            <v>0</v>
          </cell>
        </row>
        <row r="37">
          <cell r="X37" t="str">
            <v>Maximum Developer/Consultant Fee in Project Cost:</v>
          </cell>
          <cell r="AD37">
            <v>0</v>
          </cell>
          <cell r="AF37" t="str">
            <v>Total Service Amenities Budget</v>
          </cell>
          <cell r="AI37">
            <v>14500</v>
          </cell>
          <cell r="AJ37">
            <v>0</v>
          </cell>
          <cell r="AK37" t="str">
            <v>- $2M Maximum.</v>
          </cell>
        </row>
        <row r="38">
          <cell r="X38" t="str">
            <v>Actual Developer/Consultant Fee in Project Cost:</v>
          </cell>
          <cell r="AD38">
            <v>0</v>
          </cell>
          <cell r="AF38" t="str">
            <v>Annual Budget Per Unit</v>
          </cell>
          <cell r="AI38" t="e">
            <v>#DIV/0!</v>
          </cell>
          <cell r="AJ38">
            <v>0</v>
          </cell>
        </row>
        <row r="39">
          <cell r="X39" t="str">
            <v>Total Land Cost:</v>
          </cell>
          <cell r="AD39">
            <v>0</v>
          </cell>
          <cell r="AJ39">
            <v>0</v>
          </cell>
        </row>
        <row r="40">
          <cell r="X40" t="str">
            <v>Total Acquisition Costs:</v>
          </cell>
          <cell r="AD40">
            <v>0</v>
          </cell>
          <cell r="AH40" t="str">
            <v>TCAC fee check</v>
          </cell>
          <cell r="AJ40">
            <v>0</v>
          </cell>
        </row>
        <row r="41">
          <cell r="X41" t="str">
            <v>Total Permanent Financing Costs:</v>
          </cell>
          <cell r="AD41">
            <v>0</v>
          </cell>
          <cell r="AH41" t="str">
            <v>Performance Deposit</v>
          </cell>
          <cell r="AJ41">
            <v>0</v>
          </cell>
        </row>
        <row r="42">
          <cell r="X42" t="str">
            <v>Total Rent Reserves:</v>
          </cell>
          <cell r="AD42">
            <v>0</v>
          </cell>
          <cell r="AH42" t="e">
            <v>#DIV/0!</v>
          </cell>
          <cell r="AJ42">
            <v>0</v>
          </cell>
        </row>
        <row r="43">
          <cell r="X43" t="str">
            <v>Rent Reserves Per Unit:</v>
          </cell>
          <cell r="AD43" t="e">
            <v>#DIV/0!</v>
          </cell>
          <cell r="AJ43" t="e">
            <v>#DIV/0!</v>
          </cell>
        </row>
        <row r="44">
          <cell r="X44" t="str">
            <v>Required Minimum 3-Month Operating Reserves:</v>
          </cell>
          <cell r="AD44">
            <v>0</v>
          </cell>
          <cell r="AJ44">
            <v>0</v>
          </cell>
        </row>
        <row r="45">
          <cell r="X45" t="str">
            <v>Actual 3-Month Operating Reserves:</v>
          </cell>
          <cell r="AD45">
            <v>0</v>
          </cell>
          <cell r="AJ45">
            <v>0</v>
          </cell>
        </row>
        <row r="46">
          <cell r="X46" t="str">
            <v>TCAC Fees:</v>
          </cell>
          <cell r="AD46">
            <v>0</v>
          </cell>
          <cell r="AH46">
            <v>0</v>
          </cell>
          <cell r="AJ46">
            <v>0</v>
          </cell>
        </row>
        <row r="47">
          <cell r="X47" t="str">
            <v>Marketing:</v>
          </cell>
          <cell r="AD47">
            <v>0</v>
          </cell>
          <cell r="AH47" t="str">
            <v>Total Fees</v>
          </cell>
          <cell r="AJ47">
            <v>0</v>
          </cell>
        </row>
        <row r="48">
          <cell r="X48" t="str">
            <v>Ineligible Costs:</v>
          </cell>
          <cell r="AD48">
            <v>0</v>
          </cell>
          <cell r="AH48" t="e">
            <v>#DIV/0!</v>
          </cell>
          <cell r="AJ48">
            <v>0</v>
          </cell>
        </row>
        <row r="49">
          <cell r="X49" t="str">
            <v>Voluntary Basis Reduction:</v>
          </cell>
          <cell r="AD49">
            <v>0</v>
          </cell>
          <cell r="AJ49">
            <v>0</v>
          </cell>
        </row>
        <row r="50">
          <cell r="X50" t="str">
            <v>Credit Reduction Points</v>
          </cell>
          <cell r="AD50">
            <v>0</v>
          </cell>
          <cell r="AH50" t="str">
            <v>Difference</v>
          </cell>
          <cell r="AJ50">
            <v>0</v>
          </cell>
        </row>
        <row r="51">
          <cell r="X51" t="str">
            <v>Commercial Costs:</v>
          </cell>
          <cell r="AD51">
            <v>0</v>
          </cell>
          <cell r="AH51" t="e">
            <v>#DIV/0!</v>
          </cell>
          <cell r="AJ51">
            <v>0</v>
          </cell>
        </row>
        <row r="53">
          <cell r="X53" t="str">
            <v>FEDERAL CREDIT CALCULATION</v>
          </cell>
          <cell r="AC53" t="str">
            <v>DEVELOPER'S PROPOSAL</v>
          </cell>
          <cell r="AH53" t="str">
            <v>ADJUSTED CALCULATION</v>
          </cell>
        </row>
        <row r="54">
          <cell r="AB54" t="str">
            <v>NC/Rehab</v>
          </cell>
          <cell r="AD54" t="str">
            <v>Acquisition</v>
          </cell>
          <cell r="AF54" t="str">
            <v>TOTAL</v>
          </cell>
          <cell r="AH54" t="str">
            <v>NC/Rehab</v>
          </cell>
          <cell r="AJ54" t="str">
            <v>Acquisition</v>
          </cell>
          <cell r="AL54" t="str">
            <v>TOTAL</v>
          </cell>
        </row>
        <row r="55">
          <cell r="X55" t="str">
            <v>ESTIMATED ELIGIBLE BASIS:</v>
          </cell>
          <cell r="AB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</row>
        <row r="56">
          <cell r="X56" t="str">
            <v>High Cost Area Adjustment:</v>
          </cell>
          <cell r="AB56">
            <v>1</v>
          </cell>
          <cell r="AD56">
            <v>1</v>
          </cell>
          <cell r="AH56">
            <v>1</v>
          </cell>
          <cell r="AJ56">
            <v>1</v>
          </cell>
        </row>
        <row r="57">
          <cell r="X57" t="str">
            <v>TOTAL ADJUSTED ELIGIBLE BASIS:</v>
          </cell>
          <cell r="AB57">
            <v>0</v>
          </cell>
          <cell r="AD57">
            <v>0</v>
          </cell>
          <cell r="AF57">
            <v>0</v>
          </cell>
          <cell r="AH57">
            <v>0</v>
          </cell>
          <cell r="AJ57">
            <v>0</v>
          </cell>
          <cell r="AL57">
            <v>0</v>
          </cell>
        </row>
        <row r="58">
          <cell r="X58" t="str">
            <v>Applicable Fraction:</v>
          </cell>
          <cell r="AB58">
            <v>0</v>
          </cell>
          <cell r="AD58">
            <v>0</v>
          </cell>
          <cell r="AH58">
            <v>0</v>
          </cell>
          <cell r="AJ58">
            <v>0</v>
          </cell>
        </row>
        <row r="59">
          <cell r="X59" t="str">
            <v>TOTAL QUALIFIED BASIS:</v>
          </cell>
          <cell r="AB59">
            <v>0</v>
          </cell>
          <cell r="AD59">
            <v>0</v>
          </cell>
          <cell r="AF59">
            <v>0</v>
          </cell>
          <cell r="AH59">
            <v>0</v>
          </cell>
          <cell r="AJ59">
            <v>0</v>
          </cell>
          <cell r="AL59">
            <v>0</v>
          </cell>
        </row>
        <row r="60">
          <cell r="X60" t="str">
            <v>Credit Reduction:</v>
          </cell>
          <cell r="AB60" t="e">
            <v>#DIV/0!</v>
          </cell>
          <cell r="AD60" t="e">
            <v>#DIV/0!</v>
          </cell>
          <cell r="AF60">
            <v>0</v>
          </cell>
          <cell r="AH60" t="e">
            <v>#DIV/0!</v>
          </cell>
          <cell r="AJ60" t="e">
            <v>#DIV/0!</v>
          </cell>
          <cell r="AL60">
            <v>0</v>
          </cell>
        </row>
        <row r="61">
          <cell r="X61" t="str">
            <v>TOTAL ADJUSTED QUALIFED BASIS:</v>
          </cell>
          <cell r="AB61" t="e">
            <v>#DIV/0!</v>
          </cell>
          <cell r="AD61" t="e">
            <v>#DIV/0!</v>
          </cell>
          <cell r="AF61" t="e">
            <v>#DIV/0!</v>
          </cell>
          <cell r="AH61" t="e">
            <v>#DIV/0!</v>
          </cell>
          <cell r="AJ61" t="e">
            <v>#DIV/0!</v>
          </cell>
          <cell r="AL61" t="e">
            <v>#DIV/0!</v>
          </cell>
        </row>
        <row r="62">
          <cell r="X62" t="str">
            <v>Applicable %:</v>
          </cell>
          <cell r="AB62">
            <v>8.3000000000000004E-2</v>
          </cell>
          <cell r="AD62">
            <v>3.5999999999999997E-2</v>
          </cell>
          <cell r="AH62">
            <v>8.3000000000000004E-2</v>
          </cell>
          <cell r="AJ62">
            <v>3.5999999999999997E-2</v>
          </cell>
        </row>
        <row r="63">
          <cell r="X63" t="str">
            <v>Maximum Federal Credit:</v>
          </cell>
          <cell r="AB63" t="e">
            <v>#DIV/0!</v>
          </cell>
          <cell r="AD63">
            <v>0</v>
          </cell>
          <cell r="AF63" t="e">
            <v>#DIV/0!</v>
          </cell>
          <cell r="AH63" t="e">
            <v>#DIV/0!</v>
          </cell>
          <cell r="AJ63" t="e">
            <v>#DIV/0!</v>
          </cell>
          <cell r="AL63" t="e">
            <v>#DIV/0!</v>
          </cell>
        </row>
        <row r="64">
          <cell r="X64" t="str">
            <v>STATE CREDIT CALCULATION</v>
          </cell>
          <cell r="AC64" t="str">
            <v>DEVELOPER'S PROPOSAL</v>
          </cell>
          <cell r="AH64" t="str">
            <v>ADJUSTED CALCULATION</v>
          </cell>
        </row>
        <row r="65">
          <cell r="AB65" t="str">
            <v>30% RATE</v>
          </cell>
          <cell r="AD65" t="str">
            <v>13% RATE</v>
          </cell>
          <cell r="AF65" t="str">
            <v>TOTAL</v>
          </cell>
          <cell r="AH65" t="str">
            <v>30% RATE</v>
          </cell>
          <cell r="AJ65" t="str">
            <v>13% RATE</v>
          </cell>
          <cell r="AL65" t="str">
            <v>TOTAL</v>
          </cell>
        </row>
        <row r="66">
          <cell r="X66" t="str">
            <v>ESTIMATED ELIGIBLE BASIS:</v>
          </cell>
          <cell r="AB66">
            <v>0</v>
          </cell>
          <cell r="AD66" t="e">
            <v>#DIV/0!</v>
          </cell>
          <cell r="AH66">
            <v>0</v>
          </cell>
          <cell r="AJ66" t="e">
            <v>#DIV/0!</v>
          </cell>
        </row>
        <row r="67">
          <cell r="X67" t="str">
            <v>Applicable High Cost Area Adj:</v>
          </cell>
          <cell r="AB67">
            <v>1</v>
          </cell>
          <cell r="AD67">
            <v>1</v>
          </cell>
          <cell r="AH67">
            <v>1</v>
          </cell>
          <cell r="AJ67">
            <v>1</v>
          </cell>
        </row>
        <row r="68">
          <cell r="X68" t="str">
            <v>ADJUSTED ELIGIBLE BASIS:</v>
          </cell>
          <cell r="AB68">
            <v>0</v>
          </cell>
          <cell r="AD68" t="e">
            <v>#DIV/0!</v>
          </cell>
          <cell r="AH68">
            <v>0</v>
          </cell>
          <cell r="AJ68" t="e">
            <v>#DIV/0!</v>
          </cell>
        </row>
        <row r="69">
          <cell r="X69" t="str">
            <v>Applicable Fraction:</v>
          </cell>
          <cell r="AB69">
            <v>0</v>
          </cell>
          <cell r="AD69">
            <v>0</v>
          </cell>
          <cell r="AH69">
            <v>0</v>
          </cell>
          <cell r="AJ69">
            <v>0</v>
          </cell>
        </row>
        <row r="70">
          <cell r="X70" t="str">
            <v>TOTAL QUALIFIED BASIS:</v>
          </cell>
          <cell r="AB70">
            <v>0</v>
          </cell>
          <cell r="AD70" t="e">
            <v>#DIV/0!</v>
          </cell>
          <cell r="AH70">
            <v>0</v>
          </cell>
          <cell r="AJ70" t="e">
            <v>#DIV/0!</v>
          </cell>
        </row>
        <row r="71">
          <cell r="X71" t="str">
            <v>Applicable %:</v>
          </cell>
          <cell r="AB71">
            <v>0.3</v>
          </cell>
          <cell r="AD71">
            <v>0.13</v>
          </cell>
          <cell r="AH71">
            <v>0.3</v>
          </cell>
          <cell r="AJ71">
            <v>0.13</v>
          </cell>
        </row>
        <row r="72">
          <cell r="X72" t="str">
            <v>Maximum State Credit:</v>
          </cell>
          <cell r="AB72">
            <v>0</v>
          </cell>
          <cell r="AD72" t="e">
            <v>#DIV/0!</v>
          </cell>
          <cell r="AF72" t="e">
            <v>#DIV/0!</v>
          </cell>
          <cell r="AH72">
            <v>0</v>
          </cell>
          <cell r="AJ72" t="e">
            <v>#DIV/0!</v>
          </cell>
          <cell r="AL72" t="e">
            <v>#DIV/0!</v>
          </cell>
        </row>
        <row r="74">
          <cell r="X74" t="str">
            <v>Annual Credit Years 1 thru 3:</v>
          </cell>
          <cell r="AB74">
            <v>0</v>
          </cell>
          <cell r="AD74" t="e">
            <v>#DIV/0!</v>
          </cell>
          <cell r="AH74">
            <v>0</v>
          </cell>
          <cell r="AJ74" t="e">
            <v>#DIV/0!</v>
          </cell>
        </row>
        <row r="75">
          <cell r="X75" t="str">
            <v>State Tax Credit Year 4:</v>
          </cell>
          <cell r="AB75">
            <v>0</v>
          </cell>
          <cell r="AD75" t="e">
            <v>#DIV/0!</v>
          </cell>
          <cell r="AH75">
            <v>0</v>
          </cell>
          <cell r="AJ75" t="e">
            <v>#DIV/0!</v>
          </cell>
        </row>
        <row r="80">
          <cell r="AC80" t="str">
            <v xml:space="preserve">     TAX CREDIT ALLOCATION COMMITTEE</v>
          </cell>
        </row>
        <row r="81">
          <cell r="AC81" t="str">
            <v xml:space="preserve">  PROJECT EVALUATION WORKSHEET, CONT'D.</v>
          </cell>
        </row>
        <row r="82">
          <cell r="X82" t="str">
            <v>PROJECT NUMBER:</v>
          </cell>
          <cell r="Z82" t="e">
            <v>#VALUE!</v>
          </cell>
        </row>
        <row r="86">
          <cell r="X86" t="str">
            <v>SHORTFALL CALCULATION</v>
          </cell>
          <cell r="AC86" t="str">
            <v>DEVELOPER'S PROPOSAL</v>
          </cell>
          <cell r="AI86" t="str">
            <v>ADJUSTED CALCULATION</v>
          </cell>
        </row>
        <row r="88">
          <cell r="AL88" t="str">
            <v>RECOMMENDED</v>
          </cell>
        </row>
        <row r="89">
          <cell r="AL89" t="str">
            <v>CREDIT AMT.</v>
          </cell>
        </row>
        <row r="90">
          <cell r="X90" t="str">
            <v>Total Project Costs</v>
          </cell>
          <cell r="AB90">
            <v>130000</v>
          </cell>
          <cell r="AH90">
            <v>130000</v>
          </cell>
        </row>
        <row r="91">
          <cell r="X91" t="str">
            <v>Permanent Financing</v>
          </cell>
          <cell r="AB91">
            <v>0</v>
          </cell>
          <cell r="AH91">
            <v>0</v>
          </cell>
        </row>
        <row r="92">
          <cell r="X92" t="str">
            <v>Shortfall</v>
          </cell>
          <cell r="AB92">
            <v>130000</v>
          </cell>
          <cell r="AH92">
            <v>130000</v>
          </cell>
        </row>
        <row r="96">
          <cell r="X96" t="str">
            <v>FEDERAL CREDIT</v>
          </cell>
        </row>
        <row r="97">
          <cell r="AB97" t="str">
            <v>NC/Rehab</v>
          </cell>
          <cell r="AD97" t="str">
            <v>Acquisition</v>
          </cell>
          <cell r="AH97" t="str">
            <v>NC/Rehab</v>
          </cell>
          <cell r="AJ97" t="str">
            <v>Acquisition</v>
          </cell>
        </row>
        <row r="98">
          <cell r="X98" t="str">
            <v>Qualified Basis</v>
          </cell>
          <cell r="AB98" t="e">
            <v>#DIV/0!</v>
          </cell>
          <cell r="AD98" t="e">
            <v>#DIV/0!</v>
          </cell>
          <cell r="AH98" t="e">
            <v>#DIV/0!</v>
          </cell>
          <cell r="AJ98" t="e">
            <v>#DIV/0!</v>
          </cell>
        </row>
        <row r="99">
          <cell r="X99" t="str">
            <v>Applicable %</v>
          </cell>
          <cell r="AB99">
            <v>8.3000000000000004E-2</v>
          </cell>
          <cell r="AD99">
            <v>3.5999999999999997E-2</v>
          </cell>
          <cell r="AH99">
            <v>8.3000000000000004E-2</v>
          </cell>
          <cell r="AJ99">
            <v>3.5999999999999997E-2</v>
          </cell>
        </row>
        <row r="100">
          <cell r="X100" t="str">
            <v>Federal Credit</v>
          </cell>
          <cell r="AB100" t="e">
            <v>#DIV/0!</v>
          </cell>
          <cell r="AD100" t="e">
            <v>#DIV/0!</v>
          </cell>
          <cell r="AH100">
            <v>887317</v>
          </cell>
          <cell r="AJ100" t="e">
            <v>#DIV/0!</v>
          </cell>
        </row>
        <row r="101">
          <cell r="X101" t="str">
            <v>Plus Amount for 4%</v>
          </cell>
          <cell r="AB101" t="e">
            <v>#DIV/0!</v>
          </cell>
          <cell r="AH101" t="e">
            <v>#DIV/0!</v>
          </cell>
        </row>
        <row r="103">
          <cell r="X103" t="str">
            <v>Total Annual Federal Credit</v>
          </cell>
          <cell r="AB103" t="e">
            <v>#DIV/0!</v>
          </cell>
          <cell r="AH103" t="e">
            <v>#DIV/0!</v>
          </cell>
          <cell r="AL103" t="e">
            <v>#DIV/0!</v>
          </cell>
        </row>
        <row r="105">
          <cell r="X105" t="str">
            <v>Maximum Credit - 10 Years</v>
          </cell>
          <cell r="AB105" t="e">
            <v>#DIV/0!</v>
          </cell>
          <cell r="AH105" t="e">
            <v>#DIV/0!</v>
          </cell>
        </row>
        <row r="106">
          <cell r="X106" t="str">
            <v>Tax Credit Factor</v>
          </cell>
          <cell r="AB106">
            <v>0</v>
          </cell>
          <cell r="AH106">
            <v>0</v>
          </cell>
          <cell r="AI106" t="str">
            <v>$0.94 * 99.99%</v>
          </cell>
        </row>
        <row r="107">
          <cell r="X107" t="str">
            <v>Net Proceeds Raised</v>
          </cell>
          <cell r="AB107" t="e">
            <v>#DIV/0!</v>
          </cell>
          <cell r="AH107" t="e">
            <v>#DIV/0!</v>
          </cell>
          <cell r="AJ107">
            <v>0</v>
          </cell>
        </row>
        <row r="108">
          <cell r="X108" t="str">
            <v>Amount of Shortfall</v>
          </cell>
          <cell r="AB108">
            <v>130000</v>
          </cell>
          <cell r="AH108">
            <v>130000</v>
          </cell>
        </row>
        <row r="109">
          <cell r="X109" t="str">
            <v>Difference</v>
          </cell>
          <cell r="AB109" t="e">
            <v>#DIV/0!</v>
          </cell>
          <cell r="AH109" t="e">
            <v>#DIV/0!</v>
          </cell>
        </row>
        <row r="110">
          <cell r="AD110" t="str">
            <v>Net Equity</v>
          </cell>
        </row>
        <row r="111">
          <cell r="AD111">
            <v>11354378</v>
          </cell>
        </row>
        <row r="114">
          <cell r="X114" t="str">
            <v>STATE CREDIT</v>
          </cell>
        </row>
        <row r="115">
          <cell r="AB115" t="str">
            <v>30% RATE</v>
          </cell>
          <cell r="AD115" t="str">
            <v>13% RATE</v>
          </cell>
          <cell r="AH115" t="str">
            <v>30% RATE</v>
          </cell>
          <cell r="AJ115" t="str">
            <v>13% RATE</v>
          </cell>
        </row>
        <row r="116">
          <cell r="X116" t="str">
            <v>Qualified Basis</v>
          </cell>
          <cell r="AB116">
            <v>0</v>
          </cell>
          <cell r="AD116" t="e">
            <v>#DIV/0!</v>
          </cell>
          <cell r="AH116">
            <v>0</v>
          </cell>
          <cell r="AJ116" t="e">
            <v>#DIV/0!</v>
          </cell>
        </row>
        <row r="117">
          <cell r="X117" t="str">
            <v>Applicable %</v>
          </cell>
          <cell r="AB117">
            <v>0</v>
          </cell>
          <cell r="AD117" t="e">
            <v>#DIV/0!</v>
          </cell>
          <cell r="AH117">
            <v>0</v>
          </cell>
          <cell r="AJ117" t="e">
            <v>#DIV/0!</v>
          </cell>
        </row>
        <row r="118">
          <cell r="X118" t="str">
            <v>State Credit</v>
          </cell>
          <cell r="AB118">
            <v>0</v>
          </cell>
          <cell r="AD118" t="e">
            <v>#DIV/0!</v>
          </cell>
          <cell r="AH118">
            <v>0</v>
          </cell>
          <cell r="AJ118" t="e">
            <v>#DIV/0!</v>
          </cell>
        </row>
        <row r="120">
          <cell r="X120" t="str">
            <v>Plus Amount for 13%</v>
          </cell>
          <cell r="AB120" t="e">
            <v>#DIV/0!</v>
          </cell>
          <cell r="AH120" t="e">
            <v>#DIV/0!</v>
          </cell>
        </row>
        <row r="122">
          <cell r="X122" t="str">
            <v>Total State Credit Over 4 Yrs.</v>
          </cell>
          <cell r="AB122" t="e">
            <v>#DIV/0!</v>
          </cell>
          <cell r="AH122" t="e">
            <v>#DIV/0!</v>
          </cell>
          <cell r="AL122" t="e">
            <v>#DIV/0!</v>
          </cell>
        </row>
        <row r="123">
          <cell r="X123" t="str">
            <v>Tax Credit Factor</v>
          </cell>
          <cell r="AB123" t="e">
            <v>#DIV/0!</v>
          </cell>
          <cell r="AH123" t="e">
            <v>#DIV/0!</v>
          </cell>
        </row>
        <row r="125">
          <cell r="X125" t="str">
            <v>Net Proceeds Raised</v>
          </cell>
          <cell r="AB125" t="e">
            <v>#DIV/0!</v>
          </cell>
          <cell r="AH125" t="e">
            <v>#DIV/0!</v>
          </cell>
        </row>
        <row r="126">
          <cell r="X126" t="str">
            <v>Shortfall from Fedl Credits</v>
          </cell>
          <cell r="AB126" t="e">
            <v>#DIV/0!</v>
          </cell>
          <cell r="AH126" t="e">
            <v>#DIV/0!</v>
          </cell>
        </row>
        <row r="127">
          <cell r="X127" t="str">
            <v>Remaining shortfall after</v>
          </cell>
        </row>
        <row r="128">
          <cell r="X128" t="str">
            <v xml:space="preserve">  applying state credits</v>
          </cell>
          <cell r="AB128" t="e">
            <v>#DIV/0!</v>
          </cell>
          <cell r="AH128" t="e">
            <v>#DIV/0!</v>
          </cell>
        </row>
        <row r="131">
          <cell r="X131" t="str">
            <v>Federal Credit Adjustment:</v>
          </cell>
          <cell r="AB131" t="str">
            <v>Shortfall/TCF</v>
          </cell>
          <cell r="AD131" t="e">
            <v>#DIV/0!</v>
          </cell>
          <cell r="AF131" t="str">
            <v>Revised Maximum Federal Credit Amount</v>
          </cell>
        </row>
        <row r="132">
          <cell r="AB132" t="str">
            <v>Max Cred/10 Yrs</v>
          </cell>
          <cell r="AD132" t="e">
            <v>#DIV/0!</v>
          </cell>
          <cell r="AF132" t="str">
            <v>Revised Annual Federal Credit Amount</v>
          </cell>
        </row>
        <row r="133">
          <cell r="X133" t="str">
            <v>State Credit Adjustment:</v>
          </cell>
          <cell r="AB133" t="str">
            <v>Shortfall/TCF</v>
          </cell>
          <cell r="AD133" t="e">
            <v>#DIV/0!</v>
          </cell>
          <cell r="AF133" t="str">
            <v>Revised Maximum State Credits</v>
          </cell>
        </row>
        <row r="135">
          <cell r="AF135" t="str">
            <v>Number / Unit Type</v>
          </cell>
        </row>
        <row r="136">
          <cell r="X136" t="str">
            <v>Investor:</v>
          </cell>
          <cell r="AB136" t="str">
            <v>Multi-Housing Investments, LLC</v>
          </cell>
          <cell r="AE136">
            <v>0</v>
          </cell>
          <cell r="AF136" t="str">
            <v>Studio Units</v>
          </cell>
          <cell r="AJ136" t="str">
            <v>Total Units</v>
          </cell>
        </row>
        <row r="137">
          <cell r="X137" t="str">
            <v>Net Tax Credit Factor:</v>
          </cell>
          <cell r="AB137">
            <v>0</v>
          </cell>
          <cell r="AE137">
            <v>0</v>
          </cell>
          <cell r="AF137" t="str">
            <v>One Bedroom Units</v>
          </cell>
          <cell r="AJ137">
            <v>0</v>
          </cell>
        </row>
        <row r="138">
          <cell r="AE138">
            <v>0</v>
          </cell>
          <cell r="AF138" t="str">
            <v>Two Bedroom Units</v>
          </cell>
        </row>
        <row r="139">
          <cell r="AE139">
            <v>0</v>
          </cell>
          <cell r="AF139" t="str">
            <v>Three Bedroom Units</v>
          </cell>
        </row>
        <row r="140">
          <cell r="AE140">
            <v>0</v>
          </cell>
          <cell r="AF140" t="str">
            <v>Four Bedroom Units</v>
          </cell>
        </row>
        <row r="142">
          <cell r="X142" t="str">
            <v>% of targeted tax credit units at 30%</v>
          </cell>
          <cell r="AB142" t="e">
            <v>#DIV/0!</v>
          </cell>
          <cell r="AE142" t="str">
            <v>% of targeted tax credit units at 45%</v>
          </cell>
          <cell r="AI142" t="e">
            <v>#DIV/0!</v>
          </cell>
        </row>
        <row r="143">
          <cell r="X143" t="str">
            <v>% of targeted tax credit units at 35%</v>
          </cell>
          <cell r="AB143" t="e">
            <v>#DIV/0!</v>
          </cell>
          <cell r="AE143" t="str">
            <v>% of targeted tax credit units at 50%</v>
          </cell>
          <cell r="AI143" t="e">
            <v>#DIV/0!</v>
          </cell>
        </row>
        <row r="144">
          <cell r="X144" t="str">
            <v>% of targeted tax credit units at 40%</v>
          </cell>
          <cell r="AB144" t="e">
            <v>#DIV/0!</v>
          </cell>
          <cell r="AE144" t="str">
            <v>% of targeted tax credit units at 55%</v>
          </cell>
          <cell r="AI144" t="e">
            <v>#DIV/0!</v>
          </cell>
        </row>
        <row r="145">
          <cell r="AE145" t="str">
            <v>% of targeted tax credit units at 60%</v>
          </cell>
          <cell r="AI145" t="e">
            <v>#DIV/0!</v>
          </cell>
        </row>
        <row r="152">
          <cell r="D152" t="str">
            <v xml:space="preserve"> CALIFORNIA TAX CREDIT ALLOCATION COMMITTEE</v>
          </cell>
        </row>
        <row r="153">
          <cell r="D153" t="str">
            <v xml:space="preserve">                   LOW-INCOME HOUSING TAX CREDIT</v>
          </cell>
        </row>
        <row r="154">
          <cell r="E154" t="str">
            <v xml:space="preserve">   Project Evaluation Worksheet</v>
          </cell>
        </row>
        <row r="156">
          <cell r="A156" t="str">
            <v>PROJECT PROFILE</v>
          </cell>
        </row>
        <row r="158">
          <cell r="A158" t="str">
            <v xml:space="preserve"> </v>
          </cell>
          <cell r="B158" t="str">
            <v>Project Name</v>
          </cell>
          <cell r="E158">
            <v>0</v>
          </cell>
        </row>
        <row r="159">
          <cell r="B159" t="str">
            <v>County Location</v>
          </cell>
          <cell r="E159" t="str">
            <v>(select one)</v>
          </cell>
          <cell r="H159" t="str">
            <v>Project Number</v>
          </cell>
          <cell r="J159" t="e">
            <v>#VALUE!</v>
          </cell>
        </row>
        <row r="161">
          <cell r="A161" t="str">
            <v>USES OF FUNDS</v>
          </cell>
        </row>
        <row r="162">
          <cell r="F162" t="str">
            <v>Actual</v>
          </cell>
          <cell r="I162" t="str">
            <v>Percentages</v>
          </cell>
        </row>
        <row r="163">
          <cell r="F163" t="str">
            <v>Cost</v>
          </cell>
          <cell r="H163">
            <v>0</v>
          </cell>
          <cell r="J163" t="str">
            <v>Land as % of TPC</v>
          </cell>
        </row>
        <row r="164">
          <cell r="C164" t="str">
            <v>Land</v>
          </cell>
          <cell r="F164">
            <v>0</v>
          </cell>
          <cell r="G164" t="str">
            <v>Total</v>
          </cell>
          <cell r="H164">
            <v>0</v>
          </cell>
          <cell r="J164" t="str">
            <v>Acquistion as % of TPC</v>
          </cell>
        </row>
        <row r="165">
          <cell r="A165" t="str">
            <v xml:space="preserve"> </v>
          </cell>
          <cell r="C165" t="str">
            <v>Acquisition Cost</v>
          </cell>
          <cell r="F165">
            <v>0</v>
          </cell>
          <cell r="G165" t="str">
            <v>Rehabilitation</v>
          </cell>
          <cell r="J165" t="str">
            <v>Rehabilitation</v>
          </cell>
        </row>
        <row r="166">
          <cell r="A166" t="str">
            <v xml:space="preserve"> </v>
          </cell>
          <cell r="C166" t="str">
            <v>Tot New Construction</v>
          </cell>
          <cell r="F166">
            <v>0</v>
          </cell>
          <cell r="G166">
            <v>0</v>
          </cell>
          <cell r="H166">
            <v>0</v>
          </cell>
          <cell r="J166" t="str">
            <v xml:space="preserve">% of Contractor Overhead ( 2% max.) </v>
          </cell>
        </row>
        <row r="167">
          <cell r="C167" t="str">
            <v xml:space="preserve">  Contractor Overhead</v>
          </cell>
          <cell r="F167">
            <v>0</v>
          </cell>
          <cell r="H167">
            <v>0</v>
          </cell>
          <cell r="J167" t="str">
            <v xml:space="preserve">% of Contractor Profit ( 6% max.) </v>
          </cell>
        </row>
        <row r="168">
          <cell r="C168" t="str">
            <v xml:space="preserve">  Contractor Profit</v>
          </cell>
          <cell r="F168">
            <v>0</v>
          </cell>
          <cell r="H168">
            <v>0</v>
          </cell>
          <cell r="J168" t="str">
            <v xml:space="preserve">% of General Requirements ( 6% max.)  </v>
          </cell>
        </row>
        <row r="169">
          <cell r="C169" t="str">
            <v xml:space="preserve">  General Requirements</v>
          </cell>
          <cell r="F169">
            <v>0</v>
          </cell>
          <cell r="H169">
            <v>0</v>
          </cell>
          <cell r="J169" t="str">
            <v>Overhead + Profit + Gen Req (14% max)</v>
          </cell>
        </row>
        <row r="170">
          <cell r="A170" t="str">
            <v xml:space="preserve"> </v>
          </cell>
          <cell r="C170" t="str">
            <v>Rehab Cost</v>
          </cell>
          <cell r="F170">
            <v>0</v>
          </cell>
          <cell r="G170" t="str">
            <v>Total</v>
          </cell>
          <cell r="J170" t="str">
            <v>New Construction</v>
          </cell>
        </row>
        <row r="171">
          <cell r="A171" t="str">
            <v xml:space="preserve"> </v>
          </cell>
          <cell r="C171" t="str">
            <v>Architectural Fees</v>
          </cell>
          <cell r="F171">
            <v>0</v>
          </cell>
          <cell r="G171" t="str">
            <v>New Construction</v>
          </cell>
          <cell r="H171">
            <v>0</v>
          </cell>
          <cell r="J171" t="str">
            <v xml:space="preserve">% of Contractor Overhead ( 2% max.) </v>
          </cell>
        </row>
        <row r="172">
          <cell r="A172" t="str">
            <v xml:space="preserve"> </v>
          </cell>
          <cell r="C172" t="str">
            <v>Survey &amp; Engineering</v>
          </cell>
          <cell r="F172">
            <v>0</v>
          </cell>
          <cell r="G172">
            <v>0</v>
          </cell>
          <cell r="H172">
            <v>0</v>
          </cell>
          <cell r="J172" t="str">
            <v xml:space="preserve">% of Contractor Profit ( 6% maximum) </v>
          </cell>
        </row>
        <row r="173">
          <cell r="A173" t="str">
            <v xml:space="preserve"> </v>
          </cell>
          <cell r="C173" t="str">
            <v>Tot Perm Financing Costs</v>
          </cell>
          <cell r="F173">
            <v>0</v>
          </cell>
          <cell r="H173">
            <v>0</v>
          </cell>
          <cell r="J173" t="str">
            <v xml:space="preserve">% of General Requirements ( 6% max.)  </v>
          </cell>
        </row>
        <row r="174">
          <cell r="C174" t="str">
            <v xml:space="preserve">  Origination Fee</v>
          </cell>
          <cell r="F174">
            <v>0</v>
          </cell>
          <cell r="H174">
            <v>0</v>
          </cell>
          <cell r="J174" t="str">
            <v>Overhead + Profit + Gen Req (14% max)</v>
          </cell>
        </row>
        <row r="175">
          <cell r="A175" t="str">
            <v xml:space="preserve"> </v>
          </cell>
          <cell r="C175" t="str">
            <v>Tot Const. Interest &amp; Fees</v>
          </cell>
          <cell r="F175">
            <v>0</v>
          </cell>
        </row>
        <row r="176">
          <cell r="C176" t="str">
            <v xml:space="preserve">  Origination Fee</v>
          </cell>
          <cell r="F176">
            <v>0</v>
          </cell>
          <cell r="H176" t="e">
            <v>#DIV/0!</v>
          </cell>
          <cell r="J176" t="str">
            <v>% of const cost - architect</v>
          </cell>
        </row>
        <row r="177">
          <cell r="C177" t="str">
            <v xml:space="preserve">  Interest</v>
          </cell>
          <cell r="F177">
            <v>0</v>
          </cell>
          <cell r="H177">
            <v>0</v>
          </cell>
          <cell r="J177" t="str">
            <v>fee as % of perm loan amt</v>
          </cell>
        </row>
        <row r="178">
          <cell r="C178" t="str">
            <v>Attorney Fees</v>
          </cell>
          <cell r="F178">
            <v>130000</v>
          </cell>
          <cell r="H178" t="e">
            <v>#DIV/0!</v>
          </cell>
          <cell r="J178" t="str">
            <v>fee as % of const loan amt</v>
          </cell>
        </row>
        <row r="179">
          <cell r="C179" t="str">
            <v>Appraisal</v>
          </cell>
          <cell r="F179">
            <v>0</v>
          </cell>
        </row>
        <row r="180">
          <cell r="C180" t="str">
            <v>Rent Reserves</v>
          </cell>
          <cell r="F180">
            <v>0</v>
          </cell>
          <cell r="H180">
            <v>0</v>
          </cell>
          <cell r="J180" t="str">
            <v>Rent reserve as # of months of income</v>
          </cell>
        </row>
        <row r="181">
          <cell r="C181" t="str">
            <v>Contingency</v>
          </cell>
          <cell r="F181">
            <v>0</v>
          </cell>
          <cell r="H181" t="e">
            <v>#DIV/0!</v>
          </cell>
          <cell r="J181" t="str">
            <v>% of const cost - contingency</v>
          </cell>
        </row>
        <row r="182">
          <cell r="C182" t="str">
            <v>Total Other</v>
          </cell>
          <cell r="F182">
            <v>0</v>
          </cell>
          <cell r="H182">
            <v>11354378</v>
          </cell>
          <cell r="J182" t="str">
            <v>Gross Syndication Proceed</v>
          </cell>
        </row>
        <row r="183">
          <cell r="C183" t="str">
            <v>Total Developer Fee</v>
          </cell>
          <cell r="F183">
            <v>0</v>
          </cell>
          <cell r="H183">
            <v>11354378</v>
          </cell>
          <cell r="J183" t="str">
            <v>Net Syndication Proceed</v>
          </cell>
        </row>
        <row r="184">
          <cell r="C184" t="str">
            <v xml:space="preserve">  Acq Developer Fee</v>
          </cell>
          <cell r="F184">
            <v>0</v>
          </cell>
          <cell r="H184">
            <v>0</v>
          </cell>
          <cell r="J184" t="str">
            <v>Syndication Load</v>
          </cell>
        </row>
        <row r="185">
          <cell r="C185" t="str">
            <v xml:space="preserve">  New Const/Rehab Developer Fee</v>
          </cell>
          <cell r="F185">
            <v>0</v>
          </cell>
          <cell r="H185">
            <v>87.341369230769232</v>
          </cell>
          <cell r="J185" t="str">
            <v>% of Net Syn. Proceeds to Project Cost</v>
          </cell>
        </row>
        <row r="186">
          <cell r="G186">
            <v>0</v>
          </cell>
          <cell r="H186" t="str">
            <v>Total Cost Changes</v>
          </cell>
        </row>
        <row r="187">
          <cell r="C187" t="str">
            <v>Total Residential Cost</v>
          </cell>
          <cell r="F187">
            <v>130000</v>
          </cell>
          <cell r="H187">
            <v>0</v>
          </cell>
          <cell r="J187" t="str">
            <v>Maximum Deferred Fees &amp; Cost</v>
          </cell>
        </row>
        <row r="188">
          <cell r="C188" t="str">
            <v>Total Commercial</v>
          </cell>
          <cell r="F188">
            <v>0</v>
          </cell>
        </row>
        <row r="190">
          <cell r="A190" t="str">
            <v>TOTAL USES OF FUNDS</v>
          </cell>
          <cell r="F190">
            <v>130000</v>
          </cell>
          <cell r="H190">
            <v>2800</v>
          </cell>
          <cell r="J190" t="str">
            <v>TCAC Minimum Operating Expenses</v>
          </cell>
        </row>
        <row r="191">
          <cell r="H191">
            <v>0</v>
          </cell>
          <cell r="J191" t="str">
            <v>Projects Projected Operating Expenses</v>
          </cell>
        </row>
        <row r="192">
          <cell r="H192">
            <v>0</v>
          </cell>
          <cell r="J192" t="str">
            <v>Operating Expenses Less 15%</v>
          </cell>
        </row>
        <row r="193">
          <cell r="A193" t="str">
            <v>SOURCE OF FUNDS</v>
          </cell>
          <cell r="J193">
            <v>0</v>
          </cell>
        </row>
        <row r="194">
          <cell r="A194">
            <v>0</v>
          </cell>
          <cell r="F194">
            <v>0</v>
          </cell>
        </row>
        <row r="195">
          <cell r="A195">
            <v>0</v>
          </cell>
          <cell r="F195">
            <v>0</v>
          </cell>
        </row>
        <row r="196">
          <cell r="A196">
            <v>0</v>
          </cell>
          <cell r="F196">
            <v>0</v>
          </cell>
        </row>
        <row r="197">
          <cell r="A197">
            <v>0</v>
          </cell>
          <cell r="F197">
            <v>0</v>
          </cell>
        </row>
        <row r="198">
          <cell r="A198">
            <v>0</v>
          </cell>
          <cell r="F198">
            <v>0</v>
          </cell>
        </row>
        <row r="199">
          <cell r="A199">
            <v>0</v>
          </cell>
          <cell r="F199">
            <v>0</v>
          </cell>
        </row>
        <row r="201">
          <cell r="A201" t="str">
            <v>TOTAL MORTGAGES</v>
          </cell>
          <cell r="G201">
            <v>0</v>
          </cell>
        </row>
        <row r="204">
          <cell r="A204" t="str">
            <v>ANNUAL RESIDENTIAL DEBT SERVICE</v>
          </cell>
          <cell r="H204" t="str">
            <v>PAYMENT CALCULATION CHECK</v>
          </cell>
        </row>
        <row r="205">
          <cell r="H205" t="str">
            <v>Annual pmt</v>
          </cell>
          <cell r="J205" t="str">
            <v>rate</v>
          </cell>
          <cell r="K205" t="str">
            <v>term (yrs)</v>
          </cell>
        </row>
        <row r="206">
          <cell r="A206">
            <v>0</v>
          </cell>
          <cell r="F206">
            <v>0</v>
          </cell>
          <cell r="H206" t="str">
            <v>$0</v>
          </cell>
          <cell r="J206">
            <v>0</v>
          </cell>
          <cell r="K206">
            <v>0</v>
          </cell>
        </row>
        <row r="207">
          <cell r="A207">
            <v>0</v>
          </cell>
          <cell r="F207">
            <v>0</v>
          </cell>
          <cell r="H207" t="str">
            <v>$0</v>
          </cell>
          <cell r="J207">
            <v>0</v>
          </cell>
          <cell r="K207">
            <v>0</v>
          </cell>
        </row>
        <row r="208">
          <cell r="A208">
            <v>0</v>
          </cell>
          <cell r="F208">
            <v>0</v>
          </cell>
          <cell r="H208" t="str">
            <v>$0</v>
          </cell>
          <cell r="J208">
            <v>0</v>
          </cell>
          <cell r="K208">
            <v>0</v>
          </cell>
        </row>
        <row r="209">
          <cell r="A209">
            <v>0</v>
          </cell>
          <cell r="F209">
            <v>0</v>
          </cell>
          <cell r="H209" t="str">
            <v>$0</v>
          </cell>
          <cell r="J209">
            <v>0</v>
          </cell>
          <cell r="K209">
            <v>0</v>
          </cell>
        </row>
        <row r="210">
          <cell r="A210">
            <v>0</v>
          </cell>
          <cell r="F210">
            <v>0</v>
          </cell>
          <cell r="H210" t="str">
            <v>$0</v>
          </cell>
          <cell r="J210">
            <v>0</v>
          </cell>
          <cell r="K210">
            <v>0</v>
          </cell>
        </row>
        <row r="211">
          <cell r="A211">
            <v>0</v>
          </cell>
          <cell r="F211">
            <v>0</v>
          </cell>
          <cell r="H211" t="str">
            <v>$0</v>
          </cell>
          <cell r="J211">
            <v>0</v>
          </cell>
          <cell r="K211">
            <v>0</v>
          </cell>
        </row>
        <row r="213">
          <cell r="A213" t="str">
            <v>TOTAL ANNUAL RESIDENTIAL DEBT SERVICE</v>
          </cell>
          <cell r="G213">
            <v>0</v>
          </cell>
        </row>
        <row r="215">
          <cell r="A215" t="str">
            <v>TOTAL ANNUAL COMMERCIAL DEBT SERVICE</v>
          </cell>
          <cell r="G215">
            <v>0</v>
          </cell>
        </row>
        <row r="217">
          <cell r="A217" t="str">
            <v>GRANTS</v>
          </cell>
        </row>
        <row r="218">
          <cell r="A218" t="str">
            <v>Federal Grants</v>
          </cell>
          <cell r="F218">
            <v>0</v>
          </cell>
        </row>
        <row r="219">
          <cell r="A219" t="str">
            <v>Non-Federal Grants</v>
          </cell>
          <cell r="F219">
            <v>0</v>
          </cell>
        </row>
        <row r="221">
          <cell r="A221" t="str">
            <v>TOTAL GRANTS</v>
          </cell>
          <cell r="G221">
            <v>0</v>
          </cell>
        </row>
        <row r="222">
          <cell r="A222" t="str">
            <v>OWNER OR GENERAL PARTNER EQUITY</v>
          </cell>
          <cell r="G222" t="e">
            <v>#REF!</v>
          </cell>
        </row>
        <row r="225">
          <cell r="A225" t="str">
            <v>PROFORMA CASH FLOW ANALYSIS</v>
          </cell>
          <cell r="G225" t="str">
            <v>Project Number:</v>
          </cell>
          <cell r="I225" t="e">
            <v>#VALUE!</v>
          </cell>
        </row>
        <row r="226">
          <cell r="B226" t="str">
            <v>(assume annual 2.5% increase in income, 3.5% increase in expenses, and 2% increase in property taxes)</v>
          </cell>
        </row>
        <row r="228">
          <cell r="B228" t="str">
            <v>Year</v>
          </cell>
          <cell r="E228">
            <v>1</v>
          </cell>
          <cell r="F228">
            <v>2</v>
          </cell>
          <cell r="G228">
            <v>3</v>
          </cell>
          <cell r="H228">
            <v>4</v>
          </cell>
        </row>
        <row r="229">
          <cell r="B229" t="str">
            <v>Total Tenant Rent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B230" t="str">
            <v>Total Rent Subsidy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B231" t="str">
            <v>Less Vacancy  rate=</v>
          </cell>
          <cell r="D231">
            <v>0.05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</row>
        <row r="232">
          <cell r="B232" t="str">
            <v>Miscellaneous Income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</row>
        <row r="233">
          <cell r="C233" t="str">
            <v>TOTAL INCOME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</row>
        <row r="234">
          <cell r="C234" t="str">
            <v>Annual Expenses</v>
          </cell>
          <cell r="J234" t="str">
            <v>First Year Estimated per Unit Cost</v>
          </cell>
        </row>
        <row r="235">
          <cell r="C235" t="str">
            <v xml:space="preserve">   Gen. Admin.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</row>
        <row r="236">
          <cell r="C236" t="str">
            <v xml:space="preserve">   Management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J236" t="e">
            <v>#REF!</v>
          </cell>
          <cell r="K236" t="str">
            <v xml:space="preserve">  Management/unit/month</v>
          </cell>
        </row>
        <row r="237">
          <cell r="C237" t="str">
            <v xml:space="preserve">   Utility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</row>
        <row r="238">
          <cell r="C238" t="str">
            <v xml:space="preserve">   Water/Sewer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</row>
        <row r="239">
          <cell r="C239" t="str">
            <v xml:space="preserve">   Payroll &amp; Taxes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K239" t="str">
            <v>Real Estate Check</v>
          </cell>
        </row>
        <row r="240">
          <cell r="C240" t="str">
            <v xml:space="preserve">   Insurance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K240">
            <v>1300</v>
          </cell>
        </row>
        <row r="241">
          <cell r="C241" t="str">
            <v xml:space="preserve">   Maintenance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J241">
            <v>3483</v>
          </cell>
          <cell r="K241" t="str">
            <v xml:space="preserve">  Proposed RE Taxes</v>
          </cell>
        </row>
        <row r="242">
          <cell r="C242" t="str">
            <v xml:space="preserve">   Other Expenses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J242" t="e">
            <v>#REF!</v>
          </cell>
          <cell r="K242" t="str">
            <v xml:space="preserve">  Maintenance/unit/year</v>
          </cell>
        </row>
        <row r="243">
          <cell r="C243" t="str">
            <v>Total Expenses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J243" t="str">
            <v>REPLACEMENT RESERVE MINIMUMS</v>
          </cell>
        </row>
        <row r="244">
          <cell r="C244" t="str">
            <v xml:space="preserve">   Operating Reserve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J244" t="str">
            <v>$250 RR for NC &amp; ALL Senior projects.</v>
          </cell>
        </row>
        <row r="245">
          <cell r="C245" t="str">
            <v xml:space="preserve">   Repl Reserve</v>
          </cell>
          <cell r="E245">
            <v>15250</v>
          </cell>
          <cell r="F245">
            <v>15250</v>
          </cell>
          <cell r="G245">
            <v>15250</v>
          </cell>
          <cell r="H245">
            <v>15250</v>
          </cell>
          <cell r="J245" t="str">
            <v>$300 RR for ALL Rehab projects, except Seniors.</v>
          </cell>
        </row>
        <row r="246">
          <cell r="C246" t="str">
            <v xml:space="preserve">   Real Estate Taxes</v>
          </cell>
          <cell r="E246">
            <v>3483</v>
          </cell>
          <cell r="F246">
            <v>3552.66</v>
          </cell>
          <cell r="G246">
            <v>3623.7131999999997</v>
          </cell>
          <cell r="H246">
            <v>3696.1874639999996</v>
          </cell>
          <cell r="J246" t="str">
            <v>as low as $200 with Exec. Dir. OK</v>
          </cell>
        </row>
        <row r="247">
          <cell r="C247" t="str">
            <v>Service Budget</v>
          </cell>
          <cell r="E247">
            <v>14500</v>
          </cell>
          <cell r="F247">
            <v>14500</v>
          </cell>
          <cell r="G247">
            <v>14500</v>
          </cell>
          <cell r="H247">
            <v>14500</v>
          </cell>
        </row>
        <row r="248">
          <cell r="C248" t="str">
            <v>Avail. for DS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J248" t="str">
            <v>REPLACEMENT RESERVE PER UNIT:</v>
          </cell>
        </row>
        <row r="249">
          <cell r="C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J249" t="e">
            <v>#DIV/0!</v>
          </cell>
        </row>
        <row r="250">
          <cell r="C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</row>
        <row r="251">
          <cell r="C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C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J252" t="str">
            <v>1.10 to 1 DCR is required.</v>
          </cell>
        </row>
        <row r="253">
          <cell r="C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J253" t="str">
            <v>(1.05 to 1 DCR for RHS &amp; CHFA Projects)</v>
          </cell>
        </row>
        <row r="254">
          <cell r="C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</row>
        <row r="255">
          <cell r="C255" t="str">
            <v>Total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J255" t="str">
            <v>RHS Section 515 must be underwritten</v>
          </cell>
        </row>
        <row r="256">
          <cell r="B256" t="str">
            <v>Debt Service Coverage</v>
          </cell>
          <cell r="E256" t="e">
            <v>#REF!</v>
          </cell>
          <cell r="F256" t="e">
            <v>#REF!</v>
          </cell>
          <cell r="G256" t="e">
            <v>#REF!</v>
          </cell>
          <cell r="H256" t="e">
            <v>#REF!</v>
          </cell>
          <cell r="J256" t="str">
            <v>using the 4% Credit rate unless the</v>
          </cell>
        </row>
        <row r="257">
          <cell r="B257" t="str">
            <v>NET INCOME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J257" t="str">
            <v>the funds are excluded from basis.</v>
          </cell>
        </row>
        <row r="258">
          <cell r="B258" t="str">
            <v>% OF GROSS INCOME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</row>
        <row r="259">
          <cell r="B259" t="str">
            <v>25% OF DEBT SERVICE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J259" t="str">
            <v>RHS Section 514 are underwritten</v>
          </cell>
        </row>
        <row r="260">
          <cell r="A260" t="str">
            <v>COMMERCIAL SPACE</v>
          </cell>
          <cell r="J260" t="str">
            <v>using the 9% Credit rate.</v>
          </cell>
        </row>
        <row r="261">
          <cell r="B261" t="str">
            <v>Income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</row>
        <row r="262">
          <cell r="B262" t="str">
            <v>Expenses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</row>
        <row r="263">
          <cell r="B263" t="str">
            <v>Debt Service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</row>
        <row r="264">
          <cell r="B264" t="str">
            <v>Year</v>
          </cell>
          <cell r="E264">
            <v>5</v>
          </cell>
          <cell r="F264">
            <v>7</v>
          </cell>
          <cell r="G264">
            <v>10</v>
          </cell>
          <cell r="H264">
            <v>15</v>
          </cell>
        </row>
        <row r="265">
          <cell r="B265" t="str">
            <v>Total Tenant Rent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</row>
        <row r="266">
          <cell r="B266" t="str">
            <v>Total Rent Subsidy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</row>
        <row r="267">
          <cell r="B267" t="str">
            <v>Less Vacancy rate=</v>
          </cell>
          <cell r="D267">
            <v>0.05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</row>
        <row r="268">
          <cell r="B268" t="str">
            <v>Miscellaneous Income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</row>
        <row r="269">
          <cell r="B269" t="str">
            <v>TOTAL INCOME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</row>
        <row r="270">
          <cell r="C270" t="str">
            <v>Annual Expenses</v>
          </cell>
        </row>
        <row r="271">
          <cell r="C271" t="str">
            <v xml:space="preserve">   Gen. Admin.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</row>
        <row r="272">
          <cell r="C272" t="str">
            <v xml:space="preserve">   Management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C273" t="str">
            <v xml:space="preserve">   Utility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</row>
        <row r="274">
          <cell r="C274" t="str">
            <v xml:space="preserve">   Water/Sewer</v>
          </cell>
          <cell r="E274" t="e">
            <v>#REF!</v>
          </cell>
          <cell r="F274" t="e">
            <v>#REF!</v>
          </cell>
          <cell r="G274" t="e">
            <v>#REF!</v>
          </cell>
          <cell r="H274" t="e">
            <v>#REF!</v>
          </cell>
        </row>
        <row r="275">
          <cell r="C275" t="str">
            <v xml:space="preserve">   Payroll &amp; Taxes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</row>
        <row r="276">
          <cell r="C276" t="str">
            <v xml:space="preserve">   Insurance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</row>
        <row r="277">
          <cell r="C277" t="str">
            <v xml:space="preserve">   Maintenance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</row>
        <row r="278">
          <cell r="C278" t="str">
            <v xml:space="preserve">   Other Expenses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</row>
        <row r="279">
          <cell r="C279" t="str">
            <v>Total Expenses</v>
          </cell>
          <cell r="E279" t="e">
            <v>#REF!</v>
          </cell>
          <cell r="F279" t="e">
            <v>#REF!</v>
          </cell>
          <cell r="G279" t="e">
            <v>#REF!</v>
          </cell>
          <cell r="H279" t="e">
            <v>#REF!</v>
          </cell>
        </row>
        <row r="280">
          <cell r="C280" t="str">
            <v xml:space="preserve">   Operating Reserve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</row>
        <row r="281">
          <cell r="C281" t="str">
            <v xml:space="preserve">   Repl Reserve</v>
          </cell>
          <cell r="E281">
            <v>15250</v>
          </cell>
          <cell r="F281">
            <v>15250</v>
          </cell>
          <cell r="G281">
            <v>15250</v>
          </cell>
          <cell r="H281">
            <v>15250</v>
          </cell>
        </row>
        <row r="282">
          <cell r="C282" t="str">
            <v xml:space="preserve">   Real Estate Taxes</v>
          </cell>
          <cell r="E282">
            <v>3770.1112132799999</v>
          </cell>
          <cell r="F282">
            <v>3922.4237062965121</v>
          </cell>
          <cell r="G282">
            <v>4162.5074165115093</v>
          </cell>
          <cell r="H282">
            <v>4595.7445317479842</v>
          </cell>
        </row>
        <row r="283">
          <cell r="C283" t="str">
            <v>Service Budget</v>
          </cell>
          <cell r="E283">
            <v>14500</v>
          </cell>
          <cell r="F283">
            <v>14500</v>
          </cell>
          <cell r="G283">
            <v>14500</v>
          </cell>
        </row>
        <row r="284">
          <cell r="C284" t="str">
            <v>Avail. for DS</v>
          </cell>
          <cell r="E284" t="e">
            <v>#REF!</v>
          </cell>
          <cell r="F284" t="e">
            <v>#REF!</v>
          </cell>
          <cell r="G284" t="e">
            <v>#REF!</v>
          </cell>
          <cell r="H284" t="e">
            <v>#REF!</v>
          </cell>
        </row>
        <row r="285">
          <cell r="C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</row>
        <row r="286">
          <cell r="C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</row>
        <row r="287">
          <cell r="C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</row>
        <row r="288">
          <cell r="C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</row>
        <row r="289">
          <cell r="C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C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C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</row>
        <row r="292">
          <cell r="C292" t="str">
            <v>Total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</row>
        <row r="294">
          <cell r="B294" t="str">
            <v>Debt Service Coverage</v>
          </cell>
          <cell r="E294" t="e">
            <v>#REF!</v>
          </cell>
          <cell r="F294" t="e">
            <v>#REF!</v>
          </cell>
          <cell r="G294" t="e">
            <v>#REF!</v>
          </cell>
          <cell r="H294" t="e">
            <v>#REF!</v>
          </cell>
        </row>
        <row r="296">
          <cell r="B296" t="str">
            <v>NET INCOME</v>
          </cell>
          <cell r="E296" t="e">
            <v>#REF!</v>
          </cell>
          <cell r="F296" t="e">
            <v>#REF!</v>
          </cell>
          <cell r="G296" t="e">
            <v>#REF!</v>
          </cell>
          <cell r="H296" t="e">
            <v>#REF!</v>
          </cell>
        </row>
        <row r="297">
          <cell r="B297" t="str">
            <v>% of DEBT SERVICE</v>
          </cell>
          <cell r="E297" t="e">
            <v>#DIV/0!</v>
          </cell>
          <cell r="F297" t="e">
            <v>#DIV/0!</v>
          </cell>
          <cell r="G297" t="e">
            <v>#DIV/0!</v>
          </cell>
          <cell r="H297" t="e">
            <v>#DIV/0!</v>
          </cell>
        </row>
        <row r="298">
          <cell r="B298" t="str">
            <v>% OF GROSS INCOME</v>
          </cell>
          <cell r="E298" t="e">
            <v>#REF!</v>
          </cell>
          <cell r="F298" t="e">
            <v>#REF!</v>
          </cell>
          <cell r="G298" t="e">
            <v>#REF!</v>
          </cell>
          <cell r="H298" t="e">
            <v>#REF!</v>
          </cell>
        </row>
        <row r="299">
          <cell r="B299" t="str">
            <v>COMMERCIAL SPACE</v>
          </cell>
        </row>
        <row r="300">
          <cell r="B300" t="str">
            <v>Income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</row>
        <row r="301">
          <cell r="B301" t="str">
            <v>Expenses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</row>
        <row r="302">
          <cell r="B302" t="str">
            <v>Debt Service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</row>
        <row r="303">
          <cell r="B303" t="str">
            <v>Net Income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"/>
  <sheetViews>
    <sheetView showGridLines="0" tabSelected="1" zoomScale="90" zoomScaleNormal="90" workbookViewId="0">
      <selection activeCell="Q13" sqref="Q13:R13"/>
    </sheetView>
  </sheetViews>
  <sheetFormatPr defaultColWidth="0" defaultRowHeight="14.25" x14ac:dyDescent="0.2"/>
  <cols>
    <col min="1" max="1" width="2.7109375" style="1" customWidth="1"/>
    <col min="2" max="4" width="17.7109375" style="1" customWidth="1"/>
    <col min="5" max="5" width="15.7109375" style="1" customWidth="1"/>
    <col min="6" max="6" width="1.7109375" style="1" customWidth="1"/>
    <col min="7" max="7" width="14.7109375" style="1" customWidth="1"/>
    <col min="8" max="9" width="2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1.5703125" style="1" customWidth="1"/>
    <col min="14" max="14" width="1.7109375" style="1" customWidth="1"/>
    <col min="15" max="15" width="40.7109375" style="1" customWidth="1"/>
    <col min="16" max="16" width="7.7109375" style="1" customWidth="1"/>
    <col min="17" max="17" width="3.7109375" style="1" customWidth="1"/>
    <col min="18" max="18" width="10" style="1" bestFit="1" customWidth="1"/>
    <col min="19" max="19" width="10.7109375" style="1" customWidth="1"/>
    <col min="20" max="16384" width="0" style="1" hidden="1"/>
  </cols>
  <sheetData>
    <row r="1" spans="1:18" ht="14.25" customHeight="1" x14ac:dyDescent="0.2">
      <c r="A1" s="113" t="s">
        <v>70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</row>
    <row r="2" spans="1:18" ht="14.25" customHeight="1" x14ac:dyDescent="0.2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</row>
    <row r="4" spans="1:18" ht="20.100000000000001" customHeight="1" x14ac:dyDescent="0.2">
      <c r="B4" s="18" t="s">
        <v>0</v>
      </c>
      <c r="C4" s="18"/>
      <c r="D4" s="18"/>
      <c r="E4" s="18"/>
      <c r="F4" s="18"/>
      <c r="G4" s="18"/>
      <c r="H4" s="19"/>
      <c r="I4" s="19"/>
      <c r="J4" s="19"/>
      <c r="K4" s="19"/>
      <c r="L4" s="19"/>
      <c r="M4" s="19"/>
      <c r="N4" s="19"/>
      <c r="O4" s="19"/>
    </row>
    <row r="5" spans="1:18" ht="20.100000000000001" customHeight="1" x14ac:dyDescent="0.2">
      <c r="B5" s="116" t="s">
        <v>49</v>
      </c>
      <c r="C5" s="116"/>
      <c r="D5" s="116"/>
      <c r="E5" s="116"/>
      <c r="F5" s="116"/>
      <c r="G5" s="116"/>
      <c r="H5" s="19"/>
      <c r="I5" s="19"/>
      <c r="J5" s="19"/>
      <c r="K5" s="19"/>
      <c r="L5" s="19"/>
      <c r="M5" s="19"/>
      <c r="N5" s="19"/>
      <c r="O5" s="116" t="s">
        <v>67</v>
      </c>
    </row>
    <row r="6" spans="1:18" ht="20.100000000000001" customHeight="1" x14ac:dyDescent="0.2">
      <c r="B6" s="116"/>
      <c r="C6" s="116"/>
      <c r="D6" s="116"/>
      <c r="E6" s="116"/>
      <c r="F6" s="116"/>
      <c r="G6" s="116"/>
      <c r="H6" s="19"/>
      <c r="I6" s="19"/>
      <c r="J6" s="19"/>
      <c r="K6" s="19"/>
      <c r="L6" s="19"/>
      <c r="M6" s="19"/>
      <c r="N6" s="19"/>
      <c r="O6" s="116"/>
    </row>
    <row r="7" spans="1:18" x14ac:dyDescent="0.2">
      <c r="B7" s="117"/>
      <c r="C7" s="117"/>
      <c r="D7" s="117"/>
      <c r="E7" s="117"/>
      <c r="F7" s="117"/>
      <c r="G7" s="117"/>
      <c r="I7" s="108" t="s">
        <v>1</v>
      </c>
      <c r="J7" s="109" t="s">
        <v>2</v>
      </c>
      <c r="K7" s="114">
        <v>1</v>
      </c>
      <c r="M7" s="20"/>
      <c r="O7" s="117"/>
      <c r="P7" s="109" t="s">
        <v>4</v>
      </c>
    </row>
    <row r="8" spans="1:18" x14ac:dyDescent="0.2">
      <c r="B8" s="115" t="s">
        <v>5</v>
      </c>
      <c r="C8" s="115"/>
      <c r="D8" s="115"/>
      <c r="E8" s="115"/>
      <c r="F8" s="115"/>
      <c r="G8" s="115"/>
      <c r="I8" s="108"/>
      <c r="J8" s="109"/>
      <c r="K8" s="114"/>
      <c r="M8" s="21"/>
      <c r="O8" s="22" t="s">
        <v>5</v>
      </c>
      <c r="P8" s="109"/>
    </row>
    <row r="9" spans="1:18" ht="15" customHeight="1" x14ac:dyDescent="0.2">
      <c r="B9" s="22"/>
      <c r="C9" s="22"/>
      <c r="D9" s="22"/>
      <c r="E9" s="22"/>
      <c r="F9" s="85"/>
      <c r="G9" s="22"/>
      <c r="I9" s="23"/>
      <c r="J9" s="24"/>
      <c r="K9" s="25"/>
      <c r="M9" s="21"/>
      <c r="O9" s="22"/>
      <c r="P9" s="24"/>
    </row>
    <row r="10" spans="1:18" ht="15" customHeight="1" x14ac:dyDescent="0.2">
      <c r="B10" s="79"/>
      <c r="C10" s="79"/>
      <c r="D10" s="79"/>
      <c r="E10" s="79"/>
      <c r="F10" s="79"/>
      <c r="G10" s="79"/>
      <c r="H10" s="26"/>
      <c r="I10" s="80"/>
      <c r="J10" s="81"/>
      <c r="K10" s="82"/>
      <c r="L10" s="26"/>
      <c r="M10" s="20"/>
      <c r="N10" s="26"/>
      <c r="O10" s="79"/>
      <c r="P10" s="81"/>
      <c r="Q10" s="26"/>
      <c r="R10" s="26"/>
    </row>
    <row r="11" spans="1:18" ht="9" customHeight="1" x14ac:dyDescent="0.2">
      <c r="B11" s="22"/>
      <c r="C11" s="22"/>
      <c r="D11" s="22"/>
      <c r="E11" s="22"/>
      <c r="F11" s="85"/>
      <c r="G11" s="22"/>
      <c r="I11" s="23"/>
      <c r="J11" s="24"/>
      <c r="K11" s="25"/>
      <c r="M11" s="21"/>
      <c r="O11" s="22"/>
      <c r="P11" s="24"/>
    </row>
    <row r="12" spans="1:18" ht="15" customHeight="1" x14ac:dyDescent="0.25">
      <c r="A12" s="40"/>
      <c r="B12" s="72" t="s">
        <v>54</v>
      </c>
      <c r="C12" s="41"/>
      <c r="D12" s="41"/>
      <c r="E12" s="41"/>
      <c r="F12" s="41"/>
      <c r="G12" s="41"/>
      <c r="H12" s="3"/>
      <c r="I12" s="4"/>
      <c r="J12" s="4"/>
      <c r="K12" s="72" t="s">
        <v>55</v>
      </c>
      <c r="L12" s="4"/>
      <c r="Q12" s="15"/>
      <c r="R12" s="15"/>
    </row>
    <row r="13" spans="1:18" ht="20.100000000000001" customHeight="1" x14ac:dyDescent="0.2">
      <c r="B13" s="42" t="s">
        <v>7</v>
      </c>
      <c r="C13" s="42"/>
      <c r="D13" s="42"/>
      <c r="E13" s="42"/>
      <c r="F13" s="8"/>
      <c r="G13" s="43">
        <f>IF(D77&lt;D80,D77,D80)</f>
        <v>0</v>
      </c>
      <c r="H13" s="5"/>
      <c r="I13" s="73"/>
      <c r="J13" s="5"/>
      <c r="K13" s="43" t="s">
        <v>59</v>
      </c>
      <c r="L13" s="43"/>
      <c r="M13" s="26"/>
      <c r="N13" s="26"/>
      <c r="O13" s="26"/>
      <c r="Q13" s="111"/>
      <c r="R13" s="111"/>
    </row>
    <row r="14" spans="1:18" ht="15" customHeight="1" x14ac:dyDescent="0.2">
      <c r="B14" s="6" t="s">
        <v>63</v>
      </c>
      <c r="C14" s="7"/>
      <c r="D14" s="7"/>
      <c r="E14" s="7"/>
      <c r="F14" s="8"/>
      <c r="G14" s="9"/>
      <c r="H14" s="5"/>
      <c r="I14" s="73"/>
      <c r="J14" s="5"/>
      <c r="K14" s="5"/>
      <c r="L14" s="5"/>
      <c r="M14" s="15"/>
      <c r="N14" s="15"/>
      <c r="O14" s="15"/>
      <c r="Q14" s="86"/>
      <c r="R14" s="86"/>
    </row>
    <row r="15" spans="1:18" ht="15" customHeight="1" x14ac:dyDescent="0.2">
      <c r="B15" s="6" t="s">
        <v>69</v>
      </c>
      <c r="C15" s="7"/>
      <c r="D15" s="7"/>
      <c r="E15" s="7"/>
      <c r="F15" s="8"/>
      <c r="G15" s="9"/>
      <c r="H15" s="5"/>
      <c r="I15" s="73"/>
      <c r="J15" s="5"/>
      <c r="K15" s="5"/>
      <c r="L15" s="5"/>
    </row>
    <row r="16" spans="1:18" ht="15" customHeight="1" x14ac:dyDescent="0.25">
      <c r="C16" s="44"/>
      <c r="D16" s="44" t="s">
        <v>8</v>
      </c>
      <c r="E16" s="45"/>
      <c r="F16" s="45"/>
      <c r="G16" s="46">
        <f>SUM(G13:G15)</f>
        <v>0</v>
      </c>
      <c r="H16" s="27"/>
      <c r="I16" s="73"/>
      <c r="J16" s="5"/>
      <c r="K16" s="5"/>
      <c r="L16" s="5"/>
    </row>
    <row r="17" spans="1:18" s="91" customFormat="1" ht="9.9499999999999993" customHeight="1" x14ac:dyDescent="0.2">
      <c r="B17" s="95"/>
      <c r="C17" s="92"/>
      <c r="D17" s="92"/>
      <c r="E17" s="92"/>
      <c r="F17" s="92"/>
      <c r="G17" s="92"/>
      <c r="H17" s="93"/>
      <c r="I17" s="94"/>
      <c r="J17" s="94"/>
      <c r="K17" s="94"/>
      <c r="L17" s="94"/>
      <c r="M17" s="94"/>
      <c r="N17" s="94"/>
      <c r="O17" s="93"/>
      <c r="P17" s="93"/>
      <c r="Q17" s="93"/>
      <c r="R17" s="93"/>
    </row>
    <row r="18" spans="1:18" ht="9.9499999999999993" customHeight="1" x14ac:dyDescent="0.2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8" ht="15" customHeight="1" x14ac:dyDescent="0.2">
      <c r="B19" s="67" t="s">
        <v>53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8" ht="15" customHeight="1" x14ac:dyDescent="0.2">
      <c r="A20" s="27"/>
      <c r="B20" s="1" t="s">
        <v>9</v>
      </c>
      <c r="H20" s="8"/>
      <c r="I20" s="8"/>
      <c r="J20" s="8"/>
      <c r="K20" s="8"/>
      <c r="L20" s="8"/>
      <c r="M20" s="8"/>
      <c r="N20" s="8"/>
      <c r="O20" s="8"/>
      <c r="P20" s="8"/>
    </row>
    <row r="21" spans="1:18" ht="15" x14ac:dyDescent="0.25">
      <c r="B21" s="28" t="s">
        <v>10</v>
      </c>
      <c r="C21" s="28"/>
      <c r="D21" s="28"/>
      <c r="E21" s="28"/>
      <c r="F21" s="28"/>
      <c r="G21" s="28"/>
      <c r="H21" s="29"/>
      <c r="I21" s="29"/>
      <c r="J21" s="102">
        <v>0</v>
      </c>
      <c r="K21" s="103"/>
      <c r="L21" s="103"/>
      <c r="M21" s="103"/>
      <c r="N21" s="104"/>
      <c r="O21" s="29"/>
      <c r="P21" s="29"/>
    </row>
    <row r="22" spans="1:18" ht="15" x14ac:dyDescent="0.25">
      <c r="B22" s="30" t="s">
        <v>56</v>
      </c>
      <c r="C22" s="30"/>
      <c r="D22" s="30"/>
      <c r="E22" s="30"/>
      <c r="F22" s="30"/>
      <c r="G22" s="30"/>
      <c r="H22" s="29"/>
      <c r="I22" s="29"/>
      <c r="J22" s="31"/>
      <c r="K22" s="31"/>
      <c r="L22" s="31"/>
      <c r="M22" s="31"/>
      <c r="N22" s="31"/>
      <c r="O22" s="29"/>
      <c r="P22" s="29"/>
    </row>
    <row r="23" spans="1:18" ht="15" x14ac:dyDescent="0.25">
      <c r="B23" s="30" t="s">
        <v>11</v>
      </c>
      <c r="C23" s="30"/>
      <c r="D23" s="30"/>
      <c r="E23" s="30"/>
      <c r="F23" s="30"/>
      <c r="G23" s="30"/>
      <c r="H23" s="29"/>
      <c r="I23" s="29"/>
      <c r="J23" s="31"/>
      <c r="K23" s="31"/>
      <c r="L23" s="31"/>
      <c r="M23" s="31"/>
      <c r="N23" s="31"/>
      <c r="O23" s="29"/>
      <c r="P23" s="29"/>
    </row>
    <row r="24" spans="1:18" ht="18" customHeight="1" x14ac:dyDescent="0.25">
      <c r="B24" s="32" t="s">
        <v>66</v>
      </c>
      <c r="C24" s="30"/>
      <c r="D24" s="30"/>
      <c r="E24" s="30"/>
      <c r="F24" s="30"/>
      <c r="G24" s="30"/>
      <c r="H24" s="29"/>
      <c r="I24" s="29"/>
      <c r="J24" s="31"/>
      <c r="K24" s="31"/>
      <c r="L24" s="31"/>
      <c r="M24" s="31"/>
      <c r="N24" s="31"/>
      <c r="O24" s="29"/>
      <c r="P24" s="29"/>
    </row>
    <row r="25" spans="1:18" ht="6" customHeight="1" x14ac:dyDescent="0.2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</row>
    <row r="26" spans="1:18" ht="24" customHeight="1" x14ac:dyDescent="0.25">
      <c r="B26" s="33" t="s">
        <v>51</v>
      </c>
      <c r="C26" s="33"/>
      <c r="D26" s="15"/>
      <c r="E26" s="89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5" customHeight="1" x14ac:dyDescent="0.2">
      <c r="B27" s="88" t="s">
        <v>65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5" customHeight="1" x14ac:dyDescent="0.2">
      <c r="B28" s="87" t="s">
        <v>64</v>
      </c>
      <c r="C28" s="68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</row>
    <row r="29" spans="1:18" ht="5.0999999999999996" customHeight="1" x14ac:dyDescent="0.2">
      <c r="B29" s="15"/>
      <c r="C29" s="39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</row>
    <row r="30" spans="1:18" ht="15" customHeight="1" x14ac:dyDescent="0.2">
      <c r="B30" s="87" t="s">
        <v>52</v>
      </c>
      <c r="C30" s="69" t="str">
        <f>IF((0.75+(C28/200))&lt;1," ",(0.75+(C28/200)))</f>
        <v xml:space="preserve"> </v>
      </c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</row>
    <row r="31" spans="1:18" ht="9.9499999999999993" customHeight="1" x14ac:dyDescent="0.2"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8.25" customHeight="1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8" customHeight="1" x14ac:dyDescent="0.2">
      <c r="B33" s="33" t="s">
        <v>50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5" customHeight="1" x14ac:dyDescent="0.2">
      <c r="A34" s="27"/>
      <c r="B34" s="34" t="s">
        <v>60</v>
      </c>
      <c r="C34" s="34"/>
      <c r="D34" s="34"/>
      <c r="E34" s="34"/>
      <c r="F34" s="34"/>
      <c r="G34" s="34"/>
    </row>
    <row r="35" spans="1:18" ht="15" customHeight="1" x14ac:dyDescent="0.2">
      <c r="A35" s="27"/>
      <c r="B35" s="34" t="s">
        <v>61</v>
      </c>
      <c r="C35" s="34"/>
      <c r="D35" s="34"/>
      <c r="E35" s="34"/>
      <c r="F35" s="34"/>
      <c r="G35" s="34"/>
    </row>
    <row r="36" spans="1:18" ht="15" x14ac:dyDescent="0.25">
      <c r="B36" s="28" t="s">
        <v>12</v>
      </c>
      <c r="C36" s="28"/>
      <c r="D36" s="28"/>
      <c r="E36" s="28"/>
      <c r="F36" s="28"/>
      <c r="G36" s="70">
        <v>0</v>
      </c>
      <c r="H36" s="71"/>
      <c r="I36" s="105">
        <f>G36*0.25</f>
        <v>0</v>
      </c>
      <c r="J36" s="106"/>
      <c r="K36" s="106"/>
      <c r="L36" s="106"/>
      <c r="M36" s="107"/>
      <c r="N36" s="35"/>
      <c r="O36" s="1" t="s">
        <v>13</v>
      </c>
    </row>
    <row r="37" spans="1:18" ht="15" x14ac:dyDescent="0.25">
      <c r="B37" s="32" t="s">
        <v>14</v>
      </c>
      <c r="C37" s="28"/>
      <c r="D37" s="28"/>
      <c r="E37" s="28"/>
      <c r="F37" s="28"/>
      <c r="G37" s="36"/>
      <c r="H37" s="15"/>
      <c r="I37" s="37"/>
      <c r="J37" s="37"/>
      <c r="K37" s="37"/>
      <c r="L37" s="37"/>
      <c r="M37" s="37"/>
      <c r="N37" s="35"/>
      <c r="O37" s="1" t="s">
        <v>15</v>
      </c>
    </row>
    <row r="38" spans="1:18" ht="15" x14ac:dyDescent="0.25">
      <c r="B38" s="15" t="s">
        <v>16</v>
      </c>
      <c r="C38" s="28"/>
      <c r="D38" s="28"/>
      <c r="E38" s="28"/>
      <c r="F38" s="28"/>
      <c r="G38" s="36"/>
      <c r="H38" s="15"/>
      <c r="I38" s="37"/>
      <c r="J38" s="37"/>
      <c r="K38" s="37"/>
      <c r="L38" s="37"/>
      <c r="M38" s="37"/>
      <c r="N38" s="35"/>
      <c r="O38" s="15" t="s">
        <v>17</v>
      </c>
    </row>
    <row r="39" spans="1:18" ht="6" customHeight="1" x14ac:dyDescent="0.2"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</row>
    <row r="40" spans="1:18" ht="9.9499999999999993" customHeight="1" x14ac:dyDescent="0.2"/>
    <row r="41" spans="1:18" ht="20.100000000000001" customHeight="1" x14ac:dyDescent="0.2">
      <c r="B41" s="18" t="s">
        <v>62</v>
      </c>
      <c r="C41" s="18"/>
      <c r="D41" s="18"/>
      <c r="E41" s="18"/>
      <c r="F41" s="18"/>
      <c r="G41" s="18"/>
    </row>
    <row r="42" spans="1:18" ht="20.100000000000001" customHeight="1" x14ac:dyDescent="0.2">
      <c r="B42" s="74" t="s">
        <v>57</v>
      </c>
      <c r="C42" s="20"/>
      <c r="D42" s="26"/>
      <c r="E42" s="18"/>
      <c r="F42" s="18"/>
      <c r="G42" s="43">
        <f>(G16*(1-J21))</f>
        <v>0</v>
      </c>
      <c r="J42" s="84"/>
      <c r="K42" s="74" t="s">
        <v>3</v>
      </c>
      <c r="L42" s="26"/>
      <c r="M42" s="74"/>
      <c r="N42" s="74"/>
      <c r="O42" s="74"/>
      <c r="Q42" s="112">
        <v>0</v>
      </c>
      <c r="R42" s="112"/>
    </row>
    <row r="43" spans="1:18" ht="20.100000000000001" customHeight="1" x14ac:dyDescent="0.25">
      <c r="B43" s="77" t="s">
        <v>68</v>
      </c>
      <c r="C43" s="78"/>
      <c r="D43" s="76"/>
      <c r="E43" s="18"/>
      <c r="F43" s="18"/>
      <c r="G43" s="43">
        <f>IF(C28&gt;49,(G42*C30),G42)</f>
        <v>0</v>
      </c>
      <c r="J43" s="84"/>
    </row>
    <row r="44" spans="1:18" ht="20.100000000000001" customHeight="1" x14ac:dyDescent="0.2">
      <c r="B44" s="77" t="s">
        <v>58</v>
      </c>
      <c r="C44" s="75"/>
      <c r="D44" s="76"/>
      <c r="E44" s="18"/>
      <c r="F44" s="18"/>
      <c r="G44" s="43">
        <f>(G43*(1+I36))</f>
        <v>0</v>
      </c>
      <c r="J44" s="84"/>
    </row>
    <row r="45" spans="1:18" ht="20.100000000000001" customHeight="1" thickBot="1" x14ac:dyDescent="0.25">
      <c r="B45" s="18"/>
      <c r="C45" s="18"/>
      <c r="D45" s="18"/>
      <c r="E45" s="18"/>
      <c r="F45" s="18"/>
      <c r="G45" s="18"/>
    </row>
    <row r="46" spans="1:18" ht="15" customHeight="1" x14ac:dyDescent="0.3">
      <c r="A46" s="27"/>
      <c r="B46" s="98">
        <f>G44</f>
        <v>0</v>
      </c>
      <c r="C46" s="99"/>
      <c r="D46" s="99"/>
      <c r="E46" s="99"/>
      <c r="F46" s="99"/>
      <c r="G46" s="99"/>
      <c r="H46" s="38"/>
      <c r="I46" s="108" t="s">
        <v>1</v>
      </c>
      <c r="J46" s="109" t="s">
        <v>2</v>
      </c>
      <c r="K46" s="108">
        <v>1</v>
      </c>
      <c r="M46" s="26"/>
      <c r="N46" s="39"/>
      <c r="O46" s="83">
        <f>Q42+(IF(Q13&gt;G15,G15,Q13))</f>
        <v>0</v>
      </c>
      <c r="P46" s="109" t="s">
        <v>4</v>
      </c>
      <c r="Q46" s="110" t="s">
        <v>6</v>
      </c>
      <c r="R46" s="100" t="e">
        <f>((B46/B47)+((1-(O46/O47))/3))</f>
        <v>#DIV/0!</v>
      </c>
    </row>
    <row r="47" spans="1:18" ht="15" customHeight="1" thickBot="1" x14ac:dyDescent="0.25">
      <c r="B47" s="96">
        <v>0</v>
      </c>
      <c r="C47" s="97"/>
      <c r="D47" s="97"/>
      <c r="E47" s="97"/>
      <c r="F47" s="97"/>
      <c r="G47" s="96"/>
      <c r="I47" s="108"/>
      <c r="J47" s="109"/>
      <c r="K47" s="108"/>
      <c r="M47" s="23"/>
      <c r="O47" s="2">
        <f>B47</f>
        <v>0</v>
      </c>
      <c r="P47" s="109"/>
      <c r="Q47" s="110"/>
      <c r="R47" s="101"/>
    </row>
    <row r="48" spans="1:18" x14ac:dyDescent="0.2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</row>
    <row r="49" spans="2:7" ht="24" customHeight="1" x14ac:dyDescent="0.25">
      <c r="B49" s="47" t="s">
        <v>18</v>
      </c>
      <c r="C49" s="48"/>
      <c r="D49" s="48"/>
      <c r="E49" s="48"/>
      <c r="F49" s="48"/>
      <c r="G49" s="48"/>
    </row>
    <row r="50" spans="2:7" x14ac:dyDescent="0.2">
      <c r="B50" s="1" t="s">
        <v>19</v>
      </c>
    </row>
    <row r="51" spans="2:7" x14ac:dyDescent="0.2">
      <c r="B51" s="1" t="s">
        <v>20</v>
      </c>
      <c r="D51" s="49"/>
    </row>
    <row r="52" spans="2:7" x14ac:dyDescent="0.2">
      <c r="B52" s="50" t="s">
        <v>21</v>
      </c>
      <c r="D52" s="51" t="s">
        <v>22</v>
      </c>
      <c r="E52" s="52"/>
      <c r="F52" s="52"/>
    </row>
    <row r="53" spans="2:7" x14ac:dyDescent="0.2">
      <c r="B53" s="50"/>
      <c r="D53" s="49" t="s">
        <v>23</v>
      </c>
      <c r="E53" s="52"/>
      <c r="F53" s="52"/>
    </row>
    <row r="54" spans="2:7" x14ac:dyDescent="0.2">
      <c r="B54" s="50"/>
      <c r="D54" s="49" t="s">
        <v>24</v>
      </c>
      <c r="E54" s="52"/>
      <c r="F54" s="52"/>
    </row>
    <row r="55" spans="2:7" x14ac:dyDescent="0.2">
      <c r="D55" s="49" t="s">
        <v>25</v>
      </c>
      <c r="E55" s="52" t="s">
        <v>26</v>
      </c>
      <c r="F55" s="52"/>
      <c r="G55" s="52" t="s">
        <v>27</v>
      </c>
    </row>
    <row r="56" spans="2:7" x14ac:dyDescent="0.2">
      <c r="D56" s="53" t="s">
        <v>28</v>
      </c>
      <c r="E56" s="52" t="s">
        <v>29</v>
      </c>
      <c r="F56" s="52"/>
      <c r="G56" s="52" t="s">
        <v>30</v>
      </c>
    </row>
    <row r="57" spans="2:7" x14ac:dyDescent="0.2">
      <c r="B57" s="54" t="s">
        <v>31</v>
      </c>
      <c r="C57" s="55" t="s">
        <v>32</v>
      </c>
      <c r="D57" s="56" t="s">
        <v>33</v>
      </c>
      <c r="E57" s="57" t="s">
        <v>34</v>
      </c>
      <c r="F57" s="57"/>
      <c r="G57" s="57" t="s">
        <v>35</v>
      </c>
    </row>
    <row r="58" spans="2:7" x14ac:dyDescent="0.2">
      <c r="B58" s="10" t="s">
        <v>36</v>
      </c>
      <c r="C58" s="11"/>
      <c r="D58" s="12"/>
      <c r="E58" s="13"/>
      <c r="F58" s="13"/>
      <c r="G58" s="58">
        <f t="shared" ref="G58:G63" si="0">((E58-D58)*C58)*12</f>
        <v>0</v>
      </c>
    </row>
    <row r="59" spans="2:7" x14ac:dyDescent="0.2">
      <c r="B59" s="10" t="s">
        <v>36</v>
      </c>
      <c r="C59" s="11"/>
      <c r="D59" s="12"/>
      <c r="E59" s="13"/>
      <c r="F59" s="13"/>
      <c r="G59" s="58">
        <f t="shared" si="0"/>
        <v>0</v>
      </c>
    </row>
    <row r="60" spans="2:7" x14ac:dyDescent="0.2">
      <c r="B60" s="10" t="s">
        <v>36</v>
      </c>
      <c r="C60" s="11"/>
      <c r="D60" s="12"/>
      <c r="E60" s="13"/>
      <c r="F60" s="13"/>
      <c r="G60" s="58">
        <f t="shared" si="0"/>
        <v>0</v>
      </c>
    </row>
    <row r="61" spans="2:7" x14ac:dyDescent="0.2">
      <c r="B61" s="10" t="s">
        <v>36</v>
      </c>
      <c r="C61" s="11"/>
      <c r="D61" s="12"/>
      <c r="E61" s="13"/>
      <c r="F61" s="13"/>
      <c r="G61" s="58">
        <f t="shared" si="0"/>
        <v>0</v>
      </c>
    </row>
    <row r="62" spans="2:7" x14ac:dyDescent="0.2">
      <c r="B62" s="10" t="s">
        <v>36</v>
      </c>
      <c r="C62" s="11"/>
      <c r="D62" s="12"/>
      <c r="E62" s="13"/>
      <c r="F62" s="13"/>
      <c r="G62" s="58">
        <f t="shared" si="0"/>
        <v>0</v>
      </c>
    </row>
    <row r="63" spans="2:7" x14ac:dyDescent="0.2">
      <c r="B63" s="10" t="s">
        <v>36</v>
      </c>
      <c r="C63" s="11"/>
      <c r="D63" s="12"/>
      <c r="E63" s="13"/>
      <c r="F63" s="13"/>
      <c r="G63" s="59">
        <f t="shared" si="0"/>
        <v>0</v>
      </c>
    </row>
    <row r="64" spans="2:7" x14ac:dyDescent="0.2">
      <c r="C64" s="14"/>
      <c r="D64" s="15"/>
      <c r="E64" s="16" t="s">
        <v>8</v>
      </c>
      <c r="F64" s="16"/>
      <c r="G64" s="58">
        <f>SUM(G58:G63)</f>
        <v>0</v>
      </c>
    </row>
    <row r="66" spans="2:7" x14ac:dyDescent="0.2">
      <c r="B66" s="1" t="s">
        <v>37</v>
      </c>
      <c r="D66" s="58">
        <f>G64</f>
        <v>0</v>
      </c>
    </row>
    <row r="67" spans="2:7" x14ac:dyDescent="0.2">
      <c r="B67" s="1" t="s">
        <v>38</v>
      </c>
      <c r="D67" s="60">
        <v>0.05</v>
      </c>
    </row>
    <row r="68" spans="2:7" x14ac:dyDescent="0.2">
      <c r="B68" s="1" t="s">
        <v>39</v>
      </c>
      <c r="D68" s="58">
        <f>D66-(D66*D67)</f>
        <v>0</v>
      </c>
    </row>
    <row r="69" spans="2:7" x14ac:dyDescent="0.2">
      <c r="B69" s="1" t="s">
        <v>40</v>
      </c>
      <c r="D69" s="61"/>
    </row>
    <row r="70" spans="2:7" x14ac:dyDescent="0.2">
      <c r="B70" s="1" t="s">
        <v>41</v>
      </c>
      <c r="D70" s="58">
        <f>D68/D74</f>
        <v>0</v>
      </c>
    </row>
    <row r="72" spans="2:7" x14ac:dyDescent="0.2">
      <c r="B72" s="1" t="s">
        <v>42</v>
      </c>
      <c r="D72" s="1">
        <v>15</v>
      </c>
    </row>
    <row r="73" spans="2:7" x14ac:dyDescent="0.2">
      <c r="B73" s="1" t="s">
        <v>43</v>
      </c>
      <c r="D73" s="62">
        <v>0.06</v>
      </c>
    </row>
    <row r="74" spans="2:7" x14ac:dyDescent="0.2">
      <c r="B74" s="1" t="s">
        <v>44</v>
      </c>
      <c r="D74" s="63">
        <v>1.1499999999999999</v>
      </c>
    </row>
    <row r="75" spans="2:7" x14ac:dyDescent="0.2">
      <c r="B75" s="15"/>
      <c r="C75" s="15"/>
      <c r="D75" s="64"/>
      <c r="E75" s="64"/>
      <c r="F75" s="64"/>
    </row>
    <row r="76" spans="2:7" x14ac:dyDescent="0.2">
      <c r="B76" s="15" t="s">
        <v>45</v>
      </c>
      <c r="C76" s="15"/>
      <c r="D76" s="64"/>
      <c r="E76" s="64"/>
      <c r="F76" s="64"/>
    </row>
    <row r="77" spans="2:7" x14ac:dyDescent="0.2">
      <c r="B77" s="15" t="s">
        <v>46</v>
      </c>
      <c r="C77" s="15"/>
      <c r="D77" s="65">
        <f>PV(D73/12,D72*12,-D70/12, ,0)</f>
        <v>0</v>
      </c>
      <c r="E77" s="15"/>
      <c r="F77" s="15"/>
      <c r="G77" s="66"/>
    </row>
    <row r="79" spans="2:7" x14ac:dyDescent="0.2">
      <c r="B79" s="1" t="s">
        <v>47</v>
      </c>
    </row>
    <row r="80" spans="2:7" x14ac:dyDescent="0.2">
      <c r="B80" s="1" t="s">
        <v>48</v>
      </c>
      <c r="D80" s="17"/>
    </row>
    <row r="82" spans="2:18" x14ac:dyDescent="0.2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2:18" x14ac:dyDescent="0.2"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</sheetData>
  <mergeCells count="20">
    <mergeCell ref="Q13:R13"/>
    <mergeCell ref="Q42:R42"/>
    <mergeCell ref="A1:R2"/>
    <mergeCell ref="I7:I8"/>
    <mergeCell ref="J7:J8"/>
    <mergeCell ref="K7:K8"/>
    <mergeCell ref="P7:P8"/>
    <mergeCell ref="B8:G8"/>
    <mergeCell ref="B5:G7"/>
    <mergeCell ref="O5:O7"/>
    <mergeCell ref="B47:G47"/>
    <mergeCell ref="B46:G46"/>
    <mergeCell ref="R46:R47"/>
    <mergeCell ref="J21:N21"/>
    <mergeCell ref="I36:M36"/>
    <mergeCell ref="I46:I47"/>
    <mergeCell ref="J46:J47"/>
    <mergeCell ref="K46:K47"/>
    <mergeCell ref="P46:P47"/>
    <mergeCell ref="Q46:Q47"/>
  </mergeCells>
  <dataValidations disablePrompts="1" count="1">
    <dataValidation type="list" allowBlank="1" showInputMessage="1" showErrorMessage="1" sqref="B58:B63">
      <formula1>"SRO,Studio,1-bedroom,2-bedroom,3-bedroom,4-bedroom,5-bedroom"</formula1>
    </dataValidation>
  </dataValidations>
  <printOptions horizontalCentered="1"/>
  <pageMargins left="0.5" right="0.5" top="0.75" bottom="0.75" header="0.5" footer="0.5"/>
  <pageSetup scale="63" firstPageNumber="45" fitToHeight="2" orientation="portrait" useFirstPageNumber="1" r:id="rId1"/>
  <headerFooter alignWithMargins="0">
    <oddHeader>&amp;C&amp;12PROPOSED FINAL TIE BREAKER</oddHeader>
    <oddFooter xml:space="preserve">&amp;L
&amp;CCALIFORNIA TAX CREDIT ALLOCATION COMMITTEE
&amp;R&amp;8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Proposed Final Tie Breaker</vt:lpstr>
    </vt:vector>
  </TitlesOfParts>
  <Company>State Treasurer's 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Ferguson, Gina</dc:creator>
  <cp:lastModifiedBy>Ferguson, Gina</cp:lastModifiedBy>
  <cp:lastPrinted>2015-08-07T23:15:51Z</cp:lastPrinted>
  <dcterms:created xsi:type="dcterms:W3CDTF">2015-07-31T23:12:58Z</dcterms:created>
  <dcterms:modified xsi:type="dcterms:W3CDTF">2016-10-15T18:45:53Z</dcterms:modified>
</cp:coreProperties>
</file>