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workbookProtection workbookPassword="E2FF" lockStructure="1"/>
  <bookViews>
    <workbookView xWindow="28680" yWindow="-120" windowWidth="29040" windowHeight="16440" tabRatio="905" firstSheet="3" activeTab="4"/>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4" r:id="rId8"/>
    <sheet name="FARMWORKER Basis &amp; Credits" sheetId="15" r:id="rId9"/>
    <sheet name="15 Year Pro Forma" sheetId="7" r:id="rId10"/>
    <sheet name="Subsidy Contract Calculation" sheetId="8" r:id="rId11"/>
    <sheet name="Post-award Instructions" sheetId="12" r:id="rId12"/>
    <sheet name="Post-award Project Cost Changes" sheetId="11" r:id="rId13"/>
  </sheets>
  <externalReferences>
    <externalReference r:id="rId14"/>
    <externalReference r:id="rId15"/>
    <externalReference r:id="rId16"/>
    <externalReference r:id="rId17"/>
    <externalReference r:id="rId18"/>
    <externalReference r:id="rId19"/>
  </externalReferences>
  <definedNames>
    <definedName name="_xlnm._FilterDatabase" localSheetId="4" hidden="1">Application!$835:$940</definedName>
    <definedName name="bedrooms" localSheetId="7">[1]Application!$BC$673:$BI$673</definedName>
    <definedName name="bedrooms" localSheetId="3">[2]Application!$BC$648:$BI$648</definedName>
    <definedName name="bedrooms" localSheetId="8">[1]Application!$BC$673:$BI$673</definedName>
    <definedName name="bedrooms" localSheetId="2">[2]Application!$BC$648:$BI$648</definedName>
    <definedName name="bedrooms" localSheetId="12">[3]Application!$BC$682:$BI$682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8">#REF!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8">#REF!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8">#REF!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8">#REF!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2">'[4]Basis Matrix'!$A$1:$H$145</definedName>
    <definedName name="PRINT">'[4]Basis Matrix'!$A$1:$H$145</definedName>
    <definedName name="_xlnm.Print_Area" localSheetId="9">'15 Year Pro Forma'!$A$1:$AH$65</definedName>
    <definedName name="_xlnm.Print_Area" localSheetId="4">Application!$A$1:$AL$1049</definedName>
    <definedName name="_xlnm.Print_Area" localSheetId="7">'Basis &amp; Credits'!$A$1:$AN$60</definedName>
    <definedName name="_xlnm.Print_Area" localSheetId="1">'Checklist Items '!$A$1:$G$794</definedName>
    <definedName name="_xlnm.Print_Area" localSheetId="3">'Checklist Items (Non-Joint App)'!$A$1:$G$791</definedName>
    <definedName name="_xlnm.Print_Area" localSheetId="8">'FARMWORKER Basis &amp; Credits'!$A$1:$AN$81</definedName>
    <definedName name="_xlnm.Print_Area" localSheetId="0">'Instructions-App Completion '!$A$1:$BP$397</definedName>
    <definedName name="_xlnm.Print_Area" localSheetId="2">'Instructions-Electronic Submit'!$A$1:$J$94</definedName>
    <definedName name="_xlnm.Print_Area" localSheetId="12">'Post-award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2">[4]Feasibility!$X$4:$AL$75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2">[4]Feasibility!$X$78:$AM$145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2">[4]Feasibility!$A$152:$L$224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2">[4]Feasibility!$A$225:$L$310</definedName>
    <definedName name="PRINT4">[4]Feasibility!$A$225:$L$310</definedName>
    <definedName name="set_aside" localSheetId="7">[1]Application!$AP$211:$AP$220</definedName>
    <definedName name="set_aside" localSheetId="8">[1]Application!$AP$211:$AP$220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8">[1]Application!$BC$674:$BI$731</definedName>
    <definedName name="TC_Rent" localSheetId="2">[2]Application!$BC$649:$BI$706</definedName>
    <definedName name="TC_Rent" localSheetId="12">[3]Application!$BC$683:$BI$740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8" hidden="1">'FARMWORKER Basis &amp; Credits'!$AO:$IV</definedName>
    <definedName name="Z_48A1B9AA_9520_4513_968D_1FB22989E0AF_.wvu.Cols" localSheetId="6" hidden="1">'Sources and Basis Breakdown'!$K:$IV</definedName>
    <definedName name="Z_48A1B9AA_9520_4513_968D_1FB22989E0AF_.wvu.PrintArea" localSheetId="7" hidden="1">'Basis &amp; Credits'!$A$1:$AN$60</definedName>
    <definedName name="Z_48A1B9AA_9520_4513_968D_1FB22989E0AF_.wvu.PrintArea" localSheetId="8" hidden="1">'FARMWORKER Basis &amp; Credits'!$A$1:$AN$81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Credits'!$81:$65515,'Basis &amp; Credits'!$62:$80</definedName>
    <definedName name="Z_48A1B9AA_9520_4513_968D_1FB22989E0AF_.wvu.Rows" localSheetId="8" hidden="1">'FARMWORKER Basis &amp; Credits'!$102:$65542,'FARMWORKER Basis &amp; Credits'!$83:$101</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9" hidden="1">'15 Year Pro Forma'!$A$1:$AH$65</definedName>
    <definedName name="Z_ACB87C9A_02C3_4C83_BBE4_E2C44A4D81CD_.wvu.PrintArea" localSheetId="4" hidden="1">Application!$A$1:$AL$1049</definedName>
    <definedName name="Z_ACB87C9A_02C3_4C83_BBE4_E2C44A4D81CD_.wvu.PrintArea" localSheetId="1" hidden="1">'Checklist Items '!$A$1:$G$794</definedName>
    <definedName name="Z_ACB87C9A_02C3_4C83_BBE4_E2C44A4D81CD_.wvu.PrintArea" localSheetId="3" hidden="1">'Checklist Items (Non-Joint App)'!$A$1:$G$791</definedName>
    <definedName name="Z_ACB87C9A_02C3_4C83_BBE4_E2C44A4D81CD_.wvu.PrintArea" localSheetId="0" hidden="1">'Instructions-App Completion '!$A$1:$AL$397</definedName>
    <definedName name="Z_ACB87C9A_02C3_4C83_BBE4_E2C44A4D81CD_.wvu.PrintArea" localSheetId="12"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App)'!$1565:$65610,'Checklist Items (Non-Joint App)'!$792:$1359,'Checklist Items (Non-Joint App)'!$1564:$1564</definedName>
    <definedName name="Z_ACB87C9A_02C3_4C83_BBE4_E2C44A4D81CD_.wvu.Rows" localSheetId="0" hidden="1">'Instructions-App Completion '!$503:$65580,'Instructions-App Completion '!$400:$459</definedName>
    <definedName name="Z_ACB87C9A_02C3_4C83_BBE4_E2C44A4D81CD_.wvu.Rows" localSheetId="12"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76" i="4" l="1"/>
  <c r="E35" i="4"/>
  <c r="E34" i="4"/>
  <c r="E32" i="4"/>
  <c r="E30" i="4"/>
  <c r="F29" i="4"/>
  <c r="F4" i="4"/>
  <c r="AE545" i="3"/>
  <c r="AG618" i="3"/>
  <c r="C98" i="4"/>
  <c r="C85" i="4"/>
  <c r="C82" i="4"/>
  <c r="C77" i="4"/>
  <c r="C76" i="4"/>
  <c r="C69" i="4"/>
  <c r="C65" i="4"/>
  <c r="C55" i="4"/>
  <c r="C49" i="4"/>
  <c r="C43" i="4"/>
  <c r="C38" i="4"/>
  <c r="C35" i="4"/>
  <c r="C34" i="4"/>
  <c r="C32" i="4"/>
  <c r="C31" i="4"/>
  <c r="C30" i="4"/>
  <c r="C29" i="4"/>
  <c r="C28" i="4"/>
  <c r="C4" i="4"/>
  <c r="W849" i="3"/>
  <c r="W844" i="3"/>
  <c r="W843" i="3"/>
  <c r="W841" i="3"/>
  <c r="W837" i="3"/>
  <c r="W831" i="3"/>
  <c r="W829" i="3"/>
  <c r="W826" i="3"/>
  <c r="W822" i="3"/>
  <c r="H76" i="4" l="1"/>
  <c r="H34" i="4"/>
  <c r="H32" i="4"/>
  <c r="H30" i="4"/>
  <c r="F28" i="4"/>
  <c r="S28" i="4"/>
  <c r="K713" i="3" l="1"/>
  <c r="K711" i="3"/>
  <c r="K710" i="3"/>
  <c r="K709" i="3"/>
  <c r="C620" i="3"/>
  <c r="AB618" i="3" l="1"/>
  <c r="E26" i="7"/>
  <c r="E18" i="7"/>
  <c r="E15" i="7"/>
  <c r="E85" i="4"/>
  <c r="H98" i="4"/>
  <c r="H91" i="4"/>
  <c r="H90" i="4"/>
  <c r="H82" i="4"/>
  <c r="H77" i="4"/>
  <c r="H65" i="4"/>
  <c r="H55" i="4"/>
  <c r="H49" i="4"/>
  <c r="H43" i="4"/>
  <c r="H38" i="4"/>
  <c r="H35" i="4"/>
  <c r="H31" i="4"/>
  <c r="H29" i="4"/>
  <c r="H4" i="4"/>
  <c r="S65" i="4"/>
  <c r="E47" i="4" l="1"/>
  <c r="E66" i="4"/>
  <c r="F86" i="4"/>
  <c r="AA893" i="3" l="1"/>
  <c r="C618" i="3"/>
  <c r="S35" i="4"/>
  <c r="S98" i="4" l="1"/>
  <c r="S86" i="4"/>
  <c r="S82" i="4"/>
  <c r="S66" i="4"/>
  <c r="S77" i="4"/>
  <c r="S76" i="4"/>
  <c r="S49" i="4"/>
  <c r="S43" i="4"/>
  <c r="S38" i="4"/>
  <c r="S34" i="4"/>
  <c r="S32" i="4"/>
  <c r="S31" i="4"/>
  <c r="S30" i="4"/>
  <c r="S29" i="4"/>
  <c r="T25" i="15" l="1"/>
  <c r="T7" i="15" s="1"/>
  <c r="T25" i="14"/>
  <c r="AD7" i="14" s="1"/>
  <c r="B58" i="4"/>
  <c r="C77" i="11"/>
  <c r="B77" i="11"/>
  <c r="B78" i="11"/>
  <c r="C78" i="11"/>
  <c r="I95" i="13"/>
  <c r="J95" i="13"/>
  <c r="J78" i="13"/>
  <c r="I78" i="13"/>
  <c r="G78" i="13"/>
  <c r="D78" i="13"/>
  <c r="T96" i="4"/>
  <c r="H96" i="13" s="1"/>
  <c r="H77" i="13"/>
  <c r="E77" i="13"/>
  <c r="F77" i="13" s="1"/>
  <c r="B77" i="13"/>
  <c r="C77" i="13" s="1"/>
  <c r="S67" i="4"/>
  <c r="E67" i="13" s="1"/>
  <c r="D78" i="4"/>
  <c r="G78" i="4"/>
  <c r="H78" i="4"/>
  <c r="I78" i="4"/>
  <c r="J78" i="4"/>
  <c r="K78" i="4"/>
  <c r="L78" i="4"/>
  <c r="M78" i="4"/>
  <c r="N78" i="4"/>
  <c r="O78" i="4"/>
  <c r="P78" i="4"/>
  <c r="Q78" i="4"/>
  <c r="S78" i="4"/>
  <c r="E78" i="13" s="1"/>
  <c r="T78" i="4"/>
  <c r="C78" i="4"/>
  <c r="B78" i="4" s="1"/>
  <c r="B77" i="4"/>
  <c r="C9" i="7"/>
  <c r="C7" i="7"/>
  <c r="C5" i="7"/>
  <c r="A73" i="13"/>
  <c r="A66" i="13"/>
  <c r="A61" i="13"/>
  <c r="A60" i="13"/>
  <c r="A52" i="13"/>
  <c r="A51" i="13"/>
  <c r="A35" i="13"/>
  <c r="A24" i="13"/>
  <c r="A103" i="13"/>
  <c r="A94" i="13"/>
  <c r="A93" i="13"/>
  <c r="A92" i="13"/>
  <c r="A91" i="13"/>
  <c r="A90" i="13"/>
  <c r="AD67" i="15"/>
  <c r="B5" i="8"/>
  <c r="F5" i="8" s="1"/>
  <c r="B6" i="8"/>
  <c r="B7" i="8"/>
  <c r="F7" i="8" s="1"/>
  <c r="B8" i="8"/>
  <c r="F8" i="8" s="1"/>
  <c r="B9" i="8"/>
  <c r="F9" i="8"/>
  <c r="B10" i="8"/>
  <c r="F10" i="8" s="1"/>
  <c r="B11" i="8"/>
  <c r="B12" i="8"/>
  <c r="B13" i="8"/>
  <c r="F13" i="8"/>
  <c r="B14" i="8"/>
  <c r="B15" i="8"/>
  <c r="B16" i="8"/>
  <c r="F16" i="8"/>
  <c r="B17" i="8"/>
  <c r="F17" i="8"/>
  <c r="B18" i="8"/>
  <c r="B19" i="8"/>
  <c r="F19" i="8" s="1"/>
  <c r="B20" i="8"/>
  <c r="F20" i="8"/>
  <c r="B21" i="8"/>
  <c r="F21" i="8"/>
  <c r="B22" i="8"/>
  <c r="B23" i="8"/>
  <c r="B24" i="8"/>
  <c r="F24" i="8"/>
  <c r="B25" i="8"/>
  <c r="F25" i="8"/>
  <c r="B26" i="8"/>
  <c r="B27" i="8"/>
  <c r="F27" i="8" s="1"/>
  <c r="B28" i="8"/>
  <c r="F28" i="8"/>
  <c r="AI20" i="15"/>
  <c r="AI22" i="15"/>
  <c r="AD20" i="15"/>
  <c r="AD22" i="15"/>
  <c r="Y20" i="15"/>
  <c r="Y22" i="15"/>
  <c r="T20" i="15"/>
  <c r="T22" i="15"/>
  <c r="AI20" i="14"/>
  <c r="AI22" i="14"/>
  <c r="AD20" i="14"/>
  <c r="AD22" i="14"/>
  <c r="Y20" i="14"/>
  <c r="Y22" i="14"/>
  <c r="T20" i="14"/>
  <c r="T22" i="14" s="1"/>
  <c r="H106" i="13"/>
  <c r="H103" i="13"/>
  <c r="H102" i="13"/>
  <c r="H101" i="13"/>
  <c r="H100" i="13"/>
  <c r="H99" i="13"/>
  <c r="H98" i="13"/>
  <c r="H94" i="13"/>
  <c r="H93" i="13"/>
  <c r="H92" i="13"/>
  <c r="H91" i="13"/>
  <c r="H90" i="13"/>
  <c r="H89" i="13"/>
  <c r="H88" i="13"/>
  <c r="H87" i="13"/>
  <c r="H86" i="13"/>
  <c r="H84" i="13"/>
  <c r="H83" i="13"/>
  <c r="H82" i="13"/>
  <c r="H81" i="13"/>
  <c r="H78" i="13"/>
  <c r="H76" i="13"/>
  <c r="H66" i="13"/>
  <c r="H65" i="13"/>
  <c r="H52" i="13"/>
  <c r="H51" i="13"/>
  <c r="H50" i="13"/>
  <c r="H49" i="13"/>
  <c r="H48" i="13"/>
  <c r="H47" i="13"/>
  <c r="H46" i="13"/>
  <c r="H45" i="13"/>
  <c r="H44" i="13"/>
  <c r="H43" i="13"/>
  <c r="H41" i="13"/>
  <c r="H39" i="13"/>
  <c r="H38" i="13"/>
  <c r="H36"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F98" i="13" s="1"/>
  <c r="E94" i="13"/>
  <c r="E93" i="13"/>
  <c r="E92" i="13"/>
  <c r="E91" i="13"/>
  <c r="E90" i="13"/>
  <c r="E89" i="13"/>
  <c r="E88" i="13"/>
  <c r="E87" i="13"/>
  <c r="E86" i="13"/>
  <c r="F86" i="13" s="1"/>
  <c r="E84" i="13"/>
  <c r="E83" i="13"/>
  <c r="E82" i="13"/>
  <c r="F82" i="13" s="1"/>
  <c r="F95" i="13" s="1"/>
  <c r="E81" i="13"/>
  <c r="E76" i="13"/>
  <c r="F76" i="13" s="1"/>
  <c r="F78" i="13" s="1"/>
  <c r="E66" i="13"/>
  <c r="F66" i="13" s="1"/>
  <c r="E65" i="13"/>
  <c r="F65" i="13" s="1"/>
  <c r="F67" i="13" s="1"/>
  <c r="E52" i="13"/>
  <c r="E51" i="13"/>
  <c r="E50" i="13"/>
  <c r="E49" i="13"/>
  <c r="F49" i="13" s="1"/>
  <c r="E48" i="13"/>
  <c r="E47" i="13"/>
  <c r="E46" i="13"/>
  <c r="E45" i="13"/>
  <c r="E44" i="13"/>
  <c r="E43" i="13"/>
  <c r="F43" i="13" s="1"/>
  <c r="E41" i="13"/>
  <c r="E39" i="13"/>
  <c r="E38" i="13"/>
  <c r="F38" i="13" s="1"/>
  <c r="F40" i="13" s="1"/>
  <c r="E35" i="13"/>
  <c r="F35" i="13" s="1"/>
  <c r="E34" i="13"/>
  <c r="F34" i="13" s="1"/>
  <c r="E33" i="13"/>
  <c r="E32" i="13"/>
  <c r="F32" i="13" s="1"/>
  <c r="E31" i="13"/>
  <c r="F31" i="13" s="1"/>
  <c r="E30" i="13"/>
  <c r="F30" i="13" s="1"/>
  <c r="E29" i="13"/>
  <c r="F29" i="13" s="1"/>
  <c r="E28" i="13"/>
  <c r="F28" i="13" s="1"/>
  <c r="E26" i="13"/>
  <c r="E24" i="13"/>
  <c r="E23" i="13"/>
  <c r="E22" i="13"/>
  <c r="E21" i="13"/>
  <c r="E20" i="13"/>
  <c r="E19" i="13"/>
  <c r="E18" i="13"/>
  <c r="E17" i="13"/>
  <c r="E15" i="13"/>
  <c r="E14" i="13"/>
  <c r="E13" i="13"/>
  <c r="E10" i="13"/>
  <c r="B103" i="13"/>
  <c r="B102" i="13"/>
  <c r="B101" i="13"/>
  <c r="B100" i="13"/>
  <c r="B99" i="13"/>
  <c r="B98" i="13"/>
  <c r="C98" i="13" s="1"/>
  <c r="C104" i="13" s="1"/>
  <c r="B94" i="13"/>
  <c r="B93" i="13"/>
  <c r="B92" i="13"/>
  <c r="B91" i="13"/>
  <c r="B90" i="13"/>
  <c r="B89" i="13"/>
  <c r="B88" i="13"/>
  <c r="B87" i="13"/>
  <c r="B86" i="13"/>
  <c r="C86" i="13" s="1"/>
  <c r="B85" i="13"/>
  <c r="C85" i="13" s="1"/>
  <c r="B84" i="13"/>
  <c r="B83" i="13"/>
  <c r="B82" i="13"/>
  <c r="C82" i="13" s="1"/>
  <c r="C95" i="13" s="1"/>
  <c r="B81" i="13"/>
  <c r="B76" i="13"/>
  <c r="C76" i="13" s="1"/>
  <c r="C78" i="13" s="1"/>
  <c r="B73" i="13"/>
  <c r="B71" i="13"/>
  <c r="B70" i="13"/>
  <c r="B69" i="13"/>
  <c r="C69" i="13" s="1"/>
  <c r="B66" i="13"/>
  <c r="C66" i="13" s="1"/>
  <c r="B65" i="13"/>
  <c r="C65" i="13" s="1"/>
  <c r="B61" i="13"/>
  <c r="B60" i="13"/>
  <c r="B59" i="13"/>
  <c r="B58" i="13"/>
  <c r="B57" i="13"/>
  <c r="B56" i="13"/>
  <c r="B55" i="13"/>
  <c r="C55" i="13" s="1"/>
  <c r="C62" i="13" s="1"/>
  <c r="B52" i="13"/>
  <c r="B51" i="13"/>
  <c r="B50" i="13"/>
  <c r="B49" i="13"/>
  <c r="C49" i="13" s="1"/>
  <c r="B48" i="13"/>
  <c r="B47" i="13"/>
  <c r="C47" i="13" s="1"/>
  <c r="B46" i="13"/>
  <c r="B45" i="13"/>
  <c r="B44" i="13"/>
  <c r="B43" i="13"/>
  <c r="C43" i="13" s="1"/>
  <c r="B41" i="13"/>
  <c r="B39" i="13"/>
  <c r="B38" i="13"/>
  <c r="C38" i="13" s="1"/>
  <c r="C40" i="13" s="1"/>
  <c r="B35" i="13"/>
  <c r="C35" i="13" s="1"/>
  <c r="B34" i="13"/>
  <c r="C34" i="13" s="1"/>
  <c r="B33" i="13"/>
  <c r="B32" i="13"/>
  <c r="C32" i="13" s="1"/>
  <c r="B31" i="13"/>
  <c r="C31" i="13" s="1"/>
  <c r="B30" i="13"/>
  <c r="C30" i="13" s="1"/>
  <c r="B29" i="13"/>
  <c r="C29" i="13" s="1"/>
  <c r="B28" i="13"/>
  <c r="C28" i="13" s="1"/>
  <c r="B26" i="13"/>
  <c r="B24" i="13"/>
  <c r="B23" i="13"/>
  <c r="B22" i="13"/>
  <c r="B21" i="13"/>
  <c r="B20" i="13"/>
  <c r="B19" i="13"/>
  <c r="B18" i="13"/>
  <c r="B17" i="13"/>
  <c r="B5" i="13"/>
  <c r="B6" i="13"/>
  <c r="B7" i="13"/>
  <c r="B9" i="13"/>
  <c r="B10" i="13"/>
  <c r="B11" i="13"/>
  <c r="B13" i="13"/>
  <c r="B14" i="13"/>
  <c r="B15" i="13"/>
  <c r="B4" i="13"/>
  <c r="C4" i="13" s="1"/>
  <c r="C8" i="13" s="1"/>
  <c r="C12" i="13" s="1"/>
  <c r="J104" i="13"/>
  <c r="I104" i="13"/>
  <c r="G104" i="13"/>
  <c r="F104" i="13"/>
  <c r="D104" i="13"/>
  <c r="G95" i="13"/>
  <c r="D95" i="13"/>
  <c r="D74" i="13"/>
  <c r="J67" i="13"/>
  <c r="I67" i="13"/>
  <c r="G67" i="13"/>
  <c r="D67" i="13"/>
  <c r="D62" i="13"/>
  <c r="J53" i="13"/>
  <c r="I53" i="13"/>
  <c r="G53" i="13"/>
  <c r="D53" i="13"/>
  <c r="J40" i="13"/>
  <c r="I40" i="13"/>
  <c r="G40" i="13"/>
  <c r="D40" i="13"/>
  <c r="J36" i="13"/>
  <c r="I36" i="13"/>
  <c r="G36" i="13"/>
  <c r="D36" i="13"/>
  <c r="J25" i="13"/>
  <c r="I25" i="13"/>
  <c r="G25" i="13"/>
  <c r="F25" i="13"/>
  <c r="D25" i="13"/>
  <c r="C25" i="13"/>
  <c r="J11" i="13"/>
  <c r="I11" i="13"/>
  <c r="I63" i="13" s="1"/>
  <c r="I96" i="13" s="1"/>
  <c r="D11" i="13"/>
  <c r="C11" i="13"/>
  <c r="D8" i="13"/>
  <c r="T104" i="4"/>
  <c r="H104" i="13" s="1"/>
  <c r="R103" i="4"/>
  <c r="R102" i="4"/>
  <c r="R101" i="4"/>
  <c r="R100" i="4"/>
  <c r="R99" i="4"/>
  <c r="R94" i="4"/>
  <c r="R93" i="4"/>
  <c r="R92" i="4"/>
  <c r="R89" i="4"/>
  <c r="R88" i="4"/>
  <c r="R87" i="4"/>
  <c r="R86" i="4"/>
  <c r="R85" i="4"/>
  <c r="R84" i="4"/>
  <c r="R83" i="4"/>
  <c r="R81" i="4"/>
  <c r="R80" i="4"/>
  <c r="R76" i="4"/>
  <c r="R73" i="4"/>
  <c r="R71" i="4"/>
  <c r="R70" i="4"/>
  <c r="R66" i="4"/>
  <c r="R61" i="4"/>
  <c r="R60" i="4"/>
  <c r="R59" i="4"/>
  <c r="R58" i="4"/>
  <c r="R57" i="4"/>
  <c r="R56" i="4"/>
  <c r="R52" i="4"/>
  <c r="R51" i="4"/>
  <c r="R50" i="4"/>
  <c r="R48" i="4"/>
  <c r="R47" i="4"/>
  <c r="R46" i="4"/>
  <c r="R45" i="4"/>
  <c r="R44" i="4"/>
  <c r="R41" i="4"/>
  <c r="R39" i="4"/>
  <c r="R34" i="4"/>
  <c r="R33" i="4"/>
  <c r="R32" i="4"/>
  <c r="R30" i="4"/>
  <c r="R28" i="4"/>
  <c r="R26" i="4"/>
  <c r="R24" i="4"/>
  <c r="R23" i="4"/>
  <c r="R22" i="4"/>
  <c r="R21" i="4"/>
  <c r="R20" i="4"/>
  <c r="R19" i="4"/>
  <c r="R18" i="4"/>
  <c r="R17" i="4"/>
  <c r="R25" i="4" s="1"/>
  <c r="R15" i="4"/>
  <c r="R14" i="4"/>
  <c r="R13" i="4"/>
  <c r="R10" i="4"/>
  <c r="R9" i="4"/>
  <c r="R11" i="4"/>
  <c r="R7" i="4"/>
  <c r="R6" i="4"/>
  <c r="R5" i="4"/>
  <c r="AD983" i="3"/>
  <c r="B5" i="11"/>
  <c r="C5" i="11"/>
  <c r="C9" i="11" s="1"/>
  <c r="C13" i="11" s="1"/>
  <c r="B6" i="11"/>
  <c r="C6" i="11"/>
  <c r="B7" i="11"/>
  <c r="C7" i="11"/>
  <c r="B8" i="11"/>
  <c r="C8" i="11"/>
  <c r="B10" i="11"/>
  <c r="C10" i="11"/>
  <c r="B11" i="11"/>
  <c r="C11" i="11"/>
  <c r="B14" i="11"/>
  <c r="C14" i="11"/>
  <c r="B15" i="11"/>
  <c r="C15" i="11"/>
  <c r="B16" i="11"/>
  <c r="C16" i="11"/>
  <c r="B18" i="11"/>
  <c r="C18" i="11"/>
  <c r="B19" i="11"/>
  <c r="C19" i="11"/>
  <c r="D19" i="11" s="1"/>
  <c r="B20" i="11"/>
  <c r="C20" i="11"/>
  <c r="B21" i="11"/>
  <c r="D21" i="11" s="1"/>
  <c r="C21" i="11"/>
  <c r="B22" i="11"/>
  <c r="C22" i="11"/>
  <c r="B23" i="11"/>
  <c r="C23" i="11"/>
  <c r="B24" i="11"/>
  <c r="C24" i="11"/>
  <c r="D24" i="11" s="1"/>
  <c r="B25" i="11"/>
  <c r="C25" i="11"/>
  <c r="D25" i="11"/>
  <c r="B27" i="11"/>
  <c r="C27" i="11"/>
  <c r="D27" i="11" s="1"/>
  <c r="B29" i="11"/>
  <c r="C29" i="11"/>
  <c r="B30" i="11"/>
  <c r="C30" i="11"/>
  <c r="B31" i="11"/>
  <c r="C31" i="11"/>
  <c r="B32" i="11"/>
  <c r="C32" i="11"/>
  <c r="B33" i="11"/>
  <c r="C33" i="11"/>
  <c r="B34" i="11"/>
  <c r="C34" i="11"/>
  <c r="D34" i="11" s="1"/>
  <c r="B35" i="11"/>
  <c r="C35" i="11"/>
  <c r="B36" i="11"/>
  <c r="C36" i="11"/>
  <c r="B39" i="11"/>
  <c r="B41" i="11" s="1"/>
  <c r="C39" i="11"/>
  <c r="B40" i="11"/>
  <c r="C40" i="11"/>
  <c r="B42" i="11"/>
  <c r="C42" i="11"/>
  <c r="D42" i="11" s="1"/>
  <c r="B44" i="11"/>
  <c r="C44" i="11"/>
  <c r="B45" i="11"/>
  <c r="D45" i="11" s="1"/>
  <c r="C45" i="11"/>
  <c r="B46" i="11"/>
  <c r="C46" i="11"/>
  <c r="D46" i="11" s="1"/>
  <c r="B47" i="11"/>
  <c r="C47" i="11"/>
  <c r="D47" i="11"/>
  <c r="B48" i="11"/>
  <c r="C48" i="11"/>
  <c r="B49" i="11"/>
  <c r="C49" i="11"/>
  <c r="B50" i="11"/>
  <c r="C50" i="11"/>
  <c r="B51" i="11"/>
  <c r="C51" i="11"/>
  <c r="B52" i="11"/>
  <c r="D52" i="11"/>
  <c r="C52" i="11"/>
  <c r="B53" i="11"/>
  <c r="C53" i="11"/>
  <c r="B56" i="11"/>
  <c r="D56" i="11" s="1"/>
  <c r="C56" i="11"/>
  <c r="B57" i="11"/>
  <c r="C57" i="11"/>
  <c r="B58" i="11"/>
  <c r="C58" i="11"/>
  <c r="B59" i="11"/>
  <c r="C59" i="11"/>
  <c r="D59" i="11" s="1"/>
  <c r="B60" i="11"/>
  <c r="C60" i="11"/>
  <c r="B61" i="11"/>
  <c r="C61" i="11"/>
  <c r="B62" i="11"/>
  <c r="C62" i="11"/>
  <c r="B66" i="11"/>
  <c r="D66" i="11" s="1"/>
  <c r="C66" i="11"/>
  <c r="B67" i="11"/>
  <c r="C67" i="11"/>
  <c r="B70" i="11"/>
  <c r="C70" i="11"/>
  <c r="B71" i="11"/>
  <c r="C71" i="11"/>
  <c r="B72" i="11"/>
  <c r="D72" i="11"/>
  <c r="C72" i="11"/>
  <c r="B74" i="11"/>
  <c r="C74" i="11"/>
  <c r="D74" i="11" s="1"/>
  <c r="B82" i="11"/>
  <c r="C82" i="11"/>
  <c r="B83" i="11"/>
  <c r="C83" i="11"/>
  <c r="B84" i="11"/>
  <c r="C84" i="11"/>
  <c r="D84" i="11" s="1"/>
  <c r="B85" i="11"/>
  <c r="C85" i="11"/>
  <c r="D85" i="11" s="1"/>
  <c r="B86" i="11"/>
  <c r="C86" i="11"/>
  <c r="B87" i="11"/>
  <c r="C87" i="11"/>
  <c r="B88" i="11"/>
  <c r="C88" i="11"/>
  <c r="D88" i="11" s="1"/>
  <c r="B89" i="11"/>
  <c r="C89" i="11"/>
  <c r="D89" i="11" s="1"/>
  <c r="B90" i="11"/>
  <c r="C90" i="11"/>
  <c r="B91" i="11"/>
  <c r="C91" i="11"/>
  <c r="B92" i="11"/>
  <c r="C92" i="11"/>
  <c r="B93" i="11"/>
  <c r="C93" i="11"/>
  <c r="B94" i="11"/>
  <c r="C94" i="11"/>
  <c r="B95" i="11"/>
  <c r="D95" i="11" s="1"/>
  <c r="C95" i="11"/>
  <c r="B99" i="11"/>
  <c r="B105" i="11" s="1"/>
  <c r="C99" i="11"/>
  <c r="B100" i="11"/>
  <c r="C100" i="11"/>
  <c r="D100" i="11" s="1"/>
  <c r="B101" i="11"/>
  <c r="C101" i="11"/>
  <c r="B102" i="11"/>
  <c r="C102" i="11"/>
  <c r="B103" i="11"/>
  <c r="D103" i="11" s="1"/>
  <c r="C103" i="11"/>
  <c r="B104" i="11"/>
  <c r="C104" i="11"/>
  <c r="A4" i="8"/>
  <c r="B4" i="8"/>
  <c r="F4" i="8" s="1"/>
  <c r="C4" i="8"/>
  <c r="H4" i="8"/>
  <c r="I4" i="8"/>
  <c r="A5" i="8"/>
  <c r="C5" i="8"/>
  <c r="H5" i="8"/>
  <c r="I5" i="8"/>
  <c r="A6" i="8"/>
  <c r="F6" i="8"/>
  <c r="C6" i="8"/>
  <c r="H6" i="8"/>
  <c r="I6" i="8"/>
  <c r="A7" i="8"/>
  <c r="C7" i="8"/>
  <c r="H7" i="8"/>
  <c r="I7" i="8"/>
  <c r="A8" i="8"/>
  <c r="C8" i="8"/>
  <c r="H8" i="8"/>
  <c r="I8" i="8"/>
  <c r="A9" i="8"/>
  <c r="C9" i="8"/>
  <c r="H9" i="8"/>
  <c r="I9" i="8"/>
  <c r="A10" i="8"/>
  <c r="C10" i="8"/>
  <c r="H10" i="8"/>
  <c r="I10" i="8"/>
  <c r="A11" i="8"/>
  <c r="F11" i="8"/>
  <c r="C11" i="8"/>
  <c r="H11" i="8"/>
  <c r="I11" i="8"/>
  <c r="A12" i="8"/>
  <c r="F12" i="8"/>
  <c r="C12" i="8"/>
  <c r="H12" i="8"/>
  <c r="I12" i="8"/>
  <c r="A13" i="8"/>
  <c r="C13" i="8"/>
  <c r="H13" i="8"/>
  <c r="I13" i="8"/>
  <c r="A14" i="8"/>
  <c r="F14" i="8"/>
  <c r="C14" i="8"/>
  <c r="H14" i="8"/>
  <c r="I14" i="8"/>
  <c r="A15" i="8"/>
  <c r="F15" i="8"/>
  <c r="C15" i="8"/>
  <c r="H15" i="8"/>
  <c r="I15" i="8"/>
  <c r="A16" i="8"/>
  <c r="C16" i="8"/>
  <c r="H16" i="8"/>
  <c r="I16" i="8"/>
  <c r="A17" i="8"/>
  <c r="C17" i="8"/>
  <c r="H17" i="8"/>
  <c r="I17" i="8"/>
  <c r="A18" i="8"/>
  <c r="F18" i="8"/>
  <c r="C18" i="8"/>
  <c r="H18" i="8"/>
  <c r="I18" i="8"/>
  <c r="A19" i="8"/>
  <c r="C19" i="8"/>
  <c r="H19" i="8"/>
  <c r="I19" i="8"/>
  <c r="A20" i="8"/>
  <c r="C20" i="8"/>
  <c r="H20" i="8"/>
  <c r="I20" i="8"/>
  <c r="A21" i="8"/>
  <c r="C21" i="8"/>
  <c r="H21" i="8"/>
  <c r="I21" i="8"/>
  <c r="A22" i="8"/>
  <c r="F22" i="8"/>
  <c r="C22" i="8"/>
  <c r="H22" i="8"/>
  <c r="I22" i="8"/>
  <c r="A23" i="8"/>
  <c r="F23" i="8"/>
  <c r="C23" i="8"/>
  <c r="H23" i="8"/>
  <c r="I23" i="8"/>
  <c r="A24" i="8"/>
  <c r="C24" i="8"/>
  <c r="H24" i="8"/>
  <c r="I24" i="8"/>
  <c r="A25" i="8"/>
  <c r="C25" i="8"/>
  <c r="H25" i="8"/>
  <c r="I25" i="8"/>
  <c r="A26" i="8"/>
  <c r="F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W827" i="3"/>
  <c r="E14" i="7" s="1"/>
  <c r="G14" i="7" s="1"/>
  <c r="I14" i="7" s="1"/>
  <c r="K14" i="7" s="1"/>
  <c r="G15" i="7"/>
  <c r="I15" i="7" s="1"/>
  <c r="K15" i="7" s="1"/>
  <c r="M15" i="7" s="1"/>
  <c r="O15" i="7" s="1"/>
  <c r="Q15" i="7" s="1"/>
  <c r="S15" i="7" s="1"/>
  <c r="U15" i="7" s="1"/>
  <c r="W15" i="7" s="1"/>
  <c r="Y15" i="7" s="1"/>
  <c r="AA15" i="7" s="1"/>
  <c r="AC15" i="7" s="1"/>
  <c r="AE15" i="7" s="1"/>
  <c r="AG15" i="7" s="1"/>
  <c r="W835" i="3"/>
  <c r="W840" i="3"/>
  <c r="G18" i="7"/>
  <c r="I18" i="7" s="1"/>
  <c r="K18" i="7" s="1"/>
  <c r="M18" i="7" s="1"/>
  <c r="O18" i="7" s="1"/>
  <c r="Q18" i="7" s="1"/>
  <c r="S18" i="7" s="1"/>
  <c r="U18" i="7" s="1"/>
  <c r="W18" i="7" s="1"/>
  <c r="Y18" i="7" s="1"/>
  <c r="AA18" i="7" s="1"/>
  <c r="AC18" i="7" s="1"/>
  <c r="AE18" i="7" s="1"/>
  <c r="AG18" i="7" s="1"/>
  <c r="W850" i="3"/>
  <c r="W857" i="3"/>
  <c r="E20" i="7"/>
  <c r="G20" i="7" s="1"/>
  <c r="I20" i="7"/>
  <c r="K20" i="7" s="1"/>
  <c r="M20" i="7" s="1"/>
  <c r="O20" i="7" s="1"/>
  <c r="Q20" i="7"/>
  <c r="S20" i="7" s="1"/>
  <c r="U20" i="7" s="1"/>
  <c r="W20" i="7" s="1"/>
  <c r="Y20" i="7" s="1"/>
  <c r="AA20" i="7" s="1"/>
  <c r="AC20" i="7" s="1"/>
  <c r="AE20" i="7" s="1"/>
  <c r="AG20" i="7" s="1"/>
  <c r="E23" i="7"/>
  <c r="G23" i="7"/>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G26" i="7"/>
  <c r="I26" i="7" s="1"/>
  <c r="K26" i="7" s="1"/>
  <c r="M26" i="7" s="1"/>
  <c r="O26" i="7" s="1"/>
  <c r="Q26" i="7" s="1"/>
  <c r="S26" i="7" s="1"/>
  <c r="U26" i="7" s="1"/>
  <c r="W26" i="7" s="1"/>
  <c r="Y26" i="7" s="1"/>
  <c r="AA26" i="7" s="1"/>
  <c r="AC26" i="7" s="1"/>
  <c r="AE26" i="7" s="1"/>
  <c r="AG26" i="7" s="1"/>
  <c r="A27" i="7"/>
  <c r="E27" i="7"/>
  <c r="G27" i="7"/>
  <c r="I27" i="7" s="1"/>
  <c r="K27" i="7" s="1"/>
  <c r="M27" i="7" s="1"/>
  <c r="O27" i="7" s="1"/>
  <c r="Q27" i="7" s="1"/>
  <c r="S27" i="7" s="1"/>
  <c r="U27" i="7" s="1"/>
  <c r="W27" i="7" s="1"/>
  <c r="Y27" i="7" s="1"/>
  <c r="AA27" i="7" s="1"/>
  <c r="AC27" i="7" s="1"/>
  <c r="AE27" i="7" s="1"/>
  <c r="AG27" i="7" s="1"/>
  <c r="A28" i="7"/>
  <c r="E28" i="7"/>
  <c r="G28" i="7"/>
  <c r="I28" i="7" s="1"/>
  <c r="K28" i="7"/>
  <c r="M28" i="7" s="1"/>
  <c r="O28" i="7" s="1"/>
  <c r="Q28" i="7" s="1"/>
  <c r="S28" i="7" s="1"/>
  <c r="U28" i="7" s="1"/>
  <c r="W28" i="7" s="1"/>
  <c r="Y28" i="7" s="1"/>
  <c r="AA28" i="7" s="1"/>
  <c r="AC28" i="7" s="1"/>
  <c r="AE28" i="7" s="1"/>
  <c r="AG28" i="7" s="1"/>
  <c r="A35" i="7"/>
  <c r="E35" i="7"/>
  <c r="U35" i="7" s="1"/>
  <c r="U38"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T11" i="4"/>
  <c r="H11" i="13" s="1"/>
  <c r="T25" i="4"/>
  <c r="H25" i="13" s="1"/>
  <c r="T36" i="4"/>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21" i="3" s="1"/>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21" i="3" s="1"/>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21" i="3" s="1"/>
  <c r="BU618" i="3"/>
  <c r="BU619" i="3"/>
  <c r="BU620" i="3"/>
  <c r="BU623" i="3"/>
  <c r="BU624" i="3"/>
  <c r="BU625" i="3"/>
  <c r="BU626" i="3"/>
  <c r="BU627" i="3"/>
  <c r="BU628" i="3"/>
  <c r="BU629" i="3"/>
  <c r="BU630" i="3"/>
  <c r="BU631" i="3"/>
  <c r="BU632" i="3"/>
  <c r="AD958" i="3"/>
  <c r="AQ878" i="3" s="1"/>
  <c r="AD966" i="3"/>
  <c r="AQ880" i="3" s="1"/>
  <c r="AD968" i="3"/>
  <c r="AQ881" i="3" s="1"/>
  <c r="AD970" i="3"/>
  <c r="AR589" i="3"/>
  <c r="AT589" i="3" s="1"/>
  <c r="AR590" i="3"/>
  <c r="AT590" i="3"/>
  <c r="AR591" i="3"/>
  <c r="AT591" i="3" s="1"/>
  <c r="AR592" i="3"/>
  <c r="AT592" i="3"/>
  <c r="AR593" i="3"/>
  <c r="AT593" i="3"/>
  <c r="AR594" i="3"/>
  <c r="AT594" i="3"/>
  <c r="AR595" i="3"/>
  <c r="AT595" i="3"/>
  <c r="AR596" i="3"/>
  <c r="AT596" i="3"/>
  <c r="AR597" i="3"/>
  <c r="AT597" i="3"/>
  <c r="AR598" i="3"/>
  <c r="AT598" i="3"/>
  <c r="AR599" i="3"/>
  <c r="AT599" i="3"/>
  <c r="AR600" i="3"/>
  <c r="AT600" i="3"/>
  <c r="AR601" i="3"/>
  <c r="AT601" i="3"/>
  <c r="AR602" i="3"/>
  <c r="AT602" i="3"/>
  <c r="AR603" i="3"/>
  <c r="AT603" i="3"/>
  <c r="AR604" i="3"/>
  <c r="AT604" i="3"/>
  <c r="AR605" i="3"/>
  <c r="AT605" i="3"/>
  <c r="AR606" i="3"/>
  <c r="AT606" i="3"/>
  <c r="AR607" i="3"/>
  <c r="AT607" i="3"/>
  <c r="AR608" i="3"/>
  <c r="AT608" i="3"/>
  <c r="AR609" i="3"/>
  <c r="AT609" i="3"/>
  <c r="AR610" i="3"/>
  <c r="AT610" i="3"/>
  <c r="AR611" i="3"/>
  <c r="AT611" i="3"/>
  <c r="AR612" i="3"/>
  <c r="AT612" i="3"/>
  <c r="AR613" i="3"/>
  <c r="AT613" i="3"/>
  <c r="AV589" i="3"/>
  <c r="AX589" i="3" s="1"/>
  <c r="AV590" i="3"/>
  <c r="AX590" i="3"/>
  <c r="AV591" i="3"/>
  <c r="AX591" i="3"/>
  <c r="AV592" i="3"/>
  <c r="AX592" i="3" s="1"/>
  <c r="AV593" i="3"/>
  <c r="AX593" i="3" s="1"/>
  <c r="AV594" i="3"/>
  <c r="AX594" i="3"/>
  <c r="AV595" i="3"/>
  <c r="AX595" i="3"/>
  <c r="AV596" i="3"/>
  <c r="AX596" i="3"/>
  <c r="AV597" i="3"/>
  <c r="AX597" i="3"/>
  <c r="AV598" i="3"/>
  <c r="AX598" i="3"/>
  <c r="AV599" i="3"/>
  <c r="AX599" i="3"/>
  <c r="AV600" i="3"/>
  <c r="AX600" i="3"/>
  <c r="AV601" i="3"/>
  <c r="AX601" i="3"/>
  <c r="AV602" i="3"/>
  <c r="AX602" i="3"/>
  <c r="AV603" i="3"/>
  <c r="AX603" i="3"/>
  <c r="AV604" i="3"/>
  <c r="AX604" i="3"/>
  <c r="AV605" i="3"/>
  <c r="AX605" i="3"/>
  <c r="AV606" i="3"/>
  <c r="AX606" i="3"/>
  <c r="AV607" i="3"/>
  <c r="AX607" i="3"/>
  <c r="AV608" i="3"/>
  <c r="AX608" i="3"/>
  <c r="AV609" i="3"/>
  <c r="AX609" i="3"/>
  <c r="AV610" i="3"/>
  <c r="AX610" i="3"/>
  <c r="AV611" i="3"/>
  <c r="AX611" i="3"/>
  <c r="AV612" i="3"/>
  <c r="AX612" i="3"/>
  <c r="AV613" i="3"/>
  <c r="AX613" i="3"/>
  <c r="AG428" i="3"/>
  <c r="AG431" i="3"/>
  <c r="C8" i="4"/>
  <c r="B8" i="13" s="1"/>
  <c r="C11" i="4"/>
  <c r="C25" i="4"/>
  <c r="B25" i="13" s="1"/>
  <c r="B25" i="4"/>
  <c r="C36" i="4"/>
  <c r="B36" i="13" s="1"/>
  <c r="C40" i="4"/>
  <c r="B40" i="13" s="1"/>
  <c r="C53" i="4"/>
  <c r="C62" i="4"/>
  <c r="C67" i="4"/>
  <c r="C104" i="4"/>
  <c r="B104" i="13" s="1"/>
  <c r="D8" i="4"/>
  <c r="B8" i="4" s="1"/>
  <c r="D11" i="4"/>
  <c r="D25" i="4"/>
  <c r="D36" i="4"/>
  <c r="D40" i="4"/>
  <c r="D53" i="4"/>
  <c r="D62" i="4"/>
  <c r="D67" i="4"/>
  <c r="D74" i="4"/>
  <c r="D95" i="4"/>
  <c r="D104" i="4"/>
  <c r="S25" i="4"/>
  <c r="E25" i="13" s="1"/>
  <c r="S36" i="4"/>
  <c r="E36" i="13" s="1"/>
  <c r="S40" i="4"/>
  <c r="E40" i="13" s="1"/>
  <c r="S53" i="4"/>
  <c r="E53" i="13" s="1"/>
  <c r="S95" i="4"/>
  <c r="E95" i="13" s="1"/>
  <c r="S104" i="4"/>
  <c r="E104" i="13" s="1"/>
  <c r="F2" i="4"/>
  <c r="G2" i="4"/>
  <c r="H2" i="4"/>
  <c r="I2" i="4"/>
  <c r="J2" i="4"/>
  <c r="K2" i="4"/>
  <c r="L2" i="4"/>
  <c r="M2" i="4"/>
  <c r="N2" i="4"/>
  <c r="O2" i="4"/>
  <c r="P2" i="4"/>
  <c r="Q2" i="4"/>
  <c r="B4" i="4"/>
  <c r="B5" i="4"/>
  <c r="B6" i="4"/>
  <c r="B7" i="4"/>
  <c r="G8" i="4"/>
  <c r="H8" i="4"/>
  <c r="I8" i="4"/>
  <c r="I12" i="4"/>
  <c r="J8" i="4"/>
  <c r="K8" i="4"/>
  <c r="L8" i="4"/>
  <c r="M8" i="4"/>
  <c r="M12" i="4"/>
  <c r="N8" i="4"/>
  <c r="O8" i="4"/>
  <c r="Q8" i="4"/>
  <c r="B9" i="4"/>
  <c r="B10" i="4"/>
  <c r="B11" i="4"/>
  <c r="E11" i="4"/>
  <c r="F11" i="4"/>
  <c r="G11" i="4"/>
  <c r="H11" i="4"/>
  <c r="I11" i="4"/>
  <c r="J11" i="4"/>
  <c r="K11" i="4"/>
  <c r="L11" i="4"/>
  <c r="L12" i="4"/>
  <c r="M11" i="4"/>
  <c r="N11" i="4"/>
  <c r="N12" i="4"/>
  <c r="O11" i="4"/>
  <c r="O12" i="4" s="1"/>
  <c r="Q11" i="4"/>
  <c r="K12" i="4"/>
  <c r="B13" i="4"/>
  <c r="B14" i="4"/>
  <c r="B15" i="4"/>
  <c r="B17" i="4"/>
  <c r="B18" i="4"/>
  <c r="B19" i="4"/>
  <c r="B20" i="4"/>
  <c r="B21" i="4"/>
  <c r="B22" i="4"/>
  <c r="B23" i="4"/>
  <c r="B24" i="4"/>
  <c r="E25" i="4"/>
  <c r="F25" i="4"/>
  <c r="G25" i="4"/>
  <c r="H25" i="4"/>
  <c r="I25" i="4"/>
  <c r="I63" i="4" s="1"/>
  <c r="J25" i="4"/>
  <c r="K25" i="4"/>
  <c r="L25" i="4"/>
  <c r="M25" i="4"/>
  <c r="N25" i="4"/>
  <c r="O25" i="4"/>
  <c r="P25" i="4"/>
  <c r="P63" i="4" s="1"/>
  <c r="P96" i="4" s="1"/>
  <c r="P105" i="4" s="1"/>
  <c r="Q25" i="4"/>
  <c r="B26" i="4"/>
  <c r="B28" i="4"/>
  <c r="B29" i="4"/>
  <c r="B30" i="4"/>
  <c r="B31" i="4"/>
  <c r="E31" i="4" s="1"/>
  <c r="R31" i="4" s="1"/>
  <c r="B32" i="4"/>
  <c r="B33" i="4"/>
  <c r="B34" i="4"/>
  <c r="B35" i="4"/>
  <c r="R35" i="4" s="1"/>
  <c r="H36" i="4"/>
  <c r="I36" i="4"/>
  <c r="J36" i="4"/>
  <c r="K36" i="4"/>
  <c r="L36" i="4"/>
  <c r="M36" i="4"/>
  <c r="N36" i="4"/>
  <c r="O36" i="4"/>
  <c r="P36" i="4"/>
  <c r="Q36" i="4"/>
  <c r="B38" i="4"/>
  <c r="E38" i="4" s="1"/>
  <c r="R38" i="4" s="1"/>
  <c r="R40" i="4" s="1"/>
  <c r="B39" i="4"/>
  <c r="F40" i="4"/>
  <c r="G40" i="4"/>
  <c r="H40" i="4"/>
  <c r="I40" i="4"/>
  <c r="J40" i="4"/>
  <c r="K40" i="4"/>
  <c r="L40" i="4"/>
  <c r="M40" i="4"/>
  <c r="N40" i="4"/>
  <c r="O40" i="4"/>
  <c r="P40" i="4"/>
  <c r="Q40" i="4"/>
  <c r="B41" i="4"/>
  <c r="B43" i="4"/>
  <c r="E43" i="4" s="1"/>
  <c r="R43" i="4" s="1"/>
  <c r="B44" i="4"/>
  <c r="B45" i="4"/>
  <c r="B46" i="4"/>
  <c r="B47" i="4"/>
  <c r="B48" i="4"/>
  <c r="B49" i="4"/>
  <c r="E49" i="4" s="1"/>
  <c r="R49" i="4" s="1"/>
  <c r="B50" i="4"/>
  <c r="B51" i="4"/>
  <c r="B52" i="4"/>
  <c r="F53" i="4"/>
  <c r="G53" i="4"/>
  <c r="H53" i="4"/>
  <c r="I53" i="4"/>
  <c r="J53" i="4"/>
  <c r="K53" i="4"/>
  <c r="L53" i="4"/>
  <c r="M53" i="4"/>
  <c r="N53" i="4"/>
  <c r="O53" i="4"/>
  <c r="P53" i="4"/>
  <c r="Q53" i="4"/>
  <c r="B55" i="4"/>
  <c r="E55" i="4" s="1"/>
  <c r="R55" i="4" s="1"/>
  <c r="R62" i="4" s="1"/>
  <c r="B56" i="4"/>
  <c r="B57" i="4"/>
  <c r="B59" i="4"/>
  <c r="B60" i="4"/>
  <c r="B61" i="4"/>
  <c r="F62" i="4"/>
  <c r="G62" i="4"/>
  <c r="H62" i="4"/>
  <c r="I62" i="4"/>
  <c r="J62" i="4"/>
  <c r="K62" i="4"/>
  <c r="L62" i="4"/>
  <c r="M62" i="4"/>
  <c r="N62" i="4"/>
  <c r="O62" i="4"/>
  <c r="P62" i="4"/>
  <c r="Q62" i="4"/>
  <c r="B65" i="4"/>
  <c r="E65" i="4" s="1"/>
  <c r="R65" i="4" s="1"/>
  <c r="B66" i="4"/>
  <c r="F67" i="4"/>
  <c r="G67" i="4"/>
  <c r="H67" i="4"/>
  <c r="I67" i="4"/>
  <c r="J67" i="4"/>
  <c r="K67" i="4"/>
  <c r="L67" i="4"/>
  <c r="M67" i="4"/>
  <c r="N67" i="4"/>
  <c r="O67" i="4"/>
  <c r="P67" i="4"/>
  <c r="Q67" i="4"/>
  <c r="B69" i="4"/>
  <c r="E69" i="4" s="1"/>
  <c r="R69" i="4" s="1"/>
  <c r="B70" i="4"/>
  <c r="B71" i="4"/>
  <c r="B73" i="4"/>
  <c r="G74" i="4"/>
  <c r="H74" i="4"/>
  <c r="I74" i="4"/>
  <c r="J74" i="4"/>
  <c r="K74" i="4"/>
  <c r="L74" i="4"/>
  <c r="M74" i="4"/>
  <c r="N74" i="4"/>
  <c r="O74" i="4"/>
  <c r="P74" i="4"/>
  <c r="Q74" i="4"/>
  <c r="B76" i="4"/>
  <c r="B81" i="4"/>
  <c r="B82" i="4"/>
  <c r="B83" i="4"/>
  <c r="B84" i="4"/>
  <c r="B85" i="4"/>
  <c r="B86" i="4"/>
  <c r="B87" i="4"/>
  <c r="B88" i="4"/>
  <c r="B89" i="4"/>
  <c r="B90" i="4"/>
  <c r="E90" i="4" s="1"/>
  <c r="R90" i="4" s="1"/>
  <c r="B91" i="4"/>
  <c r="E91" i="4" s="1"/>
  <c r="R91" i="4" s="1"/>
  <c r="B92" i="4"/>
  <c r="B93" i="4"/>
  <c r="B94" i="4"/>
  <c r="G95" i="4"/>
  <c r="H95" i="4"/>
  <c r="I95" i="4"/>
  <c r="J95" i="4"/>
  <c r="K95" i="4"/>
  <c r="L95" i="4"/>
  <c r="M95" i="4"/>
  <c r="N95" i="4"/>
  <c r="O95" i="4"/>
  <c r="P95" i="4"/>
  <c r="Q95" i="4"/>
  <c r="B98" i="4"/>
  <c r="B99" i="4"/>
  <c r="B100" i="4"/>
  <c r="B101" i="4"/>
  <c r="B102" i="4"/>
  <c r="B103" i="4"/>
  <c r="G104" i="4"/>
  <c r="H104" i="4"/>
  <c r="I104" i="4"/>
  <c r="J104" i="4"/>
  <c r="K104" i="4"/>
  <c r="L104" i="4"/>
  <c r="M104" i="4"/>
  <c r="N104" i="4"/>
  <c r="O104" i="4"/>
  <c r="P104" i="4"/>
  <c r="Q104" i="4"/>
  <c r="F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Y710" i="3"/>
  <c r="AI710" i="3" s="1"/>
  <c r="Y711" i="3"/>
  <c r="Y712" i="3"/>
  <c r="Y713" i="3"/>
  <c r="AI713" i="3" s="1"/>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58" i="3"/>
  <c r="O778" i="3"/>
  <c r="M812" i="3"/>
  <c r="Q812" i="3"/>
  <c r="U812" i="3"/>
  <c r="Y812" i="3"/>
  <c r="AC812" i="3"/>
  <c r="AG812" i="3"/>
  <c r="AV824" i="3"/>
  <c r="Z877" i="3"/>
  <c r="AN926" i="3"/>
  <c r="AN927" i="3"/>
  <c r="AN928" i="3"/>
  <c r="AN929" i="3"/>
  <c r="AN930" i="3"/>
  <c r="AN931" i="3"/>
  <c r="AN932" i="3"/>
  <c r="AN933" i="3"/>
  <c r="AN934" i="3"/>
  <c r="Z974" i="3"/>
  <c r="Q977" i="3"/>
  <c r="V977" i="3"/>
  <c r="Z979" i="3"/>
  <c r="L63" i="4"/>
  <c r="L96" i="4" s="1"/>
  <c r="L105" i="4" s="1"/>
  <c r="D82" i="11"/>
  <c r="D11" i="11"/>
  <c r="C12" i="11"/>
  <c r="T63" i="4"/>
  <c r="H63" i="13"/>
  <c r="D62" i="11"/>
  <c r="D58" i="11"/>
  <c r="D49" i="11"/>
  <c r="M63" i="4"/>
  <c r="M96" i="4" s="1"/>
  <c r="M105" i="4" s="1"/>
  <c r="D23" i="11"/>
  <c r="D94" i="11"/>
  <c r="D92" i="11"/>
  <c r="D6" i="11"/>
  <c r="D15" i="11"/>
  <c r="D71" i="11"/>
  <c r="D18" i="11"/>
  <c r="D102" i="11"/>
  <c r="D60" i="11"/>
  <c r="D8" i="11"/>
  <c r="I105" i="13"/>
  <c r="I107" i="13"/>
  <c r="T105" i="4"/>
  <c r="T107" i="4" s="1"/>
  <c r="H107" i="13" s="1"/>
  <c r="D61" i="11"/>
  <c r="C63" i="11"/>
  <c r="D53" i="11"/>
  <c r="D93" i="11"/>
  <c r="D16" i="11"/>
  <c r="D14" i="11"/>
  <c r="D10" i="11"/>
  <c r="D7" i="11"/>
  <c r="B9" i="11"/>
  <c r="B13" i="11" s="1"/>
  <c r="D101" i="11"/>
  <c r="D90" i="11"/>
  <c r="B12" i="11"/>
  <c r="D57" i="11"/>
  <c r="BA621" i="3"/>
  <c r="L947" i="3"/>
  <c r="BZ621" i="3"/>
  <c r="H105" i="13"/>
  <c r="D12" i="11"/>
  <c r="D77" i="11" l="1"/>
  <c r="B79" i="11"/>
  <c r="E62" i="4"/>
  <c r="C53" i="13"/>
  <c r="F53" i="13"/>
  <c r="E19" i="7"/>
  <c r="G19" i="7" s="1"/>
  <c r="I19" i="7" s="1"/>
  <c r="K19" i="7" s="1"/>
  <c r="M19" i="7" s="1"/>
  <c r="O19" i="7" s="1"/>
  <c r="Q19" i="7" s="1"/>
  <c r="S19" i="7" s="1"/>
  <c r="U19" i="7" s="1"/>
  <c r="W19" i="7" s="1"/>
  <c r="Y19" i="7" s="1"/>
  <c r="AA19" i="7" s="1"/>
  <c r="AC19" i="7" s="1"/>
  <c r="AE19" i="7" s="1"/>
  <c r="AG19" i="7" s="1"/>
  <c r="E17" i="7"/>
  <c r="G17" i="7" s="1"/>
  <c r="G16" i="7"/>
  <c r="I16" i="7" s="1"/>
  <c r="E16" i="7"/>
  <c r="E8" i="7"/>
  <c r="G8" i="7" s="1"/>
  <c r="G9" i="7" s="1"/>
  <c r="C67" i="13"/>
  <c r="B68" i="11"/>
  <c r="D44" i="11"/>
  <c r="E40" i="4"/>
  <c r="C41" i="11"/>
  <c r="D33" i="11"/>
  <c r="D29" i="11"/>
  <c r="E53" i="4"/>
  <c r="E67" i="4"/>
  <c r="W35" i="7"/>
  <c r="W38" i="7" s="1"/>
  <c r="AT237" i="3"/>
  <c r="BB239" i="3" s="1"/>
  <c r="T262" i="3" s="1"/>
  <c r="B67" i="4"/>
  <c r="B53" i="4"/>
  <c r="M25" i="7"/>
  <c r="AI709" i="3"/>
  <c r="AI711" i="3"/>
  <c r="AI712" i="3"/>
  <c r="E38" i="7"/>
  <c r="I35" i="7"/>
  <c r="I38" i="7" s="1"/>
  <c r="C68" i="11"/>
  <c r="D68" i="11" s="1"/>
  <c r="B63" i="11"/>
  <c r="D63" i="11" s="1"/>
  <c r="D40" i="11"/>
  <c r="B40" i="4"/>
  <c r="D36" i="11"/>
  <c r="C36" i="13"/>
  <c r="C63" i="13" s="1"/>
  <c r="F36" i="13"/>
  <c r="F63" i="13" s="1"/>
  <c r="F96" i="13" s="1"/>
  <c r="F105" i="13" s="1"/>
  <c r="F107" i="13" s="1"/>
  <c r="R67" i="4"/>
  <c r="AC861" i="3"/>
  <c r="BU633" i="3"/>
  <c r="BZ633" i="3"/>
  <c r="BF633" i="3"/>
  <c r="BA633" i="3"/>
  <c r="BK633" i="3"/>
  <c r="BK621" i="3"/>
  <c r="Y758" i="3"/>
  <c r="P734" i="3"/>
  <c r="C30" i="8" s="1"/>
  <c r="F30" i="8"/>
  <c r="AC862" i="3"/>
  <c r="AC867" i="3" s="1"/>
  <c r="E25" i="7" s="1"/>
  <c r="CY614" i="3"/>
  <c r="I30" i="8"/>
  <c r="Z789" i="3" s="1"/>
  <c r="E6" i="7" s="1"/>
  <c r="E7" i="7" s="1"/>
  <c r="BU614" i="3"/>
  <c r="BF614" i="3"/>
  <c r="CO614" i="3"/>
  <c r="CE614" i="3"/>
  <c r="BP614" i="3"/>
  <c r="BA614" i="3"/>
  <c r="CJ614" i="3"/>
  <c r="BZ614" i="3"/>
  <c r="G35" i="7"/>
  <c r="G38" i="7" s="1"/>
  <c r="Q35" i="7"/>
  <c r="Q38" i="7" s="1"/>
  <c r="AA35" i="7"/>
  <c r="AA38" i="7" s="1"/>
  <c r="K35" i="7"/>
  <c r="K38" i="7" s="1"/>
  <c r="Y35" i="7"/>
  <c r="Y38" i="7" s="1"/>
  <c r="AE35" i="7"/>
  <c r="AE38" i="7" s="1"/>
  <c r="O35" i="7"/>
  <c r="O38" i="7" s="1"/>
  <c r="S35" i="7"/>
  <c r="S38" i="7" s="1"/>
  <c r="AG35" i="7"/>
  <c r="AG38" i="7" s="1"/>
  <c r="M35" i="7"/>
  <c r="M38" i="7" s="1"/>
  <c r="AC35" i="7"/>
  <c r="AC38" i="7" s="1"/>
  <c r="AG432" i="3"/>
  <c r="T27" i="14" s="1"/>
  <c r="AI7" i="14"/>
  <c r="T7" i="14"/>
  <c r="Y7" i="15"/>
  <c r="Y7" i="14"/>
  <c r="AD7" i="15"/>
  <c r="D67" i="11"/>
  <c r="D50" i="11"/>
  <c r="D31" i="11"/>
  <c r="B104" i="4"/>
  <c r="S63" i="4"/>
  <c r="S96" i="4" s="1"/>
  <c r="D87" i="11"/>
  <c r="D78" i="11"/>
  <c r="B78" i="13"/>
  <c r="D70" i="11"/>
  <c r="D48" i="11"/>
  <c r="D41" i="11"/>
  <c r="D39" i="11"/>
  <c r="D32" i="11"/>
  <c r="D5" i="11"/>
  <c r="L950" i="3"/>
  <c r="L949" i="3"/>
  <c r="L951" i="3"/>
  <c r="C79" i="11"/>
  <c r="D86" i="11"/>
  <c r="C54" i="11"/>
  <c r="B36" i="4"/>
  <c r="C37" i="11"/>
  <c r="D91" i="11"/>
  <c r="D99" i="11"/>
  <c r="B53" i="13"/>
  <c r="D83" i="11"/>
  <c r="B26" i="11"/>
  <c r="D35" i="11"/>
  <c r="D30" i="11"/>
  <c r="D20" i="11"/>
  <c r="D9" i="11"/>
  <c r="C12" i="4"/>
  <c r="B12" i="13" s="1"/>
  <c r="M14" i="7"/>
  <c r="DD614" i="3"/>
  <c r="B12" i="4"/>
  <c r="N63" i="4"/>
  <c r="N96" i="4" s="1"/>
  <c r="N105" i="4" s="1"/>
  <c r="G12" i="4"/>
  <c r="G29" i="4" s="1"/>
  <c r="B62" i="4"/>
  <c r="C63" i="4"/>
  <c r="B62" i="13"/>
  <c r="AX614" i="3"/>
  <c r="X993" i="3" s="1"/>
  <c r="AT614" i="3"/>
  <c r="X990" i="3" s="1"/>
  <c r="CT614" i="3"/>
  <c r="J63" i="4"/>
  <c r="J96" i="4" s="1"/>
  <c r="J105" i="4" s="1"/>
  <c r="J12" i="4"/>
  <c r="AT675" i="3"/>
  <c r="AU653" i="3" s="1"/>
  <c r="AV653" i="3" s="1"/>
  <c r="Q63" i="4"/>
  <c r="Q96" i="4" s="1"/>
  <c r="Q105" i="4" s="1"/>
  <c r="Q12" i="4"/>
  <c r="AN891" i="3"/>
  <c r="AQ882" i="3" s="1"/>
  <c r="H12" i="4"/>
  <c r="H63" i="4"/>
  <c r="H96" i="4" s="1"/>
  <c r="H105" i="4" s="1"/>
  <c r="D13" i="11"/>
  <c r="B37" i="11"/>
  <c r="AM905" i="3"/>
  <c r="D22" i="11"/>
  <c r="C26" i="11"/>
  <c r="K63" i="4"/>
  <c r="K96" i="4" s="1"/>
  <c r="K105" i="4" s="1"/>
  <c r="I96" i="4"/>
  <c r="I105" i="4" s="1"/>
  <c r="O63" i="4"/>
  <c r="O96" i="4" s="1"/>
  <c r="O105" i="4" s="1"/>
  <c r="D63" i="4"/>
  <c r="D96" i="4" s="1"/>
  <c r="D105" i="4" s="1"/>
  <c r="D12" i="4"/>
  <c r="BP633" i="3"/>
  <c r="BK614" i="3"/>
  <c r="Y778" i="3"/>
  <c r="D104" i="11"/>
  <c r="C105" i="11"/>
  <c r="D105" i="11" s="1"/>
  <c r="B67" i="13"/>
  <c r="R53" i="4"/>
  <c r="D51" i="11"/>
  <c r="B54" i="11"/>
  <c r="D12" i="13"/>
  <c r="D63" i="13"/>
  <c r="D96" i="13" s="1"/>
  <c r="D105" i="13" s="1"/>
  <c r="J63" i="13"/>
  <c r="J96" i="13" s="1"/>
  <c r="J105" i="13" s="1"/>
  <c r="J107" i="13" s="1"/>
  <c r="G63" i="13"/>
  <c r="G96" i="13" s="1"/>
  <c r="G105" i="13" s="1"/>
  <c r="G107" i="13" s="1"/>
  <c r="AI7" i="15"/>
  <c r="E9" i="7" l="1"/>
  <c r="D79" i="11"/>
  <c r="I17" i="7"/>
  <c r="K17" i="7" s="1"/>
  <c r="M17" i="7" s="1"/>
  <c r="O17" i="7" s="1"/>
  <c r="Q17" i="7" s="1"/>
  <c r="S17" i="7" s="1"/>
  <c r="U17" i="7" s="1"/>
  <c r="W17" i="7" s="1"/>
  <c r="Y17" i="7" s="1"/>
  <c r="AA17" i="7" s="1"/>
  <c r="AC17" i="7" s="1"/>
  <c r="AE17" i="7" s="1"/>
  <c r="AG17" i="7" s="1"/>
  <c r="G21" i="7"/>
  <c r="E21" i="7"/>
  <c r="E30" i="7" s="1"/>
  <c r="K16" i="7"/>
  <c r="M16" i="7" s="1"/>
  <c r="O16" i="7" s="1"/>
  <c r="Q16" i="7" s="1"/>
  <c r="S16" i="7" s="1"/>
  <c r="U16" i="7" s="1"/>
  <c r="W16" i="7" s="1"/>
  <c r="Y16" i="7" s="1"/>
  <c r="AA16" i="7" s="1"/>
  <c r="AC16" i="7" s="1"/>
  <c r="AE16" i="7" s="1"/>
  <c r="AG16" i="7" s="1"/>
  <c r="I21" i="7"/>
  <c r="I8" i="7"/>
  <c r="K8" i="7" s="1"/>
  <c r="M8" i="7" s="1"/>
  <c r="AG25" i="7"/>
  <c r="Y25" i="7"/>
  <c r="AA25" i="7"/>
  <c r="AE25" i="7"/>
  <c r="AC25" i="7"/>
  <c r="I25" i="7"/>
  <c r="S25" i="7"/>
  <c r="O25" i="7"/>
  <c r="K25" i="7"/>
  <c r="U25" i="7"/>
  <c r="AC864" i="3"/>
  <c r="C72" i="4" s="1"/>
  <c r="F74" i="4" s="1"/>
  <c r="G25" i="7"/>
  <c r="G30" i="7" s="1"/>
  <c r="Q25" i="7"/>
  <c r="W25" i="7"/>
  <c r="F36" i="4"/>
  <c r="G36" i="4"/>
  <c r="G63" i="4" s="1"/>
  <c r="G96" i="4" s="1"/>
  <c r="G105" i="4" s="1"/>
  <c r="AE547" i="3"/>
  <c r="AG620" i="3"/>
  <c r="H108" i="4" s="1"/>
  <c r="E63" i="13"/>
  <c r="AC863" i="3"/>
  <c r="BF635" i="3"/>
  <c r="V948" i="3" s="1"/>
  <c r="AD948" i="3" s="1"/>
  <c r="BZ635" i="3"/>
  <c r="BU635" i="3"/>
  <c r="BA635" i="3"/>
  <c r="V947" i="3" s="1"/>
  <c r="AD947" i="3" s="1"/>
  <c r="BK635" i="3"/>
  <c r="V949" i="3" s="1"/>
  <c r="AD949" i="3" s="1"/>
  <c r="Y781" i="3"/>
  <c r="G6" i="7"/>
  <c r="I6" i="7" s="1"/>
  <c r="Y780" i="3"/>
  <c r="AU673" i="3"/>
  <c r="AV673" i="3" s="1"/>
  <c r="BP635" i="3"/>
  <c r="V950" i="3" s="1"/>
  <c r="AD950" i="3" s="1"/>
  <c r="Y27" i="15"/>
  <c r="AD27" i="15"/>
  <c r="Y27" i="14"/>
  <c r="AD27" i="14"/>
  <c r="AI27" i="15"/>
  <c r="AI27" i="14"/>
  <c r="T27" i="15"/>
  <c r="D54" i="11"/>
  <c r="D37" i="11"/>
  <c r="B63" i="4"/>
  <c r="I993" i="3"/>
  <c r="AO907" i="3" s="1"/>
  <c r="I990" i="3"/>
  <c r="AO906" i="3" s="1"/>
  <c r="S105" i="4"/>
  <c r="E96" i="13"/>
  <c r="B63" i="13"/>
  <c r="AU655" i="3"/>
  <c r="AV655" i="3" s="1"/>
  <c r="AU659" i="3"/>
  <c r="AV659" i="3" s="1"/>
  <c r="AU670" i="3"/>
  <c r="AV670" i="3" s="1"/>
  <c r="AU667" i="3"/>
  <c r="AV667" i="3" s="1"/>
  <c r="AU656" i="3"/>
  <c r="AV656" i="3" s="1"/>
  <c r="AU660" i="3"/>
  <c r="AV660" i="3" s="1"/>
  <c r="AU674" i="3"/>
  <c r="AV674" i="3" s="1"/>
  <c r="AU668" i="3"/>
  <c r="AV668" i="3" s="1"/>
  <c r="AU672" i="3"/>
  <c r="AV672" i="3" s="1"/>
  <c r="AU654" i="3"/>
  <c r="AV654" i="3" s="1"/>
  <c r="AU651" i="3"/>
  <c r="AV651" i="3" s="1"/>
  <c r="AU658" i="3"/>
  <c r="AV658" i="3" s="1"/>
  <c r="AU666" i="3"/>
  <c r="AV666" i="3" s="1"/>
  <c r="AU671" i="3"/>
  <c r="AV671" i="3" s="1"/>
  <c r="AU652" i="3"/>
  <c r="AV652" i="3" s="1"/>
  <c r="AU664" i="3"/>
  <c r="AV664" i="3" s="1"/>
  <c r="AU663" i="3"/>
  <c r="AV663" i="3" s="1"/>
  <c r="AU662" i="3"/>
  <c r="AV662" i="3" s="1"/>
  <c r="AU650" i="3"/>
  <c r="AU661" i="3"/>
  <c r="AV661" i="3" s="1"/>
  <c r="AA988" i="3"/>
  <c r="AU657" i="3"/>
  <c r="AV657" i="3" s="1"/>
  <c r="K21" i="7"/>
  <c r="C64" i="11"/>
  <c r="D26" i="11"/>
  <c r="B64" i="11"/>
  <c r="AU669" i="3"/>
  <c r="AV669" i="3" s="1"/>
  <c r="AD991" i="3"/>
  <c r="AA991" i="3"/>
  <c r="AU665" i="3"/>
  <c r="AV665" i="3" s="1"/>
  <c r="O14" i="7"/>
  <c r="M21" i="7"/>
  <c r="M30" i="7" s="1"/>
  <c r="K9" i="7" l="1"/>
  <c r="E29" i="4"/>
  <c r="R29" i="4" s="1"/>
  <c r="R36" i="4" s="1"/>
  <c r="I30" i="7"/>
  <c r="C74" i="4"/>
  <c r="B74" i="4" s="1"/>
  <c r="C73" i="11"/>
  <c r="C75" i="11" s="1"/>
  <c r="B73" i="11"/>
  <c r="B75" i="11" s="1"/>
  <c r="B72" i="4"/>
  <c r="E72" i="4" s="1"/>
  <c r="E74" i="4" s="1"/>
  <c r="B72" i="13"/>
  <c r="C72" i="13" s="1"/>
  <c r="C74" i="13" s="1"/>
  <c r="C96" i="13" s="1"/>
  <c r="C105" i="13" s="1"/>
  <c r="I9" i="7"/>
  <c r="K30" i="7"/>
  <c r="Z798" i="3"/>
  <c r="E4" i="7"/>
  <c r="G4" i="7" s="1"/>
  <c r="G7" i="7"/>
  <c r="O8" i="7"/>
  <c r="M9" i="7"/>
  <c r="V951" i="3"/>
  <c r="AD951" i="3" s="1"/>
  <c r="AD953" i="3" s="1"/>
  <c r="O21" i="7"/>
  <c r="O30" i="7" s="1"/>
  <c r="Q14" i="7"/>
  <c r="D64" i="11"/>
  <c r="AU675" i="3"/>
  <c r="AV650" i="3"/>
  <c r="AV675" i="3" s="1"/>
  <c r="AD734" i="3" s="1"/>
  <c r="S107" i="4"/>
  <c r="E105" i="13"/>
  <c r="I7" i="7"/>
  <c r="K6" i="7"/>
  <c r="B74" i="13" l="1"/>
  <c r="E36" i="4"/>
  <c r="D75" i="11"/>
  <c r="R72" i="4"/>
  <c r="R74" i="4" s="1"/>
  <c r="D73" i="11"/>
  <c r="AD988" i="3"/>
  <c r="AD955" i="3"/>
  <c r="AQ877" i="3" s="1"/>
  <c r="AD962" i="3"/>
  <c r="AQ879" i="3" s="1"/>
  <c r="AD981" i="3"/>
  <c r="Q8" i="7"/>
  <c r="O9" i="7"/>
  <c r="E5" i="7"/>
  <c r="E10" i="7" s="1"/>
  <c r="E32" i="7" s="1"/>
  <c r="E44" i="7" s="1"/>
  <c r="V952" i="3"/>
  <c r="B1004" i="3"/>
  <c r="M6" i="7"/>
  <c r="K7" i="7"/>
  <c r="AC443" i="3"/>
  <c r="E107" i="13"/>
  <c r="I4" i="7"/>
  <c r="G5" i="7"/>
  <c r="G10" i="7" s="1"/>
  <c r="G32" i="7" s="1"/>
  <c r="S14" i="7"/>
  <c r="Q21" i="7"/>
  <c r="Q30" i="7" s="1"/>
  <c r="AM826" i="3" l="1"/>
  <c r="AQ885" i="3"/>
  <c r="AQ888" i="3" s="1"/>
  <c r="B1002" i="3" s="1"/>
  <c r="AM829" i="3"/>
  <c r="AD994" i="3"/>
  <c r="Q9" i="7"/>
  <c r="S8" i="7"/>
  <c r="E40" i="7"/>
  <c r="E54" i="7" s="1"/>
  <c r="G40" i="7"/>
  <c r="G44" i="7"/>
  <c r="S21" i="7"/>
  <c r="S30" i="7" s="1"/>
  <c r="U14" i="7"/>
  <c r="K4" i="7"/>
  <c r="I5" i="7"/>
  <c r="I10" i="7" s="1"/>
  <c r="I32" i="7" s="1"/>
  <c r="T11" i="15"/>
  <c r="T23" i="15" s="1"/>
  <c r="AD11" i="14"/>
  <c r="Y11" i="15"/>
  <c r="Y23" i="15" s="1"/>
  <c r="Y26" i="15" s="1"/>
  <c r="Y28" i="15" s="1"/>
  <c r="AD11" i="15"/>
  <c r="AD23" i="15" s="1"/>
  <c r="AD26" i="15" s="1"/>
  <c r="AD28" i="15" s="1"/>
  <c r="AI11" i="15"/>
  <c r="AI23" i="15" s="1"/>
  <c r="AI26" i="15" s="1"/>
  <c r="AI28" i="15" s="1"/>
  <c r="AI11" i="14"/>
  <c r="AI23" i="14" s="1"/>
  <c r="AI26" i="14" s="1"/>
  <c r="AI28" i="14" s="1"/>
  <c r="Y11" i="14"/>
  <c r="Y23" i="14" s="1"/>
  <c r="Y26" i="14" s="1"/>
  <c r="Y28" i="14" s="1"/>
  <c r="T11" i="14"/>
  <c r="AE690" i="3" s="1"/>
  <c r="M7" i="7"/>
  <c r="O6" i="7"/>
  <c r="AQ886" i="3" l="1"/>
  <c r="AM834" i="3"/>
  <c r="T24" i="15"/>
  <c r="AD38" i="15" s="1"/>
  <c r="AD40" i="15" s="1"/>
  <c r="T24" i="14"/>
  <c r="T23" i="14"/>
  <c r="T26" i="14" s="1"/>
  <c r="T28" i="14" s="1"/>
  <c r="S9" i="7"/>
  <c r="U8" i="7"/>
  <c r="E43" i="7"/>
  <c r="E42" i="7"/>
  <c r="AF444" i="3"/>
  <c r="AG444" i="3"/>
  <c r="AD444" i="3"/>
  <c r="AH444" i="3"/>
  <c r="AD23" i="14"/>
  <c r="AD26" i="14" s="1"/>
  <c r="AD28" i="14" s="1"/>
  <c r="AE444" i="3"/>
  <c r="I44" i="7"/>
  <c r="I40" i="7"/>
  <c r="K5" i="7"/>
  <c r="K10" i="7" s="1"/>
  <c r="K32" i="7" s="1"/>
  <c r="M4" i="7"/>
  <c r="T26" i="15"/>
  <c r="T28" i="15" s="1"/>
  <c r="T29" i="15" s="1"/>
  <c r="Y63" i="15"/>
  <c r="Y67" i="15" s="1"/>
  <c r="W14" i="7"/>
  <c r="U21" i="7"/>
  <c r="U30" i="7" s="1"/>
  <c r="Q6" i="7"/>
  <c r="O7" i="7"/>
  <c r="AD63" i="15"/>
  <c r="G42" i="7"/>
  <c r="G54" i="7"/>
  <c r="G43" i="7"/>
  <c r="T29" i="14" l="1"/>
  <c r="U9" i="7"/>
  <c r="W8" i="7"/>
  <c r="AD38" i="14"/>
  <c r="AD40" i="14" s="1"/>
  <c r="Y38" i="14"/>
  <c r="Y40" i="14" s="1"/>
  <c r="K44" i="7"/>
  <c r="K40" i="7"/>
  <c r="Q7" i="7"/>
  <c r="S6" i="7"/>
  <c r="I43" i="7"/>
  <c r="I42" i="7"/>
  <c r="I54" i="7"/>
  <c r="W21" i="7"/>
  <c r="W30" i="7" s="1"/>
  <c r="Y14" i="7"/>
  <c r="O4" i="7"/>
  <c r="M5" i="7"/>
  <c r="M10" i="7" s="1"/>
  <c r="M32" i="7" s="1"/>
  <c r="Y38" i="15"/>
  <c r="Y40" i="15" s="1"/>
  <c r="Y41" i="15" s="1"/>
  <c r="W9" i="7" l="1"/>
  <c r="Y8" i="7"/>
  <c r="Y41" i="14"/>
  <c r="Q4" i="7"/>
  <c r="O5" i="7"/>
  <c r="O10" i="7" s="1"/>
  <c r="O32" i="7" s="1"/>
  <c r="M40" i="7"/>
  <c r="M44" i="7"/>
  <c r="U6" i="7"/>
  <c r="S7" i="7"/>
  <c r="K42" i="7"/>
  <c r="K43" i="7"/>
  <c r="K54" i="7"/>
  <c r="AA14" i="7"/>
  <c r="Y21" i="7"/>
  <c r="Y30" i="7" s="1"/>
  <c r="Y9" i="7" l="1"/>
  <c r="AA8" i="7"/>
  <c r="O40" i="7"/>
  <c r="O44" i="7"/>
  <c r="U7" i="7"/>
  <c r="W6" i="7"/>
  <c r="AC14" i="7"/>
  <c r="AA21" i="7"/>
  <c r="AA30" i="7" s="1"/>
  <c r="S4" i="7"/>
  <c r="Q5" i="7"/>
  <c r="Q10" i="7" s="1"/>
  <c r="Q32" i="7" s="1"/>
  <c r="M42" i="7"/>
  <c r="M54" i="7"/>
  <c r="M43" i="7"/>
  <c r="AA9" i="7" l="1"/>
  <c r="AC8" i="7"/>
  <c r="Q44" i="7"/>
  <c r="Q40" i="7"/>
  <c r="Y6" i="7"/>
  <c r="W7" i="7"/>
  <c r="U4" i="7"/>
  <c r="S5" i="7"/>
  <c r="S10" i="7" s="1"/>
  <c r="S32" i="7" s="1"/>
  <c r="AE14" i="7"/>
  <c r="AC21" i="7"/>
  <c r="AC30" i="7" s="1"/>
  <c r="O54" i="7"/>
  <c r="O42" i="7"/>
  <c r="O43" i="7"/>
  <c r="AC9" i="7" l="1"/>
  <c r="AE8" i="7"/>
  <c r="S40" i="7"/>
  <c r="S44" i="7"/>
  <c r="U5" i="7"/>
  <c r="U10" i="7" s="1"/>
  <c r="U32" i="7" s="1"/>
  <c r="W4" i="7"/>
  <c r="AA6" i="7"/>
  <c r="Y7" i="7"/>
  <c r="AE21" i="7"/>
  <c r="AE30" i="7" s="1"/>
  <c r="AG14" i="7"/>
  <c r="AG21" i="7" s="1"/>
  <c r="AG30" i="7" s="1"/>
  <c r="Q42" i="7"/>
  <c r="Q54" i="7"/>
  <c r="Q43" i="7"/>
  <c r="AE9" i="7" l="1"/>
  <c r="AG8" i="7"/>
  <c r="AG9" i="7" s="1"/>
  <c r="U40" i="7"/>
  <c r="U44" i="7"/>
  <c r="AA7" i="7"/>
  <c r="AC6" i="7"/>
  <c r="W5" i="7"/>
  <c r="W10" i="7" s="1"/>
  <c r="W32" i="7" s="1"/>
  <c r="Y4" i="7"/>
  <c r="S43" i="7"/>
  <c r="S54" i="7"/>
  <c r="S42" i="7"/>
  <c r="AE6" i="7" l="1"/>
  <c r="AC7" i="7"/>
  <c r="AA4" i="7"/>
  <c r="Y5" i="7"/>
  <c r="Y10" i="7" s="1"/>
  <c r="Y32" i="7" s="1"/>
  <c r="W44" i="7"/>
  <c r="W40" i="7"/>
  <c r="U54" i="7"/>
  <c r="U43" i="7"/>
  <c r="U42" i="7"/>
  <c r="Y40" i="7" l="1"/>
  <c r="Y44" i="7"/>
  <c r="W43" i="7"/>
  <c r="W54" i="7"/>
  <c r="W42" i="7"/>
  <c r="AA5" i="7"/>
  <c r="AA10" i="7" s="1"/>
  <c r="AA32" i="7" s="1"/>
  <c r="AC4" i="7"/>
  <c r="AE7" i="7"/>
  <c r="AG6" i="7"/>
  <c r="AG7" i="7" s="1"/>
  <c r="AA44" i="7" l="1"/>
  <c r="AA40" i="7"/>
  <c r="AE4" i="7"/>
  <c r="AC5" i="7"/>
  <c r="AC10" i="7" s="1"/>
  <c r="AC32" i="7" s="1"/>
  <c r="Y42" i="7"/>
  <c r="Y43" i="7"/>
  <c r="Y54" i="7"/>
  <c r="AE5" i="7" l="1"/>
  <c r="AE10" i="7" s="1"/>
  <c r="AE32" i="7" s="1"/>
  <c r="AG4" i="7"/>
  <c r="AC44" i="7"/>
  <c r="AC40" i="7"/>
  <c r="AA42" i="7"/>
  <c r="AA54" i="7"/>
  <c r="AA43" i="7"/>
  <c r="AE44" i="7" l="1"/>
  <c r="AE40" i="7"/>
  <c r="AG5" i="7"/>
  <c r="AG10" i="7" s="1"/>
  <c r="AG32" i="7" s="1"/>
  <c r="AC54" i="7"/>
  <c r="AC43" i="7"/>
  <c r="AC42" i="7"/>
  <c r="AG40" i="7" l="1"/>
  <c r="AG44" i="7"/>
  <c r="AE42" i="7"/>
  <c r="AE43" i="7"/>
  <c r="AE54" i="7"/>
  <c r="AG54" i="7" l="1"/>
  <c r="AG43" i="7"/>
  <c r="AG42" i="7"/>
  <c r="B81" i="11" l="1"/>
  <c r="B96" i="11" s="1"/>
  <c r="B97" i="11" s="1"/>
  <c r="B106" i="11" s="1"/>
  <c r="C81" i="11"/>
  <c r="C96" i="11" s="1"/>
  <c r="D81" i="11"/>
  <c r="B80" i="13"/>
  <c r="B80" i="4"/>
  <c r="C95" i="4"/>
  <c r="C96" i="4" s="1"/>
  <c r="C105" i="4" l="1"/>
  <c r="B96" i="4"/>
  <c r="B96" i="13"/>
  <c r="D96" i="11"/>
  <c r="C97" i="11"/>
  <c r="B95" i="4"/>
  <c r="B95" i="13"/>
  <c r="D97" i="11" l="1"/>
  <c r="C106" i="11"/>
  <c r="D106" i="11" s="1"/>
  <c r="AC442" i="3"/>
  <c r="B105" i="4"/>
  <c r="B105" i="13"/>
  <c r="AB46" i="14" l="1"/>
  <c r="AB46" i="15"/>
  <c r="AC441" i="3"/>
  <c r="AG630" i="3"/>
  <c r="G108" i="4"/>
  <c r="AB47" i="15" l="1"/>
  <c r="AB48" i="15" s="1"/>
  <c r="AB47" i="14"/>
  <c r="AB48" i="14" s="1"/>
  <c r="AB53" i="15" l="1"/>
  <c r="AB54" i="15" s="1"/>
  <c r="AB55" i="15" s="1"/>
  <c r="AB56" i="15" s="1"/>
  <c r="AB58" i="15" s="1"/>
  <c r="AB75" i="15" s="1"/>
  <c r="AB76" i="15" s="1"/>
  <c r="AB53" i="14"/>
  <c r="AB54" i="14" s="1"/>
  <c r="AB55" i="14" s="1"/>
  <c r="AB56" i="14" s="1"/>
  <c r="AG631" i="3" s="1"/>
  <c r="M27" i="3" l="1"/>
  <c r="P204" i="3" s="1"/>
  <c r="M26" i="3" s="1"/>
  <c r="P203" i="3" s="1"/>
  <c r="AB77" i="15"/>
  <c r="AB79" i="15" s="1"/>
  <c r="J80" i="15" s="1"/>
  <c r="AB58" i="14"/>
  <c r="F60" i="14" s="1"/>
  <c r="AE548" i="3"/>
  <c r="AE557" i="3" s="1"/>
  <c r="E108" i="4"/>
  <c r="AG632" i="3"/>
  <c r="E4" i="4"/>
  <c r="E8" i="4" s="1"/>
  <c r="F8" i="4"/>
  <c r="F12" i="4" s="1"/>
  <c r="F63" i="4" l="1"/>
  <c r="F77" i="4" s="1"/>
  <c r="R4" i="4"/>
  <c r="R8" i="4" s="1"/>
  <c r="R12" i="4" s="1"/>
  <c r="E63" i="4"/>
  <c r="E12" i="4"/>
  <c r="E77" i="4" l="1"/>
  <c r="F78" i="4"/>
  <c r="F82" i="4" s="1"/>
  <c r="E82" i="4" s="1"/>
  <c r="R63" i="4"/>
  <c r="F95" i="4" l="1"/>
  <c r="F96" i="4" s="1"/>
  <c r="F98" i="4" s="1"/>
  <c r="E98" i="4" s="1"/>
  <c r="R98" i="4" s="1"/>
  <c r="R104" i="4" s="1"/>
  <c r="E78" i="4"/>
  <c r="R77" i="4"/>
  <c r="R78" i="4" s="1"/>
  <c r="R82" i="4"/>
  <c r="R95" i="4" s="1"/>
  <c r="E95" i="4"/>
  <c r="R96" i="4" l="1"/>
  <c r="R105" i="4" s="1"/>
  <c r="E96" i="4"/>
  <c r="E104" i="4"/>
  <c r="F104" i="4"/>
  <c r="F105" i="4" s="1"/>
  <c r="E105" i="4" l="1"/>
</calcChain>
</file>

<file path=xl/comments1.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3.xml><?xml version="1.0" encoding="utf-8"?>
<comments xmlns="http://schemas.openxmlformats.org/spreadsheetml/2006/main">
  <authors>
    <author>Chen, Zhuo</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 xml:space="preserve">130% adjustment for sites located in a DDA or QCT. </t>
        </r>
      </text>
    </comment>
    <comment ref="Y25" authorId="1" shapeId="0">
      <text>
        <r>
          <rPr>
            <sz val="10"/>
            <rFont val="Arial"/>
            <family val="2"/>
          </rPr>
          <t xml:space="preserve">no 130% adjustment for sites not located in a DDA or QCT.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<sst xmlns="http://schemas.openxmlformats.org/spreadsheetml/2006/main" count="3618" uniqueCount="1711">
  <si>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</si>
  <si>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</si>
  <si>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</si>
  <si>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</si>
  <si>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</si>
  <si>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</si>
  <si>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</si>
  <si>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</si>
  <si>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</si>
  <si>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</si>
  <si>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</si>
  <si>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Private:</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</si>
  <si>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</si>
  <si>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</si>
  <si>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</si>
  <si>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</si>
  <si>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</si>
  <si>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</si>
  <si>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</si>
  <si>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</si>
  <si>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</si>
  <si>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</si>
  <si>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</si>
  <si>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</si>
  <si>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</si>
  <si>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</si>
  <si>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</si>
  <si>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</si>
  <si>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</si>
  <si>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</si>
  <si>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</si>
  <si>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</si>
  <si>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</si>
  <si>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</si>
  <si>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</si>
  <si>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</si>
  <si>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</si>
  <si>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</si>
  <si>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</si>
  <si>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</si>
  <si>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</si>
  <si>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</si>
  <si>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</si>
  <si>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</si>
  <si>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</si>
  <si>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</si>
  <si>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</si>
  <si>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</si>
  <si>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</si>
  <si>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</si>
  <si>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</si>
  <si>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</si>
  <si>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</si>
  <si>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</si>
  <si>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</si>
  <si>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</si>
  <si>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</si>
  <si>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</si>
  <si>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</si>
  <si>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</si>
  <si>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</si>
  <si>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</si>
  <si>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</si>
  <si>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</si>
  <si>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</si>
  <si>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</si>
  <si>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</si>
  <si>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</si>
  <si>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</si>
  <si>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</si>
  <si>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</si>
  <si>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</si>
  <si>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</si>
  <si>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</si>
  <si>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</si>
  <si>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</si>
  <si>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</si>
  <si>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</si>
  <si>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</si>
  <si>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</si>
  <si>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</si>
  <si>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</si>
  <si>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</si>
  <si>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</si>
  <si>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</si>
  <si>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</si>
  <si>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</si>
  <si>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</si>
  <si>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</si>
  <si>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</si>
  <si>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</si>
  <si>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</si>
  <si>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</si>
  <si>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</si>
  <si>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</si>
  <si>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</si>
  <si>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</si>
  <si>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</si>
  <si>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</si>
  <si>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</si>
  <si>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</si>
  <si>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</si>
  <si>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</si>
  <si>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</si>
  <si>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</si>
  <si>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</si>
  <si>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</si>
  <si>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</si>
  <si>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</si>
  <si>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</si>
  <si>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</si>
  <si>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</si>
  <si>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</si>
  <si>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</si>
  <si>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</si>
  <si>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</si>
  <si>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</si>
  <si>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</si>
  <si>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</si>
  <si>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</si>
  <si>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</si>
  <si>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</si>
  <si>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</si>
  <si>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</si>
  <si>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</si>
  <si>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</si>
  <si>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</si>
  <si>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</si>
  <si>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</si>
  <si>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</si>
  <si>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</si>
  <si>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</si>
  <si>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</si>
  <si>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</si>
  <si>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</si>
  <si>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</si>
  <si>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</si>
  <si>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Plus (+) 2% basis adjustment for projects where a day care center is part of the development.</t>
  </si>
  <si>
    <t>TUOLUMNE</t>
  </si>
  <si>
    <t>Tuolumne</t>
  </si>
  <si>
    <t xml:space="preserve">I certify under PENALTY OF PERJURY under the laws of the State of California that the foregoing paragraph is </t>
  </si>
  <si>
    <t>WITNESS my hand and official seal.</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</si>
  <si>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</si>
  <si>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</si>
  <si>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</si>
  <si>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</si>
  <si>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</si>
  <si>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</si>
  <si>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</si>
  <si>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</si>
  <si>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</si>
  <si>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</si>
  <si>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</si>
  <si>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</si>
  <si>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</si>
  <si>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</si>
  <si>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</si>
  <si>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</si>
  <si>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</si>
  <si>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</si>
  <si>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</si>
  <si>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</si>
  <si>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</si>
  <si>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</si>
  <si>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</si>
  <si>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</si>
  <si>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</si>
  <si>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</si>
  <si>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</si>
  <si>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</si>
  <si>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</si>
  <si>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</si>
  <si>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</si>
  <si>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</si>
  <si>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</si>
  <si>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</si>
  <si>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</si>
  <si>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</si>
  <si>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</si>
  <si>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</si>
  <si>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</si>
  <si>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</si>
  <si>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</si>
  <si>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</si>
  <si>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</si>
  <si>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</si>
  <si>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</si>
  <si>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</si>
  <si>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</si>
  <si>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</si>
  <si>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</si>
  <si>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</si>
  <si>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</si>
  <si>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</si>
  <si>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</si>
  <si>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</si>
  <si>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</si>
  <si>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</si>
  <si>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</si>
  <si>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</si>
  <si>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</si>
  <si>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</si>
  <si>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</si>
  <si>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</si>
  <si>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</si>
  <si>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</si>
  <si>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</si>
  <si>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</si>
  <si>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</si>
  <si>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</si>
  <si>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</si>
  <si>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</si>
  <si>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</si>
  <si>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</si>
  <si>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</si>
  <si>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</si>
  <si>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</si>
  <si>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</si>
  <si>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</si>
  <si>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</si>
  <si>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</si>
  <si>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</si>
  <si>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</si>
  <si>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</si>
  <si>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</si>
  <si>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</si>
  <si>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</si>
  <si>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</si>
  <si>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</si>
  <si>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</si>
  <si>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</si>
  <si>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</si>
  <si>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</si>
  <si>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</si>
  <si>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</si>
  <si>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</si>
  <si>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</si>
  <si>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</si>
  <si>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</si>
  <si>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</si>
  <si>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</si>
  <si>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</si>
  <si>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</si>
  <si>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</si>
  <si>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</si>
  <si>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</si>
  <si>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</si>
  <si>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</si>
  <si>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</si>
  <si>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</si>
  <si>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</si>
  <si>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</si>
  <si>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</si>
  <si>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</si>
  <si>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</si>
  <si>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</si>
  <si>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</si>
  <si>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</si>
  <si>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</si>
  <si>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</si>
  <si>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</si>
  <si>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</si>
  <si>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</si>
  <si>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</si>
  <si>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</si>
  <si>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</si>
  <si>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</si>
  <si>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</si>
  <si>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</si>
  <si>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</si>
  <si>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</si>
  <si>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</si>
  <si>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</si>
  <si>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</si>
  <si>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</si>
  <si>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</si>
  <si>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</si>
  <si>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</si>
  <si>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</si>
  <si>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</si>
  <si>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</si>
  <si>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</si>
  <si>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</si>
  <si>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</si>
  <si>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</si>
  <si>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</si>
  <si>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</si>
  <si>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</si>
  <si>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</si>
  <si>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</si>
  <si>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</si>
  <si>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</si>
  <si>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</si>
  <si>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</si>
  <si>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</si>
  <si>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</si>
  <si>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</si>
  <si>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</si>
  <si>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</si>
  <si>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</si>
  <si>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</si>
  <si>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</si>
  <si>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</si>
  <si>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</si>
  <si>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</si>
  <si>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</si>
  <si>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</si>
  <si>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</si>
  <si>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</si>
  <si>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</si>
  <si>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</si>
  <si>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</si>
  <si>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</si>
  <si>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</si>
  <si>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</si>
  <si>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</si>
  <si>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</si>
  <si>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</si>
  <si>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</si>
  <si>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</si>
  <si>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</si>
  <si>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</si>
  <si>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</si>
  <si>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</si>
  <si>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</si>
  <si>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</si>
  <si>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</si>
  <si>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</si>
  <si>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</si>
  <si>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</si>
  <si>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</si>
  <si>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</si>
  <si>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</si>
  <si>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</si>
  <si>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</si>
  <si>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</si>
  <si>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</si>
  <si>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</si>
  <si>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</si>
  <si>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</si>
  <si>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</si>
  <si>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</si>
  <si>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</si>
  <si>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</si>
  <si>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</si>
  <si>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</si>
  <si>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</si>
  <si>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</si>
  <si>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</si>
  <si>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</si>
  <si>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</si>
  <si>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</si>
  <si>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</si>
  <si>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</si>
  <si>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</si>
  <si>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</si>
  <si>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</si>
  <si>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</si>
  <si>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</si>
  <si>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</si>
  <si>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</si>
  <si>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</si>
  <si>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</si>
  <si>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</si>
  <si>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</si>
  <si>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true and correct.</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</si>
  <si>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</si>
  <si>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</si>
  <si>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</si>
  <si>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</si>
  <si>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</si>
  <si>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</si>
  <si>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</si>
  <si>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</si>
  <si>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</si>
  <si>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</si>
  <si>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</si>
  <si>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</si>
  <si>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</si>
  <si>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</si>
  <si>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</si>
  <si>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</si>
  <si>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</si>
  <si>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</si>
  <si>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</si>
  <si>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</si>
  <si>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</si>
  <si>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</si>
  <si>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</si>
  <si>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</si>
  <si>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STATE OF</t>
  </si>
  <si>
    <t xml:space="preserve"> )</t>
  </si>
  <si>
    <t xml:space="preserve">On </t>
  </si>
  <si>
    <t>before me,</t>
  </si>
  <si>
    <t>,</t>
  </si>
  <si>
    <t>personally appeared</t>
  </si>
  <si>
    <t>Signature</t>
  </si>
  <si>
    <t>(Seal)</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</si>
  <si>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</si>
  <si>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</si>
  <si>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</si>
  <si>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</si>
  <si>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</si>
  <si>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</si>
  <si>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</si>
  <si>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</si>
  <si>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</si>
  <si>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</si>
  <si>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</si>
  <si>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</si>
  <si>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</si>
  <si>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</si>
  <si>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</si>
  <si>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</si>
  <si>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</si>
  <si>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</si>
  <si>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</si>
  <si>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</si>
  <si>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</si>
  <si>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</si>
  <si>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</si>
  <si>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</si>
  <si>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</si>
  <si>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</si>
  <si>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</si>
  <si>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</si>
  <si>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</si>
  <si>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</si>
  <si>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</si>
  <si>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</si>
  <si>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</si>
  <si>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</si>
  <si>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</si>
  <si>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</si>
  <si>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</si>
  <si>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</si>
  <si>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</si>
  <si>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</si>
  <si>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</si>
  <si>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</si>
  <si>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</si>
  <si>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</si>
  <si>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</si>
  <si>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</si>
  <si>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</si>
  <si>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</si>
  <si>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</si>
  <si>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</si>
  <si>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</si>
  <si>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</si>
  <si>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</si>
  <si>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</si>
  <si>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</si>
  <si>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</si>
  <si>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</si>
  <si>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</si>
  <si>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</si>
  <si>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</si>
  <si>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</si>
  <si>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</si>
  <si>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</si>
  <si>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</si>
  <si>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</si>
  <si>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</si>
  <si>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</si>
  <si>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</si>
  <si>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</si>
  <si>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</si>
  <si>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</si>
  <si>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</si>
  <si>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</si>
  <si>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</si>
  <si>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</si>
  <si>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Other Expenses</t>
  </si>
  <si>
    <t>Applicable Fraction:</t>
  </si>
  <si>
    <t xml:space="preserve">, who proved to me on the basis of satisfactory evidence) </t>
  </si>
  <si>
    <t xml:space="preserve">to be the person(s) whose name(s) is/are subscribed to the within instrument and acknowledged to me that </t>
  </si>
  <si>
    <t xml:space="preserve">he/she/they executed the same in his/her/their authorized capacity(ies), and that by his/her/their signature(s) </t>
  </si>
  <si>
    <t>on the instrument the person(s), or the entity upon behalf of which the person(s) acted, executed the instrument.</t>
  </si>
  <si>
    <t>Plus (+) 10% basis adjustment for projects wherein at least 95% of the project's upper floor units are serviced by an elevator.</t>
  </si>
  <si>
    <t xml:space="preserve">Purchase Price:  </t>
  </si>
  <si>
    <t xml:space="preserve">Name of Seller: </t>
  </si>
  <si>
    <t>F</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</si>
  <si>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</si>
  <si>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</si>
  <si>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</si>
  <si>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</si>
  <si>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</si>
  <si>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</si>
  <si>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</si>
  <si>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</si>
  <si>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</si>
  <si>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</si>
  <si>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</si>
  <si>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</si>
  <si>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</si>
  <si>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</si>
  <si>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</si>
  <si>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</si>
  <si>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</si>
  <si>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</si>
  <si>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</si>
  <si>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</si>
  <si>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</si>
  <si>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</si>
  <si>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</si>
  <si>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</si>
  <si>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</si>
  <si>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</si>
  <si>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</si>
  <si>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</si>
  <si>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</si>
  <si>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</si>
  <si>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</si>
  <si>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</si>
  <si>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</si>
  <si>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</si>
  <si>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</si>
  <si>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</si>
  <si>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</si>
  <si>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</si>
  <si>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</si>
  <si>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</si>
  <si>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</si>
  <si>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</si>
  <si>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</si>
  <si>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</si>
  <si>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</si>
  <si>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</si>
  <si>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</si>
  <si>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</si>
  <si>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</si>
  <si>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</si>
  <si>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</si>
  <si>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</si>
  <si>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</si>
  <si>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</si>
  <si>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</si>
  <si>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</si>
  <si>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</si>
  <si>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</si>
  <si>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</si>
  <si>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</si>
  <si>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</si>
  <si>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</si>
  <si>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</si>
  <si>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</si>
  <si>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</si>
  <si>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</si>
  <si>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</si>
  <si>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</si>
  <si>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</si>
  <si>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</si>
  <si>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</si>
  <si>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</si>
  <si>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</si>
  <si>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</si>
  <si>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</si>
  <si>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</si>
  <si>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</si>
  <si>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</si>
  <si>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</si>
  <si>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</si>
  <si>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</si>
  <si>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</si>
  <si>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</si>
  <si>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</si>
  <si>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</si>
  <si>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</si>
  <si>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</si>
  <si>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</si>
  <si>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</si>
  <si>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</si>
  <si>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</si>
  <si>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</si>
  <si>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</si>
  <si>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</si>
  <si>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</si>
  <si>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Eligible Basis Amount Voluntarily Excluded:</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</si>
  <si>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</si>
  <si>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</si>
  <si>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</si>
  <si>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</si>
  <si>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</si>
  <si>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</si>
  <si>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</si>
  <si>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</si>
  <si>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</si>
  <si>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</si>
  <si>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</si>
  <si>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</si>
  <si>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</si>
  <si>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</si>
  <si>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</si>
  <si>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</si>
  <si>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</si>
  <si>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</si>
  <si>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</si>
  <si>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</si>
  <si>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</si>
  <si>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</si>
  <si>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</si>
  <si>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</si>
  <si>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</si>
  <si>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</si>
  <si>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</si>
  <si>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</si>
  <si>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</si>
  <si>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</si>
  <si>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</si>
  <si>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</si>
  <si>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</si>
  <si>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</si>
  <si>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</si>
  <si>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</si>
  <si>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</si>
  <si>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</si>
  <si>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</si>
  <si>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</si>
  <si>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</si>
  <si>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</si>
  <si>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</si>
  <si>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</si>
  <si>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</si>
  <si>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</si>
  <si>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</si>
  <si>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</si>
  <si>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</si>
  <si>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</si>
  <si>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</si>
  <si>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</si>
  <si>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</si>
  <si>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</si>
  <si>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</si>
  <si>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</si>
  <si>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</si>
  <si>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</si>
  <si>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</si>
  <si>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</si>
  <si>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</si>
  <si>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</si>
  <si>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</si>
  <si>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</si>
  <si>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</si>
  <si>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</si>
  <si>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</si>
  <si>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</si>
  <si>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</si>
  <si>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</si>
  <si>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</si>
  <si>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</si>
  <si>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</si>
  <si>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</si>
  <si>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</si>
  <si>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</si>
  <si>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</si>
  <si>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</si>
  <si>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</si>
  <si>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</si>
  <si>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</si>
  <si>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</si>
  <si>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</si>
  <si>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</si>
  <si>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</si>
  <si>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</si>
  <si>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</si>
  <si>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</si>
  <si>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</si>
  <si>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</si>
  <si>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</si>
  <si>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</si>
  <si>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</si>
  <si>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</si>
  <si>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</si>
  <si>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</si>
  <si>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</si>
  <si>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</si>
  <si>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</si>
  <si>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</si>
  <si>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</si>
  <si>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</si>
  <si>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</si>
  <si>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</si>
  <si>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</si>
  <si>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</si>
  <si>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</si>
  <si>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</si>
  <si>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</si>
  <si>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</si>
  <si>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</si>
  <si>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</si>
  <si>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</si>
  <si>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</si>
  <si>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</si>
  <si>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</si>
  <si>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</si>
  <si>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</si>
  <si>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</si>
  <si>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</si>
  <si>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</si>
  <si>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</si>
  <si>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</si>
  <si>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</si>
  <si>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</si>
  <si>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</si>
  <si>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</si>
  <si>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</si>
  <si>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</si>
  <si>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</si>
  <si>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</si>
  <si>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</si>
  <si>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</si>
  <si>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ACKNOWLEDGMENT</t>
  </si>
  <si>
    <t xml:space="preserve">COUNTY OF </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</si>
  <si>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</si>
  <si>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</si>
  <si>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</si>
  <si>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</si>
  <si>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</si>
  <si>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</si>
  <si>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</si>
  <si>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</si>
  <si>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</si>
  <si>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</si>
  <si>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</si>
  <si>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</si>
  <si>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</si>
  <si>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</si>
  <si>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</si>
  <si>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</si>
  <si>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</si>
  <si>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</si>
  <si>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</si>
  <si>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</si>
  <si>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</si>
  <si>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</si>
  <si>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</si>
  <si>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</si>
  <si>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</si>
  <si>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</si>
  <si>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</si>
  <si>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</si>
  <si>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</si>
  <si>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</si>
  <si>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</si>
  <si>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</si>
  <si>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</si>
  <si>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</si>
  <si>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</si>
  <si>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</si>
  <si>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</si>
  <si>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</si>
  <si>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</si>
  <si>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</si>
  <si>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</si>
  <si>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</si>
  <si>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</si>
  <si>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</si>
  <si>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</si>
  <si>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</si>
  <si>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</si>
  <si>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</si>
  <si>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</si>
  <si>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</si>
  <si>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</si>
  <si>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</si>
  <si>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</si>
  <si>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</si>
  <si>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</si>
  <si>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</si>
  <si>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</si>
  <si>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</si>
  <si>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</si>
  <si>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</si>
  <si>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</si>
  <si>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</si>
  <si>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</si>
  <si>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</si>
  <si>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</si>
  <si>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</si>
  <si>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</si>
  <si>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</si>
  <si>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</si>
  <si>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</si>
  <si>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</si>
  <si>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</si>
  <si>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</si>
  <si>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</si>
  <si>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</si>
  <si>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</si>
  <si>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</si>
  <si>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</si>
  <si>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</si>
  <si>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</si>
  <si>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</si>
  <si>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</si>
  <si>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</si>
  <si>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</si>
  <si>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</si>
  <si>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</si>
  <si>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</si>
  <si>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</si>
  <si>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</si>
  <si>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</si>
  <si>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</si>
  <si>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</si>
  <si>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</si>
  <si>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</si>
  <si>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</si>
  <si>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</si>
  <si>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</si>
  <si>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</si>
  <si>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</si>
  <si>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</si>
  <si>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</si>
  <si>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</si>
  <si>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</si>
  <si>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</si>
  <si>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</si>
  <si>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</si>
  <si>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</si>
  <si>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</si>
  <si>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</si>
  <si>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</si>
  <si>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</si>
  <si>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</si>
  <si>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</si>
  <si>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</si>
  <si>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</si>
  <si>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</si>
  <si>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</si>
  <si>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</si>
  <si>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</si>
  <si>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</si>
  <si>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</si>
  <si>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</si>
  <si>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</si>
  <si>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</si>
  <si>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</si>
  <si>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</si>
  <si>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</si>
  <si>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</si>
  <si>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</si>
  <si>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</si>
  <si>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</si>
  <si>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</si>
  <si>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</si>
  <si>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</si>
  <si>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</si>
  <si>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</si>
  <si>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</si>
  <si>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</si>
  <si>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</si>
  <si>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</si>
  <si>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</si>
  <si>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</si>
  <si>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</si>
  <si>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</si>
  <si>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</si>
  <si>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</si>
  <si>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</si>
  <si>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</si>
  <si>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</si>
  <si>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</si>
  <si>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</si>
  <si>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</si>
  <si>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</si>
  <si>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</si>
  <si>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</si>
  <si>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</si>
  <si>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</si>
  <si>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</si>
  <si>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</si>
  <si>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</si>
  <si>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</si>
  <si>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</si>
  <si>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</si>
  <si>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</si>
  <si>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</si>
  <si>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</si>
  <si>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</si>
  <si>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</si>
  <si>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</si>
  <si>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</si>
  <si>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</si>
  <si>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</si>
  <si>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</si>
  <si>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</si>
  <si>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</si>
  <si>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</si>
  <si>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</si>
  <si>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</si>
  <si>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</si>
  <si>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</si>
  <si>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</si>
  <si>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</si>
  <si>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</si>
  <si>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</si>
  <si>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</si>
  <si>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</si>
  <si>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</si>
  <si>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</si>
  <si>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</si>
  <si>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</si>
  <si>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</si>
  <si>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</si>
  <si>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</si>
  <si>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Plus (+) up to 10% basis adjustment for projects applying under Section 10325 or Section 10326 of these regulations that include one or more of the features in the section: Item (e) Features.</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</si>
  <si>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</si>
  <si>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</si>
  <si>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</si>
  <si>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</si>
  <si>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</si>
  <si>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</si>
  <si>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</si>
  <si>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</si>
  <si>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</si>
  <si>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</si>
  <si>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</si>
  <si>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</si>
  <si>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</si>
  <si>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</si>
  <si>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</si>
  <si>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</si>
  <si>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</si>
  <si>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</si>
  <si>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</si>
  <si>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</si>
  <si>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</si>
  <si>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</si>
  <si>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</si>
  <si>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</si>
  <si>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</si>
  <si>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</si>
  <si>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</si>
  <si>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</si>
  <si>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</si>
  <si>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</si>
  <si>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</si>
  <si>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</si>
  <si>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</si>
  <si>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</si>
  <si>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</si>
  <si>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</si>
  <si>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</si>
  <si>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</si>
  <si>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</si>
  <si>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</si>
  <si>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</si>
  <si>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</si>
  <si>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</si>
  <si>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</si>
  <si>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</si>
  <si>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</si>
  <si>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</si>
  <si>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</si>
  <si>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</si>
  <si>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</si>
  <si>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</si>
  <si>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</si>
  <si>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</si>
  <si>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</si>
  <si>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</si>
  <si>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</si>
  <si>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</si>
  <si>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</si>
  <si>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</si>
  <si>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</si>
  <si>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</si>
  <si>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</si>
  <si>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</si>
  <si>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</si>
  <si>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</si>
  <si>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</si>
  <si>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</si>
  <si>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</si>
  <si>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</si>
  <si>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</si>
  <si>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</si>
  <si>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</si>
  <si>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</si>
  <si>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</si>
  <si>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</si>
  <si>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</si>
  <si>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</si>
  <si>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</si>
  <si>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</si>
  <si>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</si>
  <si>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</si>
  <si>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</si>
  <si>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</si>
  <si>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</si>
  <si>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</si>
  <si>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</si>
  <si>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</si>
  <si>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</si>
  <si>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</si>
  <si>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</si>
  <si>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</si>
  <si>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</si>
  <si>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</si>
  <si>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</si>
  <si>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</si>
  <si>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</si>
  <si>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</si>
  <si>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</si>
  <si>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</si>
  <si>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</si>
  <si>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</si>
  <si>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</si>
  <si>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</si>
  <si>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</si>
  <si>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</si>
  <si>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</si>
  <si>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</si>
  <si>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</si>
  <si>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</si>
  <si>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</si>
  <si>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Plus (+) 7% basis adjustment for new construction projects required to provide parking beneath residential units (not "tuck under" parking) or through construction of an on-site parking structure of two or more levels.</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</si>
  <si>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</si>
  <si>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</si>
  <si>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</si>
  <si>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</si>
  <si>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</si>
  <si>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</si>
  <si>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</si>
  <si>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</si>
  <si>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</si>
  <si>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</si>
  <si>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</si>
  <si>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</si>
  <si>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</si>
  <si>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</si>
  <si>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</si>
  <si>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</si>
  <si>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</si>
  <si>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I declare under penalty of perjury that the information contained in the application, exhibits, attachments, and any</t>
  </si>
  <si>
    <t>further or supplemental documentation is true and correct to the best of my knowledge and belief.  I certify and</t>
  </si>
  <si>
    <t xml:space="preserve">guarantee that each item identified in TCAC’s minimum construction standards will be incorporated into the design </t>
  </si>
  <si>
    <t xml:space="preserve">of the project, unless a waiver has been approved by TCAC.  I certify that, when requesting a threshold basis </t>
  </si>
  <si>
    <t>increase for development impact fees, the impact fee amounts are accurate as of the application date.  In an</t>
  </si>
  <si>
    <t>application proposing rehabilitation work, I certify that all necessary work identified in the Capital Needs Assessment,</t>
  </si>
  <si>
    <t>including the immediate needs listed in the report, will be performed (unless a waiver is granted) prior to the project's</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</si>
  <si>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</si>
  <si>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</si>
  <si>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</si>
  <si>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</si>
  <si>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</si>
  <si>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</si>
  <si>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</si>
  <si>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</si>
  <si>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</si>
  <si>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</si>
  <si>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</si>
  <si>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</si>
  <si>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</si>
  <si>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</si>
  <si>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</si>
  <si>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</si>
  <si>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</si>
  <si>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</si>
  <si>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</si>
  <si>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</si>
  <si>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</si>
  <si>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</si>
  <si>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</si>
  <si>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</si>
  <si>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</si>
  <si>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</si>
  <si>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</si>
  <si>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</si>
  <si>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</si>
  <si>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</si>
  <si>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</si>
  <si>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</si>
  <si>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</si>
  <si>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</si>
  <si>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</si>
  <si>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</si>
  <si>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</si>
  <si>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</si>
  <si>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</si>
  <si>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</si>
  <si>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</si>
  <si>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</si>
  <si>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</si>
  <si>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</si>
  <si>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</si>
  <si>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</si>
  <si>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</si>
  <si>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</si>
  <si>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</si>
  <si>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</si>
  <si>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</si>
  <si>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</si>
  <si>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</si>
  <si>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</si>
  <si>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</si>
  <si>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</si>
  <si>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</si>
  <si>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</si>
  <si>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</si>
  <si>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</si>
  <si>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</si>
  <si>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</si>
  <si>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</si>
  <si>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</si>
  <si>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</si>
  <si>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</si>
  <si>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</si>
  <si>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</si>
  <si>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</si>
  <si>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</si>
  <si>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</si>
  <si>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</si>
  <si>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</si>
  <si>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r>
      <t>Plus (+) local development impact fees required to be paid to local government entities.  Certification from local entities assessing fees also required.</t>
    </r>
    <r>
      <rPr>
        <b/>
        <sz val="10"/>
        <rFont val="Arial"/>
        <family val="2"/>
      </rPr>
      <t xml:space="preserve">  WAIVED IMPACT FEES ARE INELIGIBLE.</t>
    </r>
  </si>
  <si>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</si>
  <si>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</si>
  <si>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</si>
  <si>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</si>
  <si>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</si>
  <si>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</si>
  <si>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</si>
  <si>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</si>
  <si>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</si>
  <si>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A notary public or other officer completing this certificate verifies only the identity of the individual who signed the</t>
  </si>
  <si>
    <t>document to which this certificate is attached, and not the truthfulness, accuracy, or validity of that document.</t>
  </si>
  <si>
    <t>State Farmworker</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</si>
  <si>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</si>
  <si>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</si>
  <si>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</si>
  <si>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</si>
  <si>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</si>
  <si>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</si>
  <si>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</si>
  <si>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</si>
  <si>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</si>
  <si>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</si>
  <si>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</si>
  <si>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</si>
  <si>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</si>
  <si>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</si>
  <si>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</si>
  <si>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</si>
  <si>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</si>
  <si>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</si>
  <si>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 xml:space="preserve">State Farmworker Credit </t>
  </si>
  <si>
    <t>Is State Farmworker Credit requested?</t>
  </si>
  <si>
    <t>Plus (+) 5% basis adjustment 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</si>
  <si>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</si>
  <si>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</si>
  <si>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total State Farmworker Credits</t>
  </si>
  <si>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</si>
  <si>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</si>
  <si>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</si>
  <si>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</si>
  <si>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</si>
  <si>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</si>
  <si>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</si>
  <si>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</si>
  <si>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</si>
  <si>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</si>
  <si>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</si>
  <si>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</si>
  <si>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</si>
  <si>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</si>
  <si>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</si>
  <si>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</si>
  <si>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</si>
  <si>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</si>
  <si>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</si>
  <si>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</si>
  <si>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</si>
  <si>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</si>
  <si>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</si>
  <si>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</si>
  <si>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</si>
  <si>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</si>
  <si>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</si>
  <si>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</si>
  <si>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Housing Successor Agency Funds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</si>
  <si>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</si>
  <si>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</si>
  <si>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</si>
  <si>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</si>
  <si>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</si>
  <si>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</si>
  <si>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</si>
  <si>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</si>
  <si>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</si>
  <si>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</si>
  <si>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</si>
  <si>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</si>
  <si>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</si>
  <si>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</si>
  <si>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</si>
  <si>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</si>
  <si>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</si>
  <si>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</si>
  <si>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</si>
  <si>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</si>
  <si>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</si>
  <si>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</si>
  <si>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</si>
  <si>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</si>
  <si>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</si>
  <si>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</si>
  <si>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</si>
  <si>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</si>
  <si>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</si>
  <si>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</si>
  <si>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</si>
  <si>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</si>
  <si>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</si>
  <si>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</si>
  <si>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</si>
  <si>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 xml:space="preserve">rehabilitation completion.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</si>
  <si>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</si>
  <si>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</si>
  <si>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</si>
  <si>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</si>
  <si>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</si>
  <si>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</si>
  <si>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</si>
  <si>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</si>
  <si>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</si>
  <si>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</si>
  <si>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</si>
  <si>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IV. SOURCES AND USES BUDGET - SECTION 2: SOURCES AND BASIS BREAKDOWN BY DDA/QCT AND NON-DDA/NON-QCT SITES</t>
  </si>
  <si>
    <t>TOTAL
RESIDENTIAL
COST</t>
  </si>
  <si>
    <t>DDA/QCT
SITES 
COST</t>
  </si>
  <si>
    <t>NON-DDA/
NON-QCT SITES
COST</t>
  </si>
  <si>
    <t>TOTAL
30% PVC for Acquisition</t>
  </si>
  <si>
    <t>30% PVC for Acquisition
DDA/QCT
SITES</t>
  </si>
  <si>
    <t>30% PVC for Acquisition
NON-DDA/
NON-QCT SITES</t>
  </si>
  <si>
    <t>SUBTOTAL RESIDENTIAL COST</t>
  </si>
  <si>
    <t>TOTAL RESIDENTIAL COST</t>
  </si>
  <si>
    <t>V. BASIS AND CREDITS - SECTION 2: 4% FEDERAL AND FARMWORKER STATE CREDIT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</si>
  <si>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</si>
  <si>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</si>
  <si>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</si>
  <si>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</si>
  <si>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</si>
  <si>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</si>
  <si>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</si>
  <si>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</si>
  <si>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</si>
  <si>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</si>
  <si>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</si>
  <si>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Subtract Ineligible Basis related to Excess Parking:</t>
  </si>
  <si>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</si>
  <si>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</si>
  <si>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</si>
  <si>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</si>
  <si>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</si>
  <si>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</si>
  <si>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</si>
  <si>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</si>
  <si>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</si>
  <si>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</si>
  <si>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</si>
  <si>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</si>
  <si>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</si>
  <si>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</si>
  <si>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</si>
  <si>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</si>
  <si>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</si>
  <si>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</si>
  <si>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</si>
  <si>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</si>
  <si>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</si>
  <si>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</si>
  <si>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</si>
  <si>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</si>
  <si>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</si>
  <si>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</si>
  <si>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</si>
  <si>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</si>
  <si>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</si>
  <si>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</si>
  <si>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</si>
  <si>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</si>
  <si>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Determination of State Farmworker Credit </t>
  </si>
  <si>
    <t>Maximum Total State Farmworker Credit</t>
  </si>
  <si>
    <t>State Farmworker Tax Credit Factor</t>
  </si>
  <si>
    <t>State Farmworker Credit Necessary for Feasibility</t>
  </si>
  <si>
    <t>Maximum State Farmworker Credit</t>
  </si>
  <si>
    <t>Equity Raised from State Farmworker Credit</t>
  </si>
  <si>
    <t>New construction or rehabilitation basis only;
No acquisition basis except for At-Risk projects eligible for State Farmworker Credit</t>
  </si>
  <si>
    <t>Determination of Minimum State Farmworker Credit Necessary for Feasibility</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</si>
  <si>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</si>
  <si>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</si>
  <si>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</si>
  <si>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</si>
  <si>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</si>
  <si>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</si>
  <si>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</si>
  <si>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</si>
  <si>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</si>
  <si>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</si>
  <si>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</si>
  <si>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</si>
  <si>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</si>
  <si>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</si>
  <si>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</si>
  <si>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</si>
  <si>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</si>
  <si>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</si>
  <si>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</si>
  <si>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</si>
  <si>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</si>
  <si>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</si>
  <si>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</si>
  <si>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Newly constructed project buildings shall be 15% or more energy efficient than 2016 Energy Efficiency Standards (CA Code of Regulations, Title 24, Part 6), except that if the local department has determined that building permit applications submitted on or before December 31, 2016 are complete, then newly constructed project buildings shall be 15% or more energy efficiency than the 2013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</si>
  <si>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</si>
  <si>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</si>
  <si>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</si>
  <si>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</si>
  <si>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Plus (+) 2% basis adjustment for each 1% of project's Low-Income and Market Rate Units restricted at or below 35% of AMI.</t>
  </si>
  <si>
    <t>Plus (+) 1% basis adjustment for each 1% of project's Low-Income and Market Rate Units restricted between 35% and 50% of AMI.</t>
  </si>
  <si>
    <t xml:space="preserve">Plus (+) the lesser of the associated costs or up to a 15% basis adjustment for projects requiring seismic upgrading of existing structures, and/or on-site toxic or other environmental mitigation as certified by the project architect or seismic engineer. </t>
  </si>
  <si>
    <t>Plus (+) 10% basis adjustment for a project that is: (i) in a county that has an unadjusted 9% threshold basis limit for a 2-bedroom unit equal to or less than $400,000; AND (ii) located in a census tract designated on the TCAC/HCD Opportunity Area Map as Highest or High Resource.</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</si>
  <si>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</si>
  <si>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Plus (+) 2% basis adjustment for projects where 100 percent of the Low-Income Units are for Special Needs populations.</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</si>
  <si>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</si>
  <si>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</si>
  <si>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</si>
  <si>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</si>
  <si>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</si>
  <si>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</si>
  <si>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</si>
  <si>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</si>
  <si>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</si>
  <si>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</si>
  <si>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</si>
  <si>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</si>
  <si>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</si>
  <si>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</si>
  <si>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</si>
  <si>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</si>
  <si>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</si>
  <si>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</si>
  <si>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</si>
  <si>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</si>
  <si>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</si>
  <si>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</si>
  <si>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</si>
  <si>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</si>
  <si>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</si>
  <si>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</si>
  <si>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</si>
  <si>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</si>
  <si>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</si>
  <si>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</si>
  <si>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</si>
  <si>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</si>
  <si>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</si>
  <si>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</si>
  <si>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</si>
  <si>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</si>
  <si>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</si>
  <si>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</si>
  <si>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</si>
  <si>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</si>
  <si>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</si>
  <si>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</si>
  <si>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</si>
  <si>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</si>
  <si>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</si>
  <si>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</si>
  <si>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</si>
  <si>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</si>
  <si>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</si>
  <si>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</si>
  <si>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</si>
  <si>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</si>
  <si>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</si>
  <si>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</si>
  <si>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</si>
  <si>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</si>
  <si>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</si>
  <si>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</si>
  <si>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</si>
  <si>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</si>
  <si>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</si>
  <si>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</si>
  <si>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</si>
  <si>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</si>
  <si>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</si>
  <si>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</si>
  <si>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</si>
  <si>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</si>
  <si>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</si>
  <si>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</si>
  <si>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</si>
  <si>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</si>
  <si>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</si>
  <si>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</si>
  <si>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</si>
  <si>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</si>
  <si>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</si>
  <si>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</si>
  <si>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</si>
  <si>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</si>
  <si>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</si>
  <si>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</si>
  <si>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</si>
  <si>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</si>
  <si>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</si>
  <si>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</si>
  <si>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</si>
  <si>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</si>
  <si>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</si>
  <si>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</si>
  <si>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</si>
  <si>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</si>
  <si>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</si>
  <si>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</si>
  <si>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</si>
  <si>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</si>
  <si>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</si>
  <si>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</si>
  <si>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</si>
  <si>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</si>
  <si>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</si>
  <si>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</si>
  <si>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</si>
  <si>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</si>
  <si>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</si>
  <si>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</si>
  <si>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</si>
  <si>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</si>
  <si>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</si>
  <si>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</si>
  <si>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</si>
  <si>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</si>
  <si>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</si>
  <si>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</si>
  <si>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</si>
  <si>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</si>
  <si>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</si>
  <si>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</si>
  <si>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</si>
  <si>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</si>
  <si>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</si>
  <si>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</si>
  <si>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</si>
  <si>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</si>
  <si>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</si>
  <si>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</si>
  <si>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</si>
  <si>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</si>
  <si>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</si>
  <si>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</si>
  <si>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</si>
  <si>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</si>
  <si>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</si>
  <si>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</si>
  <si>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Sources and Basis Breakdown by DDA/QCT and non-DDA/non-QCT Sites</t>
  </si>
  <si>
    <t xml:space="preserve">The total costs (Column B) and basis (Column E &amp; Column H) are auto-populated based on cost and basis entered in the Sources and Basis Budget tab. Breakdown the total cost and basis by DDA/QCT and non-DDA/non-QCT sites, then fill in each of the appropriated highlighted cells. </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</si>
  <si>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</si>
  <si>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</si>
  <si>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Farmworker Basis and Credits tab for the tax credit factor minimum and maximum range.</t>
  </si>
  <si>
    <t>Complete the highlighted cell for the state farmworker tax credit factor.</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</si>
  <si>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</si>
  <si>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</si>
  <si>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</si>
  <si>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</si>
  <si>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t>30% PVC for New Const/
Rehabilitation
DDA/QCT
SITES</t>
  </si>
  <si>
    <t>30% PVC for New Const/
Rehabilitation
NON-DDA/
NON-QCT SITES</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</si>
  <si>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</si>
  <si>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</si>
  <si>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</si>
  <si>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</si>
  <si>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</si>
  <si>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</si>
  <si>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</si>
  <si>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</si>
  <si>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r>
      <rPr>
        <b/>
        <sz val="10"/>
        <color indexed="10"/>
        <rFont val="Arial"/>
        <family val="2"/>
      </rPr>
      <t>DO NOT UNPROTECT OR UNLOCK CELLS</t>
    </r>
    <r>
      <rPr>
        <sz val="10"/>
        <rFont val="Arial"/>
        <family val="2"/>
      </rPr>
      <t xml:space="preserve"> in the spreadsheet. TCAC will verify formulas and data and will scan the disks for viruses upon receipt. Any tampering may result in disqualification of the application.</t>
    </r>
  </si>
  <si>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</si>
  <si>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</si>
  <si>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</si>
  <si>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</si>
  <si>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</si>
  <si>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</si>
  <si>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</si>
  <si>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</si>
  <si>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</si>
  <si>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</si>
  <si>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</si>
  <si>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The credit type, the annual federal credit amount and the total state credit amount will all be auto-populated after credits have been calculated in the Basis and Credits sheet.</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</si>
  <si>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</si>
  <si>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</si>
  <si>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</si>
  <si>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</si>
  <si>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</si>
  <si>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</si>
  <si>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</si>
  <si>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</si>
  <si>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</si>
  <si>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</si>
  <si>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</si>
  <si>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</si>
  <si>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</si>
  <si>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</si>
  <si>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</si>
  <si>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</si>
  <si>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2018 100% RENTS</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</si>
  <si>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</si>
  <si>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</si>
  <si>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</si>
  <si>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</si>
  <si>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</si>
  <si>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</si>
  <si>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Applicants must submit all of the application materials electronically on a USB flash drive, CD, or DVD (no hardcopy paper documents except for the signed notarized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</si>
  <si>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</si>
  <si>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r>
      <t xml:space="preserve">When compiling the CD or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</si>
  <si>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</si>
  <si>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</si>
  <si>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</si>
  <si>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</si>
  <si>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</si>
  <si>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</si>
  <si>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</si>
  <si>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</si>
  <si>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</si>
  <si>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</si>
  <si>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</si>
  <si>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THE APPLICATION MUST BE SIGNED AND NOTARIZED.</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</si>
  <si>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</si>
  <si>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</si>
  <si>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</si>
  <si>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</si>
  <si>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</si>
  <si>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</si>
  <si>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disc or flash drive.</t>
    </r>
  </si>
  <si>
    <t>An ELECTRONIC VERSION OF THE APPLICATION IN THE FORM OF A CD, DVD, OR USB FLASH DRIVE TO TCAC FOR NON-JOINT APPLICATIONS.</t>
  </si>
  <si>
    <t xml:space="preserve">2019 Attachments – Electronic Submission Guide </t>
  </si>
  <si>
    <t xml:space="preserve">2019 APPLICATION CHECKLIST for NON-JOINT APPLICATIONS </t>
  </si>
  <si>
    <t xml:space="preserve"> 4% (TAX-EXEMPT BOND FINANCED PROJECTS) REQUESTING ONLY FEDERAL CREDITS OR </t>
  </si>
  <si>
    <t>WITH STATE FARMWORKER CREDITS, SUBMIT THE APPLICATION WITH ATTACHMENTS TO TCAC</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</si>
  <si>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</si>
  <si>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</si>
  <si>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</si>
  <si>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</si>
  <si>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</si>
  <si>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</si>
  <si>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</si>
  <si>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</si>
  <si>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</si>
  <si>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</si>
  <si>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</si>
  <si>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</si>
  <si>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</si>
  <si>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</si>
  <si>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</si>
  <si>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</si>
  <si>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</si>
  <si>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</si>
  <si>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</si>
  <si>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</si>
  <si>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**QCT or DDA Adjustment:</t>
  </si>
  <si>
    <t>**130% boost if the underlying site(s) is located in a DDA or QCT, or Reg. Section 10317(d) as applicable.</t>
  </si>
  <si>
    <t>*Projects w/ sites located in DDA/QCT &amp; non-DDA/Non-QCT, bifurcate by DDA/QCT &amp; non-DDA/non-QCT sites.</t>
  </si>
  <si>
    <t xml:space="preserve">Note that only NC/Rehab DDA/QCT sites will receive the 130% basis boost. The NC/Rehab non-DDA/non-QCT sites will not receive the 130% basis boost. </t>
  </si>
  <si>
    <t>A-C    See above instructions for Section 1: Basis and Credits for items A to C.</t>
  </si>
  <si>
    <t>Note: For projects requesting State Farmworker Credits. Not necessary to bifurcate by DDA/QCT and non-DDA/non-QCT sites.</t>
  </si>
  <si>
    <t xml:space="preserve">State farmworker tax credit factor must be at least $0.80 for "certified" state credits; at least $0.79 for self-syndication projects; or at least $0.70 for all other projects.   </t>
  </si>
  <si>
    <t xml:space="preserve">Toggle the desired option:  40%/60% or 20%/50% or 40%/60% Average Income </t>
  </si>
  <si>
    <t>Projects w/ sites located in both DDA/QCT &amp; non-DDA/Non-QCT areas must bifurcate by DDA/QCT and non-DDA/non-QCT sites.</t>
  </si>
  <si>
    <t>The state farmworker tax credit factor must match the required syndication letter or tax credit factor certification. ATTACHMENT 16: Terms of Syndication Agreement must include a separate tax credit factor for state farmworker tax credit if requested.</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</si>
  <si>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</si>
  <si>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</si>
  <si>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</si>
  <si>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</si>
  <si>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</si>
  <si>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</si>
  <si>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</si>
  <si>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 xml:space="preserve">TCAC APPLICATION (ATTACHMENT 40 FOR CDLAC-TCAC JOINT APPLICATION) </t>
  </si>
  <si>
    <t xml:space="preserve"> LOW-INCOME HOUSING TAX CREDITS, INCLUDING STATE FARMWORKER CREDITS</t>
  </si>
  <si>
    <t>V. BASIS AND CREDITS - SECTION 1</t>
  </si>
  <si>
    <t>If not requesting State Farmworker Tax Credit, fill in Section 1 Basis &amp; Credits tab.</t>
  </si>
  <si>
    <t xml:space="preserve">If requesting State Farmworker Tax Credit, fill in Section 2 Farmworker Basis &amp; Credits </t>
  </si>
  <si>
    <t>Basis &amp; Credits</t>
  </si>
  <si>
    <t xml:space="preserve">Section 2   Farmworker Basis &amp; Credits </t>
  </si>
  <si>
    <r>
      <rPr>
        <b/>
        <u/>
        <sz val="10"/>
        <color indexed="10"/>
        <rFont val="Arial"/>
        <family val="2"/>
      </rPr>
      <t xml:space="preserve">Use ONLY IF: </t>
    </r>
    <r>
      <rPr>
        <b/>
        <sz val="10"/>
        <color indexed="10"/>
        <rFont val="Arial"/>
        <family val="2"/>
      </rPr>
      <t xml:space="preserve">
(i) the project is a scattered site AND 
(ii) some sites are located in a DDA/QCT but other sites are located in a non-DDA/non-QCT. 
If not applicable, skip this section and go to V. Basis and Credits.</t>
    </r>
  </si>
  <si>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</si>
  <si>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</si>
  <si>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</si>
  <si>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</si>
  <si>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</si>
  <si>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</si>
  <si>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</si>
  <si>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 xml:space="preserve">Make sure that funding sources and costs are aligned appropriately. The total basis (Row 107) will auto-link to Basis &amp; Credits tab, where only NC/Rehab basis for the DDA/QCT sites will receive the 130% basis boost. </t>
  </si>
  <si>
    <t>Applicant Resources - If the applicant intends to finance part or all of the project from its own resources (other than deferred fees), provide audited certification of available resources. Reg. § 10327(c)(8)</t>
  </si>
  <si>
    <t>, 2019 at</t>
  </si>
  <si>
    <t xml:space="preserve">2019 4% FEDERAL CREDIT WITH TAX-EXEMPT BONDS </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</si>
  <si>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</si>
  <si>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</si>
  <si>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</si>
  <si>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</si>
  <si>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State Farmworker Credit Basis</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</si>
  <si>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notarized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</si>
  <si>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 Applicants are required to use these percentages in calculating credit at the application stage.</t>
  </si>
  <si>
    <t>***Applicable Percentage:</t>
  </si>
  <si>
    <t>December 28, 2018 Version</t>
  </si>
  <si>
    <t>http://www.treasurer.ca.gov/ctcac/2019/lra/contact.pdf</t>
  </si>
  <si>
    <t>http://www.treasurer.ca.gov/ctcac/2019/application.asp</t>
  </si>
  <si>
    <t>https://www.treasurer.ca.gov/ctcac/2019/submittals/non_competitive.asp</t>
  </si>
  <si>
    <t>Other: (Specify) Real Estate/Title review</t>
  </si>
  <si>
    <t>Other: (Specify) Commercial commission</t>
  </si>
  <si>
    <t xml:space="preserve">Other: (Specify) </t>
  </si>
  <si>
    <t>TBD</t>
  </si>
  <si>
    <t>CDLAC-TCAC Joint Application (submitting concurrently)</t>
  </si>
  <si>
    <t>Other: (Specify) Const Mgmt</t>
  </si>
  <si>
    <t>220 West Broadway</t>
  </si>
  <si>
    <t>20%/50%</t>
  </si>
  <si>
    <t>Tax Credit Equity</t>
  </si>
  <si>
    <t>Variable</t>
  </si>
  <si>
    <t>San Diego Housing Commission</t>
  </si>
  <si>
    <t>(specify here) Misc admin</t>
  </si>
  <si>
    <t>SDHC</t>
  </si>
  <si>
    <t>`</t>
  </si>
  <si>
    <t>1122 Broadway #300</t>
  </si>
  <si>
    <t>5000 East Spring Street, Suite 500</t>
  </si>
  <si>
    <t>Long Beach</t>
  </si>
  <si>
    <t>Letter(s) of Credit</t>
  </si>
  <si>
    <t>Inner City Infill Site</t>
  </si>
  <si>
    <t>Solari Enterprises</t>
  </si>
  <si>
    <t>Newport Beach, CA  92660</t>
  </si>
  <si>
    <t>The Concord Group</t>
  </si>
  <si>
    <t>Tim Cornwell</t>
  </si>
  <si>
    <t>949-717-6450</t>
  </si>
  <si>
    <t>949-717-6444</t>
  </si>
  <si>
    <t>Sheldon Chernove</t>
  </si>
  <si>
    <t>16027 Ventura Blvd, Suite 660</t>
  </si>
  <si>
    <t>Encino, CA  91436</t>
  </si>
  <si>
    <t>818-377-8102</t>
  </si>
  <si>
    <t>818-377-9132</t>
  </si>
  <si>
    <t>schernove@chernovelaw.com</t>
  </si>
  <si>
    <t>16027 Venture Blvd, Suite 660</t>
  </si>
  <si>
    <t>Carrier Johnson</t>
  </si>
  <si>
    <t>1301 Third Ave</t>
  </si>
  <si>
    <t>San Diego, CA  92101</t>
  </si>
  <si>
    <t>Vincent Mudd</t>
  </si>
  <si>
    <t>619-239-2353</t>
  </si>
  <si>
    <t>Holland Development</t>
  </si>
  <si>
    <t>Long Beach, CA  90815</t>
  </si>
  <si>
    <t>Tom Warren</t>
  </si>
  <si>
    <t>562-372-3220</t>
  </si>
  <si>
    <t>twarren@hollandpartnergroup.com</t>
  </si>
  <si>
    <t>Holland Partner Group</t>
  </si>
  <si>
    <t xml:space="preserve">CA </t>
  </si>
  <si>
    <t>General Partner</t>
  </si>
  <si>
    <t>Managing GP</t>
  </si>
  <si>
    <t>3920 Birch Street, Suite 103</t>
  </si>
  <si>
    <t>Newport Beach</t>
  </si>
  <si>
    <t>CA</t>
  </si>
  <si>
    <t>Bill Hirsch</t>
  </si>
  <si>
    <t>949-253-3120 x234</t>
  </si>
  <si>
    <t>949-253-3125</t>
  </si>
  <si>
    <t>hirsch@ahaccess.org</t>
  </si>
  <si>
    <t>Administrative GP</t>
  </si>
  <si>
    <t xml:space="preserve">San Diego </t>
  </si>
  <si>
    <t>Courthouse Commons</t>
  </si>
  <si>
    <t>Tina Kessler</t>
  </si>
  <si>
    <t>1122 Broadway, Suite 300</t>
  </si>
  <si>
    <t>619-578-7569</t>
  </si>
  <si>
    <t>619-578-7356</t>
  </si>
  <si>
    <t>tinak@sdhc.org</t>
  </si>
  <si>
    <t>533-517-02 (parcel 2), 533-517-03 (parcel 1), 513-517-04 (parcel 3), 533-414-08 (parcel
5) and 533-414-09 (parcel 4).</t>
  </si>
  <si>
    <t>206-465-4569</t>
  </si>
  <si>
    <t>NASH-Holland SDCC South Block GP, LLC</t>
  </si>
  <si>
    <t>AHA SDCC MGP, LLC</t>
  </si>
  <si>
    <t>SDCC South Block, LLC</t>
  </si>
  <si>
    <t>Affordable Housing Access, Inc.</t>
  </si>
  <si>
    <t>Green Dinosaur</t>
  </si>
  <si>
    <t>8695 Washington Blvd, Ste 205</t>
  </si>
  <si>
    <t>Culver City, CA  90232</t>
  </si>
  <si>
    <t>Jason Lorcher</t>
  </si>
  <si>
    <t>213-455-3311</t>
  </si>
  <si>
    <t>369 San Miguel Drive, Ste 265</t>
  </si>
  <si>
    <t>Housing Authority of the City of San Diego</t>
  </si>
  <si>
    <t>Colin Miller</t>
  </si>
  <si>
    <t>619-578-7429</t>
  </si>
  <si>
    <t>colinm@sdhc.org</t>
  </si>
  <si>
    <t>1507 W. Yale Ave</t>
  </si>
  <si>
    <t>Orange, CA  92867</t>
  </si>
  <si>
    <t>Bruce Solari</t>
  </si>
  <si>
    <t>714-282-2521</t>
  </si>
  <si>
    <t>Holland Residential, LLC</t>
  </si>
  <si>
    <t>5000 E. Spring Street, Suite 500</t>
  </si>
  <si>
    <t>County of San Diego</t>
  </si>
  <si>
    <t>Marko Medved</t>
  </si>
  <si>
    <t>Director</t>
  </si>
  <si>
    <t>5560 Overland Ave, 4th Floor, Suite 410, San Diego, CA  92123</t>
  </si>
  <si>
    <t>Mizuho Bank</t>
  </si>
  <si>
    <t>Takaaki Hata</t>
  </si>
  <si>
    <t>212-282-4953</t>
  </si>
  <si>
    <t>Market Rate Cash Flow</t>
  </si>
  <si>
    <t>(specify here)  Misc maintenance</t>
  </si>
  <si>
    <t>Public/Civic</t>
  </si>
  <si>
    <t>CCPD-PC Max FAR is 20</t>
  </si>
  <si>
    <t>CCPD-PC Max Proposed FAR 14.56</t>
  </si>
  <si>
    <t>86 Units are designated Affordable for 55 years</t>
  </si>
  <si>
    <t>445'-0" AGL (480'-0" AMSL)</t>
  </si>
  <si>
    <t>0.5/Bed per California Assembly Bill No. 744</t>
  </si>
  <si>
    <t>SDCC South Block Development Partners, L.P.</t>
  </si>
  <si>
    <t>Tax exempt Bonds-affordable units</t>
  </si>
  <si>
    <t>Tax Exempt Bonds-affordable units only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</si>
</sst>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4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4" fillId="0" borderId="0" xfId="0" applyFont="1"/>
    <xf numFmtId="0" fontId="15" fillId="0" borderId="0" xfId="0" applyFont="1" applyProtection="1"/>
    <xf numFmtId="0" fontId="0" fillId="0" borderId="1" xfId="0" applyBorder="1"/>
    <xf numFmtId="0" fontId="0" fillId="0" borderId="2" xfId="0" applyBorder="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12" fillId="0" borderId="0" xfId="0" applyFont="1" applyFill="1" applyBorder="1" applyAlignment="1">
      <alignment horizontal="center" vertical="center"/>
    </xf>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0" fillId="0" borderId="0" xfId="0" applyFill="1" applyBorder="1"/>
    <xf numFmtId="0" fontId="15" fillId="0" borderId="0" xfId="0" applyFont="1" applyBorder="1" applyAlignment="1" applyProtection="1">
      <alignment horizontal="left"/>
    </xf>
    <xf numFmtId="0" fontId="0" fillId="0" borderId="4" xfId="0" applyFill="1" applyBorder="1" applyProtection="1"/>
    <xf numFmtId="0" fontId="0" fillId="0" borderId="9" xfId="0" applyBorder="1"/>
    <xf numFmtId="0" fontId="0" fillId="0" borderId="6" xfId="0" applyBorder="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14" fillId="0" borderId="9" xfId="543" applyFont="1" applyBorder="1" applyAlignment="1" applyProtection="1">
      <alignment vertical="top"/>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0" fontId="25" fillId="0" borderId="6" xfId="543"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alignment vertical="top" wrapText="1"/>
    </xf>
    <xf numFmtId="0" fontId="6" fillId="0" borderId="0" xfId="0" applyFont="1" applyAlignment="1" applyProtection="1"/>
    <xf numFmtId="0" fontId="6" fillId="0" borderId="0" xfId="0" applyFont="1" applyAlignment="1" applyProtection="1">
      <alignment horizontal="left" vertical="top" wrapText="1"/>
    </xf>
    <xf numFmtId="0" fontId="6" fillId="0" borderId="0" xfId="0" applyFont="1" applyAlignment="1" applyProtection="1">
      <alignment horizontal="left" vertical="top"/>
    </xf>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0" fontId="0" fillId="0" borderId="7" xfId="0" applyBorder="1"/>
    <xf numFmtId="0" fontId="0" fillId="0" borderId="8" xfId="0" applyBorder="1"/>
    <xf numFmtId="0" fontId="0" fillId="0" borderId="12" xfId="0" applyBorder="1"/>
    <xf numFmtId="0" fontId="0" fillId="0" borderId="10" xfId="0" applyBorder="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0" fillId="0" borderId="0" xfId="0" applyFill="1" applyAlignment="1">
      <alignment horizontal="right"/>
    </xf>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NumberFormat="1" applyFont="1" applyFill="1" applyAlignment="1" applyProtection="1">
      <alignment horizontal="left" vertical="top"/>
    </xf>
    <xf numFmtId="0" fontId="15" fillId="0" borderId="0" xfId="0" applyFont="1" applyFill="1" applyAlignment="1" applyProtection="1"/>
    <xf numFmtId="168" fontId="0" fillId="0" borderId="0" xfId="0" applyNumberFormat="1" applyFill="1" applyBorder="1" applyAlignment="1">
      <alignment horizontal="right"/>
    </xf>
    <xf numFmtId="0" fontId="50" fillId="0" borderId="0" xfId="0" applyFont="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6" fillId="0" borderId="0" xfId="0" applyFont="1" applyAlignment="1" applyProtection="1">
      <alignment horizontal="left" vertical="top"/>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3" xfId="0" applyFill="1" applyBorder="1" applyProtection="1"/>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0" fontId="6" fillId="0" borderId="0" xfId="0" applyFont="1" applyAlignment="1" applyProtection="1">
      <alignment horizontal="center"/>
    </xf>
    <xf numFmtId="0" fontId="15" fillId="0" borderId="1" xfId="0" applyFont="1" applyBorder="1"/>
    <xf numFmtId="0" fontId="15" fillId="0" borderId="2" xfId="0" applyFont="1" applyBorder="1" applyAlignment="1" applyProtection="1">
      <alignment horizontal="center"/>
    </xf>
    <xf numFmtId="0" fontId="15" fillId="0" borderId="7" xfId="0" applyFont="1" applyBorder="1" applyAlignment="1" applyProtection="1">
      <alignment horizontal="center"/>
    </xf>
    <xf numFmtId="0" fontId="15" fillId="0" borderId="9" xfId="0" applyFont="1" applyBorder="1" applyAlignment="1" applyProtection="1">
      <alignment horizontal="left"/>
    </xf>
    <xf numFmtId="0" fontId="15" fillId="0" borderId="6" xfId="0" applyFont="1" applyBorder="1" applyAlignment="1" applyProtection="1">
      <alignment horizontal="center"/>
    </xf>
    <xf numFmtId="0" fontId="15" fillId="0" borderId="10" xfId="0" applyFont="1" applyBorder="1" applyAlignment="1" applyProtection="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5" borderId="11" xfId="0" applyNumberFormat="1" applyFont="1" applyFill="1" applyBorder="1" applyAlignment="1" applyProtection="1">
      <alignment vertical="top" wrapText="1"/>
      <protection locked="0"/>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98" fillId="0" borderId="0" xfId="0" applyFont="1"/>
    <xf numFmtId="0" fontId="98" fillId="0" borderId="0" xfId="0" applyFont="1" applyFill="1"/>
    <xf numFmtId="0" fontId="14" fillId="0" borderId="0" xfId="0" applyFont="1" applyBorder="1"/>
    <xf numFmtId="0" fontId="13" fillId="0" borderId="0" xfId="0" applyFont="1" applyBorder="1" applyAlignment="1">
      <alignment horizontal="right"/>
    </xf>
    <xf numFmtId="168" fontId="0" fillId="0" borderId="0" xfId="0" applyNumberFormat="1" applyFill="1" applyBorder="1" applyAlignment="1">
      <alignment horizontal="center"/>
    </xf>
    <xf numFmtId="0" fontId="6" fillId="0" borderId="0" xfId="0" applyFont="1" applyBorder="1" applyAlignment="1">
      <alignment wrapText="1"/>
    </xf>
    <xf numFmtId="0" fontId="98" fillId="0" borderId="0" xfId="0" applyFont="1" applyFill="1" applyAlignment="1">
      <alignment vertical="center"/>
    </xf>
    <xf numFmtId="0" fontId="0" fillId="0" borderId="0" xfId="0" applyFill="1" applyAlignment="1">
      <alignment vertical="center"/>
    </xf>
    <xf numFmtId="0" fontId="30" fillId="0" borderId="0" xfId="0" applyFont="1" applyFill="1" applyBorder="1" applyAlignment="1">
      <alignment vertical="center" wrapText="1"/>
    </xf>
    <xf numFmtId="0" fontId="24" fillId="0" borderId="0" xfId="0" applyFont="1" applyAlignment="1">
      <alignment vertical="top" wrapText="1"/>
    </xf>
    <xf numFmtId="0" fontId="0" fillId="0" borderId="0" xfId="0" applyFill="1" applyAlignment="1">
      <alignment wrapText="1"/>
    </xf>
    <xf numFmtId="0" fontId="14" fillId="0" borderId="0" xfId="0" applyNumberFormat="1" applyFont="1" applyAlignment="1">
      <alignment vertical="top"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0" fontId="50" fillId="0" borderId="0" xfId="570" applyFont="1"/>
    <xf numFmtId="0" fontId="30" fillId="0" borderId="0" xfId="570" applyFont="1" applyBorder="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3" xfId="570" applyBorder="1"/>
    <xf numFmtId="0" fontId="6" fillId="0" borderId="3" xfId="570" applyBorder="1"/>
    <xf numFmtId="0" fontId="6" fillId="5" borderId="3" xfId="570" applyFill="1" applyBorder="1"/>
    <xf numFmtId="0" fontId="6" fillId="0" borderId="3" xfId="570"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7" fillId="0" borderId="0" xfId="244" applyFill="1" applyAlignment="1" applyProtection="1">
      <protection locked="0"/>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Fill="1" applyAlignment="1">
      <alignment horizontal="center"/>
    </xf>
    <xf numFmtId="49" fontId="6" fillId="0" borderId="0" xfId="570" applyNumberFormat="1" applyFont="1" applyFill="1"/>
    <xf numFmtId="49" fontId="6" fillId="0" borderId="0" xfId="570" applyNumberFormat="1" applyFill="1"/>
    <xf numFmtId="49" fontId="6" fillId="0" borderId="0" xfId="570" applyNumberFormat="1" applyFont="1" applyAlignment="1">
      <alignment horizontal="center"/>
    </xf>
    <xf numFmtId="49" fontId="6" fillId="0" borderId="0" xfId="1193" applyNumberFormat="1" applyFont="1"/>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0" fontId="6" fillId="0" borderId="0" xfId="570" applyFont="1" applyBorder="1" applyAlignment="1">
      <alignment horizontal="left" vertical="top" wrapText="1"/>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98" fillId="0" borderId="0" xfId="0" applyFont="1" applyBorder="1"/>
    <xf numFmtId="0" fontId="43" fillId="5" borderId="11" xfId="0" applyFont="1" applyFill="1" applyBorder="1" applyAlignment="1" applyProtection="1">
      <alignment horizontal="right" vertical="top" wrapText="1"/>
      <protection locked="0"/>
    </xf>
    <xf numFmtId="164" fontId="46" fillId="5" borderId="11" xfId="0" applyNumberFormat="1" applyFont="1" applyFill="1" applyBorder="1" applyAlignment="1" applyProtection="1">
      <alignment vertical="top" wrapText="1"/>
      <protection locked="0"/>
    </xf>
    <xf numFmtId="164" fontId="43" fillId="5" borderId="11" xfId="0" applyNumberFormat="1" applyFont="1" applyFill="1" applyBorder="1" applyAlignment="1" applyProtection="1">
      <alignment vertical="top" wrapText="1"/>
      <protection locked="0"/>
    </xf>
    <xf numFmtId="0" fontId="15" fillId="0" borderId="0" xfId="0" applyFont="1" applyAlignment="1">
      <alignment horizontal="left" wrapText="1"/>
    </xf>
    <xf numFmtId="0" fontId="6" fillId="0" borderId="0" xfId="0" applyFont="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7" fillId="0" borderId="0" xfId="244" applyAlignment="1" applyProtection="1">
      <alignment horizontal="left"/>
    </xf>
    <xf numFmtId="0" fontId="35" fillId="0" borderId="0" xfId="0" applyFont="1" applyFill="1" applyAlignment="1">
      <alignment horizontal="left" vertical="top" wrapText="1"/>
    </xf>
    <xf numFmtId="0" fontId="6" fillId="0" borderId="0" xfId="0" applyFont="1" applyAlignment="1">
      <alignment horizontal="left" wrapText="1"/>
    </xf>
    <xf numFmtId="0" fontId="13" fillId="0" borderId="0" xfId="0" applyFont="1" applyFill="1" applyAlignment="1">
      <alignment horizontal="left" vertical="top" wrapText="1"/>
    </xf>
    <xf numFmtId="0" fontId="103" fillId="0" borderId="0" xfId="0" applyFont="1" applyAlignment="1">
      <alignment horizontal="left"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Fill="1" applyAlignment="1">
      <alignment horizontal="left"/>
    </xf>
    <xf numFmtId="0" fontId="6" fillId="0" borderId="0" xfId="570" applyFont="1" applyFill="1" applyAlignment="1" applyProtection="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27" xfId="570" applyFont="1" applyBorder="1" applyAlignment="1">
      <alignment horizontal="left"/>
    </xf>
    <xf numFmtId="0" fontId="6" fillId="0" borderId="0" xfId="570" applyFont="1" applyAlignment="1" applyProtection="1">
      <alignment horizontal="left"/>
    </xf>
    <xf numFmtId="0" fontId="6" fillId="0" borderId="0" xfId="1193" applyFont="1" applyAlignment="1" applyProtection="1">
      <alignmen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6" fillId="0" borderId="0" xfId="1193" applyFont="1" applyFill="1" applyAlignment="1" applyProtection="1">
      <alignment horizontal="left" vertical="top" wrapText="1"/>
      <protection locked="0"/>
    </xf>
    <xf numFmtId="0" fontId="24" fillId="0" borderId="0" xfId="570" applyFont="1" applyAlignment="1">
      <alignment horizontal="left" wrapText="1"/>
    </xf>
    <xf numFmtId="4" fontId="6" fillId="0" borderId="0" xfId="570" applyNumberFormat="1" applyFont="1" applyAlignment="1" applyProtection="1">
      <alignment horizontal="left" vertical="top" wrapText="1"/>
    </xf>
    <xf numFmtId="0" fontId="6" fillId="0" borderId="0" xfId="570" applyFont="1" applyBorder="1" applyAlignment="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6" fillId="0" borderId="0" xfId="570" applyAlignment="1">
      <alignment horizontal="left" vertical="top" wrapText="1"/>
    </xf>
    <xf numFmtId="0" fontId="24" fillId="0" borderId="0" xfId="570" applyFont="1" applyFill="1" applyAlignment="1">
      <alignment horizontal="left"/>
    </xf>
    <xf numFmtId="4" fontId="24" fillId="0" borderId="0" xfId="570" applyNumberFormat="1" applyFont="1" applyFill="1" applyAlignment="1" applyProtection="1">
      <alignment horizontal="left"/>
    </xf>
    <xf numFmtId="49" fontId="6" fillId="0" borderId="0" xfId="570" applyNumberFormat="1" applyFont="1" applyFill="1" applyAlignment="1">
      <alignment horizontal="left" vertical="top" wrapText="1"/>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0" fontId="13" fillId="0" borderId="0" xfId="570" applyFont="1" applyAlignment="1">
      <alignment horizontal="left" vertical="top" wrapText="1"/>
    </xf>
    <xf numFmtId="0" fontId="39" fillId="0" borderId="0" xfId="0" applyFont="1" applyBorder="1" applyAlignment="1" applyProtection="1">
      <alignment horizontal="center"/>
    </xf>
    <xf numFmtId="0" fontId="6" fillId="0" borderId="1" xfId="543" applyFont="1" applyBorder="1" applyAlignment="1" applyProtection="1">
      <alignment horizontal="left" vertical="center" wrapText="1"/>
    </xf>
    <xf numFmtId="0" fontId="15" fillId="0" borderId="2" xfId="543" applyFont="1" applyBorder="1" applyAlignment="1" applyProtection="1">
      <alignment horizontal="left" vertical="center" wrapText="1"/>
    </xf>
    <xf numFmtId="0" fontId="15" fillId="0" borderId="7"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0" fontId="6" fillId="5" borderId="6" xfId="0" applyFont="1" applyFill="1" applyBorder="1" applyAlignment="1" applyProtection="1">
      <alignment horizontal="left"/>
      <protection locked="0"/>
    </xf>
    <xf numFmtId="0" fontId="6" fillId="5" borderId="4" xfId="0"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0" fillId="5" borderId="3" xfId="0" applyFill="1" applyBorder="1" applyAlignment="1" applyProtection="1">
      <alignment horizontal="center"/>
      <protection locked="0"/>
    </xf>
    <xf numFmtId="0" fontId="0" fillId="5" borderId="5" xfId="0"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3" fontId="15"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168" fontId="15" fillId="0" borderId="11" xfId="0" applyNumberFormat="1" applyFont="1" applyFill="1" applyBorder="1" applyAlignment="1" applyProtection="1">
      <alignment horizontal="center"/>
    </xf>
    <xf numFmtId="0" fontId="15" fillId="5" borderId="6" xfId="0" applyFont="1" applyFill="1" applyBorder="1" applyAlignment="1" applyProtection="1">
      <alignment horizontal="center"/>
      <protection locked="0"/>
    </xf>
    <xf numFmtId="0" fontId="15" fillId="5" borderId="6" xfId="0" applyFont="1" applyFill="1" applyBorder="1" applyAlignment="1" applyProtection="1">
      <alignment horizontal="left" wrapText="1"/>
      <protection locked="0"/>
    </xf>
    <xf numFmtId="166" fontId="15" fillId="5" borderId="6" xfId="0" applyNumberFormat="1"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166" fontId="6" fillId="5" borderId="4" xfId="0" applyNumberFormat="1" applyFont="1" applyFill="1" applyBorder="1" applyAlignment="1" applyProtection="1">
      <alignment horizontal="left"/>
      <protection locked="0"/>
    </xf>
    <xf numFmtId="166" fontId="15" fillId="5" borderId="4" xfId="0" applyNumberFormat="1" applyFont="1" applyFill="1" applyBorder="1" applyAlignment="1" applyProtection="1">
      <alignment horizontal="left"/>
      <protection locked="0"/>
    </xf>
    <xf numFmtId="0" fontId="6" fillId="0" borderId="3" xfId="0" applyFont="1"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5" borderId="6" xfId="0" applyNumberFormat="1" applyFont="1" applyFill="1" applyBorder="1" applyAlignment="1" applyProtection="1">
      <alignment horizontal="righ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178" fontId="15" fillId="5" borderId="4" xfId="0" applyNumberFormat="1" applyFont="1" applyFill="1" applyBorder="1" applyAlignment="1" applyProtection="1">
      <alignment horizontal="right"/>
      <protection locked="0"/>
    </xf>
    <xf numFmtId="0" fontId="15" fillId="5" borderId="6" xfId="0" applyFont="1"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0" fontId="25" fillId="5" borderId="6" xfId="0" applyFont="1" applyFill="1" applyBorder="1" applyAlignment="1" applyProtection="1">
      <alignment horizontal="left"/>
      <protection locked="0"/>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15"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44" borderId="4" xfId="0" applyFill="1" applyBorder="1" applyAlignment="1" applyProtection="1">
      <alignment horizontal="center"/>
      <protection locked="0"/>
    </xf>
    <xf numFmtId="0" fontId="15" fillId="5" borderId="6" xfId="271" applyFont="1" applyFill="1" applyBorder="1" applyAlignment="1" applyProtection="1">
      <protection locked="0"/>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6" fillId="5" borderId="3"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3" fontId="15" fillId="0" borderId="11" xfId="0" applyNumberFormat="1" applyFont="1" applyFill="1" applyBorder="1" applyAlignment="1" applyProtection="1">
      <alignment horizontal="center"/>
    </xf>
    <xf numFmtId="14" fontId="0" fillId="5" borderId="11" xfId="0" applyNumberFormat="1" applyFill="1" applyBorder="1" applyAlignment="1" applyProtection="1">
      <alignment horizontal="center"/>
      <protection locked="0"/>
    </xf>
    <xf numFmtId="0" fontId="6"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1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3" fillId="0" borderId="11" xfId="0" applyFont="1" applyFill="1" applyBorder="1" applyAlignment="1" applyProtection="1">
      <alignment horizontal="center"/>
    </xf>
    <xf numFmtId="168" fontId="0" fillId="0" borderId="11" xfId="0" applyNumberFormat="1" applyFill="1" applyBorder="1" applyAlignment="1" applyProtection="1">
      <alignment horizontal="right"/>
    </xf>
    <xf numFmtId="0" fontId="26" fillId="0" borderId="0" xfId="543" applyNumberFormat="1" applyFont="1" applyFill="1" applyBorder="1" applyAlignment="1" applyProtection="1">
      <alignment horizontal="left" vertical="center" wrapText="1"/>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6" fillId="0" borderId="1" xfId="543" applyFont="1" applyBorder="1" applyAlignment="1" applyProtection="1">
      <alignment horizontal="left" vertical="top" wrapText="1"/>
    </xf>
    <xf numFmtId="0" fontId="15" fillId="0" borderId="2" xfId="543" applyFont="1" applyBorder="1" applyAlignment="1" applyProtection="1">
      <alignment horizontal="left" vertical="top" wrapText="1"/>
    </xf>
    <xf numFmtId="0" fontId="15" fillId="0" borderId="7" xfId="543" applyFont="1" applyBorder="1" applyAlignment="1" applyProtection="1">
      <alignment horizontal="left" vertical="top" wrapText="1"/>
    </xf>
    <xf numFmtId="0" fontId="15" fillId="0" borderId="8" xfId="543" applyFont="1" applyBorder="1" applyAlignment="1" applyProtection="1">
      <alignment horizontal="left" vertical="top" wrapText="1"/>
    </xf>
    <xf numFmtId="0" fontId="15" fillId="0" borderId="0" xfId="543" applyFont="1" applyBorder="1" applyAlignment="1" applyProtection="1">
      <alignment horizontal="left" vertical="top" wrapText="1"/>
    </xf>
    <xf numFmtId="0" fontId="15" fillId="0" borderId="12" xfId="543" applyFont="1" applyBorder="1" applyAlignment="1" applyProtection="1">
      <alignment horizontal="left" vertical="top" wrapText="1"/>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27" fillId="0" borderId="11" xfId="543" applyFont="1" applyFill="1" applyBorder="1" applyAlignment="1" applyProtection="1">
      <alignment horizontal="center"/>
    </xf>
    <xf numFmtId="0" fontId="6" fillId="0" borderId="8" xfId="543" applyFont="1" applyBorder="1" applyAlignment="1" applyProtection="1">
      <alignment horizontal="left" vertical="top" wrapText="1"/>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6"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4" fontId="15" fillId="5" borderId="4" xfId="0" applyNumberFormat="1" applyFont="1" applyFill="1" applyBorder="1" applyAlignment="1" applyProtection="1">
      <alignment horizontal="right"/>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0" fillId="0" borderId="6" xfId="0" applyFill="1" applyBorder="1" applyAlignment="1" applyProtection="1">
      <alignment horizontal="lef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3" fillId="0" borderId="11" xfId="0" applyFont="1" applyBorder="1" applyAlignment="1" applyProtection="1">
      <alignment horizontal="center" vertical="top" wrapText="1"/>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3" fillId="0" borderId="11" xfId="0" applyFont="1" applyFill="1" applyBorder="1" applyAlignment="1" applyProtection="1">
      <alignment horizontal="center" vertical="top" wrapText="1"/>
    </xf>
    <xf numFmtId="0" fontId="6" fillId="0" borderId="4" xfId="0" applyFont="1" applyBorder="1" applyAlignment="1" applyProtection="1">
      <alignment horizontal="left"/>
    </xf>
    <xf numFmtId="0" fontId="6" fillId="0" borderId="5" xfId="0" applyFont="1" applyBorder="1" applyAlignment="1" applyProtection="1">
      <alignment horizontal="left"/>
    </xf>
    <xf numFmtId="0" fontId="0" fillId="0" borderId="3" xfId="0" applyBorder="1" applyAlignment="1" applyProtection="1">
      <alignment horizontal="left"/>
    </xf>
    <xf numFmtId="2" fontId="0" fillId="5" borderId="6" xfId="0" applyNumberForma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75" fontId="0" fillId="5" borderId="3" xfId="0" applyNumberFormat="1" applyFill="1" applyBorder="1" applyAlignment="1" applyProtection="1">
      <alignment horizontal="center"/>
      <protection locked="0"/>
    </xf>
    <xf numFmtId="0" fontId="15" fillId="5" borderId="5" xfId="0" applyFont="1" applyFill="1" applyBorder="1" applyAlignment="1" applyProtection="1">
      <alignment horizontal="left"/>
      <protection locked="0"/>
    </xf>
    <xf numFmtId="0" fontId="15" fillId="0" borderId="11"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6" fillId="0" borderId="11" xfId="543" applyFont="1" applyFill="1" applyBorder="1" applyAlignment="1" applyProtection="1">
      <alignment horizontal="center"/>
    </xf>
    <xf numFmtId="10" fontId="15" fillId="5" borderId="4" xfId="0" applyNumberFormat="1" applyFont="1" applyFill="1" applyBorder="1" applyAlignment="1" applyProtection="1">
      <alignment horizontal="right"/>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0" fontId="14" fillId="0" borderId="0" xfId="0" applyFont="1" applyAlignment="1" applyProtection="1">
      <alignment horizontal="center"/>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6" fillId="0" borderId="6" xfId="0" applyFont="1" applyBorder="1" applyAlignment="1" applyProtection="1">
      <alignment horizontal="left"/>
    </xf>
    <xf numFmtId="0" fontId="0" fillId="0" borderId="6" xfId="0" applyBorder="1" applyAlignment="1" applyProtection="1">
      <alignment horizontal="center"/>
    </xf>
    <xf numFmtId="0" fontId="13" fillId="0" borderId="0" xfId="0" applyFont="1" applyAlignment="1" applyProtection="1">
      <alignment horizontal="center"/>
    </xf>
    <xf numFmtId="0" fontId="6" fillId="0" borderId="6" xfId="0" applyFont="1" applyFill="1" applyBorder="1" applyAlignment="1" applyProtection="1">
      <alignment horizontal="left"/>
      <protection locked="0"/>
    </xf>
    <xf numFmtId="0" fontId="6" fillId="0" borderId="0" xfId="0" applyFont="1" applyAlignment="1" applyProtection="1">
      <alignment horizontal="center"/>
    </xf>
    <xf numFmtId="0" fontId="15" fillId="0" borderId="0" xfId="0" applyFont="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6" fillId="5" borderId="6" xfId="0" applyFont="1" applyFill="1" applyBorder="1" applyAlignment="1" applyProtection="1">
      <alignment horizontal="left" wrapText="1"/>
      <protection locked="0"/>
    </xf>
    <xf numFmtId="0" fontId="6" fillId="5" borderId="0" xfId="244" applyFont="1" applyFill="1" applyBorder="1" applyAlignment="1" applyProtection="1">
      <alignment horizontal="left"/>
      <protection locked="0"/>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6" fillId="0" borderId="6" xfId="0" applyFont="1" applyBorder="1" applyAlignment="1" applyProtection="1">
      <alignment horizontal="center"/>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166" fontId="15" fillId="5" borderId="4" xfId="271" applyNumberFormat="1" applyFont="1" applyFill="1" applyBorder="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3" fillId="0" borderId="11" xfId="0" applyFont="1" applyBorder="1" applyAlignment="1" applyProtection="1">
      <alignment horizontal="right"/>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0" fontId="15" fillId="0" borderId="11" xfId="0" applyFont="1" applyFill="1" applyBorder="1" applyAlignment="1" applyProtection="1">
      <alignment horizontal="center" vertical="top"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0" fontId="25" fillId="5" borderId="3" xfId="0"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0" borderId="11" xfId="0" applyNumberFormat="1" applyFill="1" applyBorder="1" applyAlignment="1" applyProtection="1">
      <alignment horizontal="center"/>
    </xf>
    <xf numFmtId="164" fontId="0" fillId="5" borderId="5"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2" fontId="6" fillId="0" borderId="11" xfId="543" applyNumberFormat="1" applyFont="1" applyBorder="1" applyAlignment="1" applyProtection="1">
      <alignment horizontal="center"/>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15" fillId="0" borderId="1" xfId="543" applyFont="1" applyBorder="1" applyAlignment="1" applyProtection="1">
      <alignment horizontal="left" vertical="top" wrapText="1"/>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0" fontId="6"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0" fontId="0" fillId="5" borderId="3" xfId="0" applyFill="1" applyBorder="1" applyAlignment="1" applyProtection="1">
      <alignment horizontal="left"/>
      <protection locked="0"/>
    </xf>
    <xf numFmtId="0" fontId="15" fillId="0" borderId="9" xfId="543" applyFont="1" applyBorder="1" applyAlignment="1" applyProtection="1">
      <alignment horizontal="left" vertical="top" wrapText="1"/>
    </xf>
    <xf numFmtId="0" fontId="15" fillId="0" borderId="6" xfId="543" applyFont="1" applyBorder="1" applyAlignment="1" applyProtection="1">
      <alignment horizontal="left" vertical="top" wrapText="1"/>
    </xf>
    <xf numFmtId="0" fontId="15" fillId="0" borderId="10" xfId="543" applyFont="1" applyBorder="1" applyAlignment="1" applyProtection="1">
      <alignment horizontal="left" vertical="top" wrapText="1"/>
    </xf>
    <xf numFmtId="0" fontId="0" fillId="0" borderId="9" xfId="0" applyBorder="1" applyAlignment="1" applyProtection="1">
      <alignment horizontal="left"/>
    </xf>
    <xf numFmtId="0" fontId="0" fillId="0" borderId="6" xfId="0" applyBorder="1" applyAlignment="1" applyProtection="1">
      <alignment horizontal="left"/>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0" fontId="15" fillId="0" borderId="1" xfId="543" applyFont="1" applyBorder="1" applyAlignment="1" applyProtection="1">
      <alignment horizontal="left" vertical="center" wrapText="1"/>
    </xf>
    <xf numFmtId="0" fontId="15" fillId="0" borderId="8" xfId="543" applyFont="1" applyBorder="1" applyAlignment="1" applyProtection="1">
      <alignment horizontal="left" vertical="center" wrapText="1"/>
    </xf>
    <xf numFmtId="0" fontId="15" fillId="0" borderId="0" xfId="543" applyFont="1" applyBorder="1" applyAlignment="1" applyProtection="1">
      <alignment horizontal="left" vertical="center" wrapText="1"/>
    </xf>
    <xf numFmtId="0" fontId="15" fillId="0" borderId="12" xfId="543" applyFont="1" applyBorder="1" applyAlignment="1" applyProtection="1">
      <alignment horizontal="left" vertical="center" wrapText="1"/>
    </xf>
    <xf numFmtId="0" fontId="15" fillId="0" borderId="9" xfId="543" applyFont="1" applyBorder="1" applyAlignment="1" applyProtection="1">
      <alignment horizontal="left" vertical="center" wrapText="1"/>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0" fontId="13" fillId="0" borderId="17" xfId="0" applyFont="1" applyFill="1" applyBorder="1" applyAlignment="1" applyProtection="1">
      <alignment horizontal="center"/>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5" fillId="0" borderId="6" xfId="0" applyFont="1" applyFill="1" applyBorder="1" applyAlignment="1" applyProtection="1">
      <alignment horizontal="left"/>
    </xf>
    <xf numFmtId="168" fontId="15"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5" fillId="0" borderId="3" xfId="0" applyFont="1" applyBorder="1" applyAlignment="1" applyProtection="1">
      <alignment horizontal="left"/>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6" xfId="0" applyFont="1" applyBorder="1" applyAlignment="1" applyProtection="1">
      <alignment horizontal="center"/>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171" fontId="6" fillId="0" borderId="11" xfId="543" applyNumberFormat="1" applyFont="1" applyBorder="1" applyAlignment="1" applyProtection="1">
      <alignment horizontal="right"/>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49" fontId="0" fillId="5" borderId="6" xfId="0" applyNumberFormat="1" applyFill="1" applyBorder="1" applyAlignment="1" applyProtection="1">
      <alignment horizontal="center"/>
      <protection locked="0"/>
    </xf>
    <xf numFmtId="0" fontId="0" fillId="0" borderId="6" xfId="0" applyBorder="1" applyAlignment="1" applyProtection="1">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6" fillId="5" borderId="1" xfId="0" applyFont="1"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0" fillId="0" borderId="7" xfId="0" applyNumberFormat="1" applyFill="1" applyBorder="1" applyAlignment="1">
      <alignment horizontal="center"/>
    </xf>
    <xf numFmtId="168" fontId="0" fillId="0" borderId="15" xfId="0" applyNumberFormat="1" applyFill="1" applyBorder="1" applyAlignment="1">
      <alignment horizontal="center"/>
    </xf>
    <xf numFmtId="168" fontId="0" fillId="45" borderId="7" xfId="0" applyNumberFormat="1" applyFill="1" applyBorder="1" applyAlignment="1">
      <alignment horizontal="center"/>
    </xf>
    <xf numFmtId="168" fontId="0" fillId="45" borderId="15" xfId="0" applyNumberFormat="1" applyFill="1" applyBorder="1" applyAlignment="1">
      <alignment horizontal="center"/>
    </xf>
    <xf numFmtId="168" fontId="6" fillId="45" borderId="7" xfId="0" applyNumberFormat="1" applyFont="1" applyFill="1" applyBorder="1" applyAlignment="1">
      <alignment horizontal="center"/>
    </xf>
    <xf numFmtId="168" fontId="6" fillId="45" borderId="15" xfId="0" applyNumberFormat="1" applyFont="1" applyFill="1" applyBorder="1" applyAlignment="1">
      <alignment horizontal="center"/>
    </xf>
    <xf numFmtId="0" fontId="12" fillId="3" borderId="2" xfId="0" applyFont="1" applyFill="1" applyBorder="1" applyAlignment="1">
      <alignment horizontal="center" vertical="center"/>
    </xf>
    <xf numFmtId="0" fontId="12" fillId="3" borderId="16" xfId="0" applyFont="1" applyFill="1" applyBorder="1" applyAlignment="1">
      <alignment horizontal="center" vertical="center"/>
    </xf>
    <xf numFmtId="0" fontId="13" fillId="0" borderId="11" xfId="0" applyFont="1" applyBorder="1" applyAlignment="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68" fontId="0" fillId="2" borderId="3" xfId="0" applyNumberFormat="1" applyFill="1" applyBorder="1" applyAlignment="1" applyProtection="1">
      <alignment horizontal="center"/>
    </xf>
    <xf numFmtId="168" fontId="0" fillId="2" borderId="4" xfId="0" applyNumberFormat="1" applyFill="1" applyBorder="1" applyAlignment="1" applyProtection="1">
      <alignment horizontal="center"/>
    </xf>
    <xf numFmtId="168" fontId="0" fillId="2" borderId="5" xfId="0" applyNumberFormat="1" applyFill="1" applyBorder="1" applyAlignment="1" applyProtection="1">
      <alignment horizontal="center"/>
    </xf>
    <xf numFmtId="168" fontId="0" fillId="5" borderId="10" xfId="0" applyNumberFormat="1" applyFill="1" applyBorder="1" applyAlignment="1" applyProtection="1">
      <alignment horizontal="center"/>
      <protection locked="0"/>
    </xf>
    <xf numFmtId="168" fontId="0" fillId="5" borderId="13" xfId="0" applyNumberFormat="1" applyFill="1" applyBorder="1" applyAlignment="1" applyProtection="1">
      <alignment horizontal="center"/>
      <protection locked="0"/>
    </xf>
    <xf numFmtId="0" fontId="13" fillId="0" borderId="3" xfId="0" applyFont="1" applyFill="1" applyBorder="1" applyAlignment="1">
      <alignment horizontal="right"/>
    </xf>
    <xf numFmtId="0" fontId="13" fillId="0" borderId="4" xfId="0" applyFont="1" applyFill="1" applyBorder="1" applyAlignment="1">
      <alignment horizontal="right"/>
    </xf>
    <xf numFmtId="0" fontId="13" fillId="0" borderId="5" xfId="0" applyFont="1" applyFill="1" applyBorder="1" applyAlignment="1">
      <alignment horizontal="right"/>
    </xf>
    <xf numFmtId="9" fontId="0" fillId="0" borderId="9" xfId="0" applyNumberFormat="1" applyFill="1" applyBorder="1" applyAlignment="1">
      <alignment horizontal="center" vertical="center"/>
    </xf>
    <xf numFmtId="9" fontId="0" fillId="0" borderId="6"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98" fillId="0" borderId="5" xfId="0" applyNumberFormat="1" applyFont="1" applyFill="1" applyBorder="1" applyAlignment="1">
      <alignment horizontal="center"/>
    </xf>
    <xf numFmtId="168" fontId="98" fillId="0" borderId="11" xfId="0" applyNumberFormat="1" applyFont="1" applyFill="1" applyBorder="1" applyAlignment="1">
      <alignment horizontal="center"/>
    </xf>
    <xf numFmtId="168" fontId="0" fillId="0" borderId="3" xfId="0" applyNumberFormat="1" applyFill="1" applyBorder="1" applyAlignment="1">
      <alignment horizontal="center"/>
    </xf>
    <xf numFmtId="168" fontId="0" fillId="0" borderId="4" xfId="0" applyNumberFormat="1" applyFill="1" applyBorder="1" applyAlignment="1">
      <alignment horizontal="center"/>
    </xf>
    <xf numFmtId="168" fontId="0" fillId="0" borderId="5" xfId="0" applyNumberFormat="1" applyFill="1" applyBorder="1" applyAlignment="1">
      <alignment horizontal="center"/>
    </xf>
    <xf numFmtId="168" fontId="0" fillId="0" borderId="11" xfId="0" applyNumberFormat="1" applyFill="1" applyBorder="1" applyAlignment="1">
      <alignment horizontal="center"/>
    </xf>
    <xf numFmtId="5" fontId="0" fillId="0" borderId="5" xfId="0" applyNumberFormat="1" applyFill="1" applyBorder="1" applyAlignment="1">
      <alignment horizontal="center"/>
    </xf>
    <xf numFmtId="5" fontId="0" fillId="0" borderId="11" xfId="0" applyNumberFormat="1" applyFill="1" applyBorder="1" applyAlignment="1">
      <alignment horizontal="center"/>
    </xf>
    <xf numFmtId="10" fontId="0" fillId="0" borderId="11" xfId="0" applyNumberFormat="1" applyFill="1" applyBorder="1" applyAlignment="1" applyProtection="1">
      <alignment horizontal="center"/>
      <protection locked="0"/>
    </xf>
    <xf numFmtId="9" fontId="0" fillId="0" borderId="5" xfId="0" applyNumberFormat="1" applyFill="1" applyBorder="1" applyAlignment="1" applyProtection="1">
      <alignment horizontal="center"/>
    </xf>
    <xf numFmtId="9" fontId="0" fillId="0" borderId="11" xfId="0" applyNumberFormat="1" applyFill="1" applyBorder="1" applyAlignment="1" applyProtection="1">
      <alignment horizontal="center"/>
    </xf>
    <xf numFmtId="0" fontId="13" fillId="0" borderId="11" xfId="0" applyFont="1" applyBorder="1" applyAlignment="1">
      <alignment horizontal="center"/>
    </xf>
    <xf numFmtId="0" fontId="43" fillId="0" borderId="0" xfId="0" applyFont="1" applyBorder="1" applyAlignment="1">
      <alignment horizontal="left"/>
    </xf>
    <xf numFmtId="168" fontId="98" fillId="0" borderId="5" xfId="0" applyNumberFormat="1" applyFont="1" applyFill="1" applyBorder="1" applyAlignment="1" applyProtection="1">
      <alignment horizontal="center"/>
    </xf>
    <xf numFmtId="168" fontId="98" fillId="0" borderId="11" xfId="0" applyNumberFormat="1" applyFont="1" applyFill="1" applyBorder="1" applyAlignment="1" applyProtection="1">
      <alignment horizontal="center"/>
    </xf>
    <xf numFmtId="168" fontId="0" fillId="0" borderId="3" xfId="0" applyNumberFormat="1" applyFill="1" applyBorder="1" applyAlignment="1">
      <alignment horizontal="right"/>
    </xf>
    <xf numFmtId="168" fontId="0" fillId="0" borderId="4" xfId="0" applyNumberFormat="1" applyFill="1" applyBorder="1" applyAlignment="1">
      <alignment horizontal="right"/>
    </xf>
    <xf numFmtId="168" fontId="0" fillId="0" borderId="5" xfId="0" applyNumberFormat="1" applyFill="1" applyBorder="1" applyAlignment="1">
      <alignment horizontal="right"/>
    </xf>
    <xf numFmtId="168" fontId="0" fillId="0" borderId="11" xfId="0" applyNumberFormat="1" applyFill="1" applyBorder="1" applyAlignment="1">
      <alignment horizontal="right"/>
    </xf>
    <xf numFmtId="176" fontId="0" fillId="5" borderId="3" xfId="0" applyNumberFormat="1" applyFill="1" applyBorder="1" applyAlignment="1" applyProtection="1">
      <alignment horizontal="right"/>
      <protection locked="0"/>
    </xf>
    <xf numFmtId="176" fontId="0" fillId="5" borderId="4" xfId="0" applyNumberFormat="1" applyFill="1" applyBorder="1" applyAlignment="1" applyProtection="1">
      <alignment horizontal="right"/>
      <protection locked="0"/>
    </xf>
    <xf numFmtId="176" fontId="0" fillId="5" borderId="5" xfId="0" applyNumberFormat="1" applyFill="1" applyBorder="1" applyAlignment="1" applyProtection="1">
      <alignment horizontal="right"/>
      <protection locked="0"/>
    </xf>
    <xf numFmtId="0" fontId="97" fillId="0" borderId="0" xfId="0" applyFont="1" applyBorder="1" applyAlignment="1">
      <alignment horizontal="left" wrapText="1"/>
    </xf>
    <xf numFmtId="168" fontId="0" fillId="0" borderId="3" xfId="0" applyNumberFormat="1" applyBorder="1" applyAlignment="1" applyProtection="1">
      <alignment horizontal="right"/>
      <protection locked="0"/>
    </xf>
    <xf numFmtId="168" fontId="0" fillId="0" borderId="4" xfId="0" applyNumberFormat="1" applyBorder="1" applyAlignment="1" applyProtection="1">
      <alignment horizontal="right"/>
      <protection locked="0"/>
    </xf>
    <xf numFmtId="168" fontId="0" fillId="0" borderId="5" xfId="0" applyNumberFormat="1" applyBorder="1" applyAlignment="1" applyProtection="1">
      <alignment horizontal="right"/>
      <protection locked="0"/>
    </xf>
    <xf numFmtId="168" fontId="0" fillId="0" borderId="3" xfId="0" applyNumberFormat="1" applyBorder="1" applyAlignment="1">
      <alignment horizontal="center"/>
    </xf>
    <xf numFmtId="168" fontId="0" fillId="0" borderId="4" xfId="0" applyNumberFormat="1" applyBorder="1" applyAlignment="1">
      <alignment horizontal="center"/>
    </xf>
    <xf numFmtId="168" fontId="0" fillId="0" borderId="5" xfId="0" applyNumberFormat="1" applyBorder="1" applyAlignment="1">
      <alignment horizontal="center"/>
    </xf>
    <xf numFmtId="0" fontId="43" fillId="0" borderId="2" xfId="0" applyNumberFormat="1" applyFont="1" applyBorder="1" applyAlignment="1">
      <alignment horizontal="left" vertical="top"/>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0" fontId="13" fillId="0" borderId="16" xfId="271" applyFont="1" applyFill="1" applyBorder="1" applyAlignment="1" applyProtection="1">
      <alignment horizontal="center"/>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68" fontId="6" fillId="0" borderId="11" xfId="570" applyNumberFormat="1" applyBorder="1" applyAlignment="1">
      <alignment horizontal="center"/>
    </xf>
    <xf numFmtId="0" fontId="97"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63">
    <dxf>
      <font>
        <condense val="0"/>
        <extend val="0"/>
        <color indexed="10"/>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52648</xdr:rowOff>
    </xdr:from>
    <xdr:to>
      <xdr:col>22</xdr:col>
      <xdr:colOff>3116</xdr:colOff>
      <xdr:row>6</xdr:row>
      <xdr:rowOff>150616</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89166" y="52648"/>
          <a:ext cx="1151313" cy="10456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tals/non_competitive.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2" Type="http://schemas.openxmlformats.org/officeDocument/2006/relationships/hyperlink" Target="http://www.treasurer.ca.gov/ctcac/2019/application.asp" TargetMode="External"/><Relationship Id="rId1" Type="http://schemas.openxmlformats.org/officeDocument/2006/relationships/hyperlink" Target="http://www.treasurer.ca.gov/ctcac/compliance/covenant/questionnaire.pdf"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hyperlink" Target="http://www.treasurer.ca.gov/ctcac/2019/lra/contact.pdf" TargetMode="External"/><Relationship Id="rId7" Type="http://schemas.openxmlformats.org/officeDocument/2006/relationships/comments" Target="../comments1.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vmlDrawing" Target="../drawings/vmlDrawing2.vml"/><Relationship Id="rId5" Type="http://schemas.openxmlformats.org/officeDocument/2006/relationships/drawing" Target="../drawings/drawing2.xml"/><Relationship Id="rId4"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L556"/>
  <sheetViews>
    <sheetView showGridLines="0" zoomScale="120" zoomScaleNormal="12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75" t="s">
        <v>626</v>
      </c>
      <c r="B1" s="975"/>
      <c r="C1" s="975"/>
      <c r="D1" s="975"/>
      <c r="E1" s="975"/>
      <c r="F1" s="975"/>
      <c r="G1" s="975"/>
      <c r="H1" s="975"/>
      <c r="I1" s="975"/>
      <c r="J1" s="975"/>
      <c r="K1" s="975"/>
      <c r="L1" s="975"/>
      <c r="M1" s="975"/>
      <c r="N1" s="975"/>
      <c r="O1" s="975"/>
      <c r="P1" s="975"/>
      <c r="Q1" s="975"/>
      <c r="R1" s="975"/>
      <c r="S1" s="975"/>
      <c r="T1" s="975"/>
      <c r="U1" s="975"/>
      <c r="V1" s="975"/>
      <c r="W1" s="975"/>
      <c r="X1" s="975"/>
      <c r="Y1" s="975"/>
      <c r="Z1" s="975"/>
      <c r="AA1" s="975"/>
      <c r="AB1" s="975"/>
      <c r="AC1" s="975"/>
      <c r="AD1" s="975"/>
      <c r="AE1" s="975"/>
      <c r="AF1" s="975"/>
      <c r="AG1" s="975"/>
      <c r="AH1" s="975"/>
      <c r="AI1" s="975"/>
      <c r="AJ1" s="975"/>
      <c r="AK1" s="975"/>
      <c r="AL1" s="975"/>
    </row>
    <row r="2" spans="1:38" ht="13.5" thickBot="1">
      <c r="A2" s="976"/>
      <c r="B2" s="976"/>
      <c r="C2" s="976"/>
      <c r="D2" s="976"/>
      <c r="E2" s="976"/>
      <c r="F2" s="976"/>
      <c r="G2" s="976"/>
      <c r="H2" s="976"/>
      <c r="I2" s="976"/>
      <c r="J2" s="976"/>
      <c r="K2" s="976"/>
      <c r="L2" s="976"/>
      <c r="M2" s="976"/>
      <c r="N2" s="976"/>
      <c r="O2" s="976"/>
      <c r="P2" s="976"/>
      <c r="Q2" s="976"/>
      <c r="R2" s="976"/>
      <c r="S2" s="976"/>
      <c r="T2" s="976"/>
      <c r="U2" s="976"/>
      <c r="V2" s="976"/>
      <c r="W2" s="976"/>
      <c r="X2" s="976"/>
      <c r="Y2" s="976"/>
      <c r="Z2" s="976"/>
      <c r="AA2" s="976"/>
      <c r="AB2" s="976"/>
      <c r="AC2" s="976"/>
      <c r="AD2" s="976"/>
      <c r="AE2" s="976"/>
      <c r="AF2" s="976"/>
      <c r="AG2" s="976"/>
      <c r="AH2" s="976"/>
      <c r="AI2" s="976"/>
      <c r="AJ2" s="976"/>
      <c r="AK2" s="976"/>
      <c r="AL2" s="976"/>
    </row>
    <row r="3" spans="1:38" ht="13.5" thickTop="1"/>
    <row r="4" spans="1:38" s="11" customFormat="1">
      <c r="B4" s="20" t="s">
        <v>634</v>
      </c>
      <c r="C4" s="20" t="s">
        <v>584</v>
      </c>
      <c r="D4" s="216"/>
      <c r="E4" s="216"/>
      <c r="F4" s="216"/>
      <c r="G4" s="216"/>
      <c r="H4" s="216"/>
      <c r="I4" s="216"/>
      <c r="J4" s="216"/>
      <c r="K4" s="216"/>
      <c r="L4" s="216"/>
      <c r="M4" s="216"/>
      <c r="N4" s="216"/>
      <c r="O4" s="216"/>
      <c r="P4" s="216"/>
      <c r="Q4" s="216"/>
      <c r="R4" s="216"/>
      <c r="S4" s="216"/>
      <c r="T4" s="216"/>
      <c r="U4" s="216"/>
      <c r="V4" s="216"/>
      <c r="W4" s="216"/>
      <c r="X4" s="216"/>
      <c r="Y4" s="216"/>
      <c r="Z4" s="216"/>
      <c r="AA4" s="216"/>
      <c r="AB4" s="216"/>
    </row>
    <row r="5" spans="1:38">
      <c r="B5" s="5"/>
      <c r="C5" s="5"/>
      <c r="D5" s="159"/>
      <c r="E5" s="159"/>
      <c r="F5" s="159"/>
      <c r="G5" s="159"/>
      <c r="H5" s="159"/>
      <c r="I5" s="159"/>
      <c r="J5" s="159"/>
      <c r="K5" s="159"/>
      <c r="L5" s="159"/>
      <c r="M5" s="159"/>
      <c r="N5" s="159"/>
      <c r="O5" s="159"/>
      <c r="P5" s="159"/>
      <c r="Q5" s="159"/>
      <c r="R5" s="159"/>
      <c r="S5" s="159"/>
      <c r="T5" s="159"/>
      <c r="U5" s="159"/>
      <c r="V5" s="159"/>
      <c r="W5" s="159"/>
      <c r="X5" s="159"/>
      <c r="Y5" s="159"/>
      <c r="Z5" s="159"/>
      <c r="AA5" s="159"/>
      <c r="AB5" s="159"/>
    </row>
    <row r="6" spans="1:38">
      <c r="A6" s="159"/>
      <c r="C6" s="5" t="s">
        <v>224</v>
      </c>
      <c r="D6" s="5" t="s">
        <v>356</v>
      </c>
      <c r="F6" s="159"/>
      <c r="G6" s="159"/>
      <c r="H6" s="159"/>
      <c r="I6" s="159"/>
      <c r="J6" s="159"/>
      <c r="K6" s="159"/>
      <c r="L6" s="159"/>
      <c r="M6" s="159"/>
      <c r="N6" s="159"/>
      <c r="O6" s="159"/>
      <c r="P6" s="159"/>
      <c r="Q6" s="159"/>
      <c r="R6" s="159"/>
      <c r="S6" s="159"/>
      <c r="T6" s="159"/>
      <c r="U6" s="159"/>
      <c r="V6" s="159"/>
      <c r="W6" s="159"/>
      <c r="X6" s="159"/>
      <c r="Y6" s="159"/>
      <c r="Z6" s="159"/>
      <c r="AA6" s="159"/>
      <c r="AB6" s="159"/>
    </row>
    <row r="7" spans="1:38" ht="13.15" customHeight="1">
      <c r="A7" s="358"/>
      <c r="B7" s="356"/>
      <c r="C7" s="357"/>
      <c r="D7" s="979" t="s">
        <v>1513</v>
      </c>
      <c r="E7" s="979"/>
      <c r="F7" s="979"/>
      <c r="G7" s="979"/>
      <c r="H7" s="979"/>
      <c r="I7" s="979"/>
      <c r="J7" s="979"/>
      <c r="K7" s="979"/>
      <c r="L7" s="979"/>
      <c r="M7" s="979"/>
      <c r="N7" s="979"/>
      <c r="O7" s="979"/>
      <c r="P7" s="979"/>
      <c r="Q7" s="979"/>
      <c r="R7" s="979"/>
      <c r="S7" s="979"/>
      <c r="T7" s="979"/>
      <c r="U7" s="979"/>
      <c r="V7" s="979"/>
      <c r="W7" s="979"/>
      <c r="X7" s="979"/>
      <c r="Y7" s="979"/>
      <c r="Z7" s="979"/>
      <c r="AA7" s="979"/>
      <c r="AB7" s="979"/>
      <c r="AC7" s="979"/>
      <c r="AD7" s="979"/>
      <c r="AE7" s="979"/>
      <c r="AF7" s="979"/>
      <c r="AG7" s="979"/>
      <c r="AH7" s="979"/>
      <c r="AI7" s="979"/>
      <c r="AJ7" s="979"/>
      <c r="AK7" s="979"/>
      <c r="AL7" s="818"/>
    </row>
    <row r="8" spans="1:38">
      <c r="A8" s="358"/>
      <c r="B8" s="356"/>
      <c r="C8" s="357"/>
      <c r="D8" s="979"/>
      <c r="E8" s="979"/>
      <c r="F8" s="979"/>
      <c r="G8" s="979"/>
      <c r="H8" s="979"/>
      <c r="I8" s="979"/>
      <c r="J8" s="979"/>
      <c r="K8" s="979"/>
      <c r="L8" s="979"/>
      <c r="M8" s="979"/>
      <c r="N8" s="979"/>
      <c r="O8" s="979"/>
      <c r="P8" s="979"/>
      <c r="Q8" s="979"/>
      <c r="R8" s="979"/>
      <c r="S8" s="979"/>
      <c r="T8" s="979"/>
      <c r="U8" s="979"/>
      <c r="V8" s="979"/>
      <c r="W8" s="979"/>
      <c r="X8" s="979"/>
      <c r="Y8" s="979"/>
      <c r="Z8" s="979"/>
      <c r="AA8" s="979"/>
      <c r="AB8" s="979"/>
      <c r="AC8" s="979"/>
      <c r="AD8" s="979"/>
      <c r="AE8" s="979"/>
      <c r="AF8" s="979"/>
      <c r="AG8" s="979"/>
      <c r="AH8" s="979"/>
      <c r="AI8" s="979"/>
      <c r="AJ8" s="979"/>
      <c r="AK8" s="979"/>
      <c r="AL8" s="818"/>
    </row>
    <row r="9" spans="1:38">
      <c r="A9" s="358"/>
      <c r="B9" s="356"/>
      <c r="C9" s="357"/>
      <c r="D9" s="979"/>
      <c r="E9" s="979"/>
      <c r="F9" s="979"/>
      <c r="G9" s="979"/>
      <c r="H9" s="979"/>
      <c r="I9" s="979"/>
      <c r="J9" s="979"/>
      <c r="K9" s="979"/>
      <c r="L9" s="979"/>
      <c r="M9" s="979"/>
      <c r="N9" s="979"/>
      <c r="O9" s="979"/>
      <c r="P9" s="979"/>
      <c r="Q9" s="979"/>
      <c r="R9" s="979"/>
      <c r="S9" s="979"/>
      <c r="T9" s="979"/>
      <c r="U9" s="979"/>
      <c r="V9" s="979"/>
      <c r="W9" s="979"/>
      <c r="X9" s="979"/>
      <c r="Y9" s="979"/>
      <c r="Z9" s="979"/>
      <c r="AA9" s="979"/>
      <c r="AB9" s="979"/>
      <c r="AC9" s="979"/>
      <c r="AD9" s="979"/>
      <c r="AE9" s="979"/>
      <c r="AF9" s="979"/>
      <c r="AG9" s="979"/>
      <c r="AH9" s="979"/>
      <c r="AI9" s="979"/>
      <c r="AJ9" s="979"/>
      <c r="AK9" s="979"/>
      <c r="AL9" s="818"/>
    </row>
    <row r="10" spans="1:38">
      <c r="A10" s="358"/>
      <c r="B10" s="356"/>
      <c r="C10" s="357"/>
      <c r="D10" s="844"/>
      <c r="E10" s="844"/>
      <c r="F10" s="844"/>
      <c r="G10" s="844"/>
      <c r="H10" s="844"/>
      <c r="I10" s="844"/>
      <c r="J10" s="844"/>
      <c r="K10" s="844"/>
      <c r="L10" s="844"/>
      <c r="M10" s="844"/>
      <c r="N10" s="844"/>
      <c r="O10" s="844"/>
      <c r="P10" s="844"/>
      <c r="Q10" s="844"/>
      <c r="R10" s="844"/>
      <c r="S10" s="844"/>
      <c r="T10" s="844"/>
      <c r="U10" s="844"/>
      <c r="V10" s="844"/>
      <c r="W10" s="844"/>
      <c r="X10" s="844"/>
      <c r="Y10" s="844"/>
      <c r="Z10" s="844"/>
      <c r="AA10" s="844"/>
      <c r="AB10" s="844"/>
      <c r="AC10" s="844"/>
      <c r="AD10" s="844"/>
      <c r="AE10" s="844"/>
      <c r="AF10" s="844"/>
      <c r="AG10" s="844"/>
      <c r="AH10" s="844"/>
      <c r="AI10" s="844"/>
      <c r="AJ10" s="844"/>
      <c r="AK10" s="844"/>
      <c r="AL10" s="818"/>
    </row>
    <row r="11" spans="1:38" ht="12.95" customHeight="1">
      <c r="A11" s="358"/>
      <c r="B11" s="356"/>
      <c r="C11" s="357"/>
      <c r="D11" s="979" t="s">
        <v>1523</v>
      </c>
      <c r="E11" s="979"/>
      <c r="F11" s="979"/>
      <c r="G11" s="979"/>
      <c r="H11" s="979"/>
      <c r="I11" s="979"/>
      <c r="J11" s="979"/>
      <c r="K11" s="979"/>
      <c r="L11" s="979"/>
      <c r="M11" s="979"/>
      <c r="N11" s="979"/>
      <c r="O11" s="979"/>
      <c r="P11" s="979"/>
      <c r="Q11" s="979"/>
      <c r="R11" s="979"/>
      <c r="S11" s="979"/>
      <c r="T11" s="979"/>
      <c r="U11" s="979"/>
      <c r="V11" s="979"/>
      <c r="W11" s="979"/>
      <c r="X11" s="979"/>
      <c r="Y11" s="979"/>
      <c r="Z11" s="979"/>
      <c r="AA11" s="979"/>
      <c r="AB11" s="979"/>
      <c r="AC11" s="979"/>
      <c r="AD11" s="979"/>
      <c r="AE11" s="979"/>
      <c r="AF11" s="979"/>
      <c r="AG11" s="979"/>
      <c r="AH11" s="979"/>
      <c r="AI11" s="979"/>
      <c r="AJ11" s="979"/>
      <c r="AK11" s="979"/>
      <c r="AL11" s="818"/>
    </row>
    <row r="12" spans="1:38">
      <c r="A12" s="358"/>
      <c r="B12" s="356"/>
      <c r="C12" s="357"/>
      <c r="D12" s="979"/>
      <c r="E12" s="979"/>
      <c r="F12" s="979"/>
      <c r="G12" s="979"/>
      <c r="H12" s="979"/>
      <c r="I12" s="979"/>
      <c r="J12" s="979"/>
      <c r="K12" s="979"/>
      <c r="L12" s="979"/>
      <c r="M12" s="979"/>
      <c r="N12" s="979"/>
      <c r="O12" s="979"/>
      <c r="P12" s="979"/>
      <c r="Q12" s="979"/>
      <c r="R12" s="979"/>
      <c r="S12" s="979"/>
      <c r="T12" s="979"/>
      <c r="U12" s="979"/>
      <c r="V12" s="979"/>
      <c r="W12" s="979"/>
      <c r="X12" s="979"/>
      <c r="Y12" s="979"/>
      <c r="Z12" s="979"/>
      <c r="AA12" s="979"/>
      <c r="AB12" s="979"/>
      <c r="AC12" s="979"/>
      <c r="AD12" s="979"/>
      <c r="AE12" s="979"/>
      <c r="AF12" s="979"/>
      <c r="AG12" s="979"/>
      <c r="AH12" s="979"/>
      <c r="AI12" s="979"/>
      <c r="AJ12" s="979"/>
      <c r="AK12" s="979"/>
      <c r="AL12" s="818"/>
    </row>
    <row r="13" spans="1:38" s="789" customFormat="1">
      <c r="A13" s="358"/>
      <c r="B13" s="356"/>
      <c r="C13" s="357"/>
      <c r="D13" s="979"/>
      <c r="E13" s="979"/>
      <c r="F13" s="979"/>
      <c r="G13" s="979"/>
      <c r="H13" s="979"/>
      <c r="I13" s="979"/>
      <c r="J13" s="979"/>
      <c r="K13" s="979"/>
      <c r="L13" s="979"/>
      <c r="M13" s="979"/>
      <c r="N13" s="979"/>
      <c r="O13" s="979"/>
      <c r="P13" s="979"/>
      <c r="Q13" s="979"/>
      <c r="R13" s="979"/>
      <c r="S13" s="979"/>
      <c r="T13" s="979"/>
      <c r="U13" s="979"/>
      <c r="V13" s="979"/>
      <c r="W13" s="979"/>
      <c r="X13" s="979"/>
      <c r="Y13" s="979"/>
      <c r="Z13" s="979"/>
      <c r="AA13" s="979"/>
      <c r="AB13" s="979"/>
      <c r="AC13" s="979"/>
      <c r="AD13" s="979"/>
      <c r="AE13" s="979"/>
      <c r="AF13" s="979"/>
      <c r="AG13" s="979"/>
      <c r="AH13" s="979"/>
      <c r="AI13" s="979"/>
      <c r="AJ13" s="979"/>
      <c r="AK13" s="979"/>
      <c r="AL13" s="818"/>
    </row>
    <row r="14" spans="1:38" s="789" customFormat="1" ht="13.15" customHeight="1">
      <c r="A14" s="358"/>
      <c r="B14" s="356"/>
      <c r="C14" s="357"/>
      <c r="E14" s="971" t="s">
        <v>1514</v>
      </c>
      <c r="F14" s="971"/>
      <c r="G14" s="971"/>
      <c r="H14" s="971"/>
      <c r="I14" s="971"/>
      <c r="J14" s="971"/>
      <c r="K14" s="971"/>
      <c r="L14" s="971"/>
      <c r="M14" s="971"/>
      <c r="N14" s="971"/>
      <c r="O14" s="971"/>
      <c r="P14" s="971"/>
      <c r="Q14" s="971"/>
      <c r="R14" s="971"/>
      <c r="S14" s="971"/>
      <c r="T14" s="971"/>
      <c r="U14" s="971"/>
      <c r="V14" s="971"/>
      <c r="W14" s="971"/>
      <c r="X14" s="971"/>
      <c r="Y14" s="971"/>
      <c r="Z14" s="971"/>
      <c r="AA14" s="971"/>
      <c r="AB14" s="971"/>
      <c r="AC14" s="971"/>
      <c r="AD14" s="971"/>
      <c r="AE14" s="971"/>
      <c r="AF14" s="971"/>
      <c r="AG14" s="971"/>
      <c r="AH14" s="971"/>
      <c r="AI14" s="971"/>
      <c r="AJ14" s="971"/>
      <c r="AK14" s="971"/>
      <c r="AL14" s="818"/>
    </row>
    <row r="15" spans="1:38" s="789" customFormat="1">
      <c r="A15" s="358"/>
      <c r="B15" s="356"/>
      <c r="C15" s="357"/>
      <c r="D15" s="818"/>
      <c r="E15" s="971"/>
      <c r="F15" s="971"/>
      <c r="G15" s="971"/>
      <c r="H15" s="971"/>
      <c r="I15" s="971"/>
      <c r="J15" s="971"/>
      <c r="K15" s="971"/>
      <c r="L15" s="971"/>
      <c r="M15" s="971"/>
      <c r="N15" s="971"/>
      <c r="O15" s="971"/>
      <c r="P15" s="971"/>
      <c r="Q15" s="971"/>
      <c r="R15" s="971"/>
      <c r="S15" s="971"/>
      <c r="T15" s="971"/>
      <c r="U15" s="971"/>
      <c r="V15" s="971"/>
      <c r="W15" s="971"/>
      <c r="X15" s="971"/>
      <c r="Y15" s="971"/>
      <c r="Z15" s="971"/>
      <c r="AA15" s="971"/>
      <c r="AB15" s="971"/>
      <c r="AC15" s="971"/>
      <c r="AD15" s="971"/>
      <c r="AE15" s="971"/>
      <c r="AF15" s="971"/>
      <c r="AG15" s="971"/>
      <c r="AH15" s="971"/>
      <c r="AI15" s="971"/>
      <c r="AJ15" s="971"/>
      <c r="AK15" s="971"/>
      <c r="AL15" s="818"/>
    </row>
    <row r="16" spans="1:38" s="789" customFormat="1">
      <c r="A16" s="358"/>
      <c r="B16" s="356"/>
      <c r="C16" s="357"/>
      <c r="D16" s="841"/>
      <c r="E16" s="841"/>
      <c r="F16" s="841"/>
      <c r="G16" s="841"/>
      <c r="H16" s="841"/>
      <c r="I16" s="841"/>
      <c r="J16" s="841"/>
      <c r="K16" s="841"/>
      <c r="L16" s="841"/>
      <c r="M16" s="841"/>
      <c r="N16" s="841"/>
      <c r="O16" s="841"/>
      <c r="P16" s="841"/>
      <c r="Q16" s="841"/>
      <c r="R16" s="841"/>
      <c r="S16" s="841"/>
      <c r="T16" s="841"/>
      <c r="U16" s="841"/>
      <c r="V16" s="841"/>
      <c r="W16" s="841"/>
      <c r="X16" s="841"/>
      <c r="Y16" s="841"/>
      <c r="Z16" s="841"/>
      <c r="AA16" s="841"/>
      <c r="AB16" s="841"/>
      <c r="AC16" s="841"/>
      <c r="AD16" s="841"/>
      <c r="AE16" s="841"/>
      <c r="AF16" s="841"/>
      <c r="AG16" s="841"/>
      <c r="AH16" s="841"/>
      <c r="AI16" s="841"/>
      <c r="AJ16" s="841"/>
      <c r="AK16" s="841"/>
      <c r="AL16" s="818"/>
    </row>
    <row r="17" spans="1:38" ht="13.15" customHeight="1">
      <c r="A17" s="358"/>
      <c r="B17" s="356"/>
      <c r="C17" s="357"/>
      <c r="D17" s="971" t="s">
        <v>1603</v>
      </c>
      <c r="E17" s="971"/>
      <c r="F17" s="971"/>
      <c r="G17" s="971"/>
      <c r="H17" s="971"/>
      <c r="I17" s="971"/>
      <c r="J17" s="971"/>
      <c r="K17" s="971"/>
      <c r="L17" s="971"/>
      <c r="M17" s="971"/>
      <c r="N17" s="971"/>
      <c r="O17" s="971"/>
      <c r="P17" s="971"/>
      <c r="Q17" s="971"/>
      <c r="R17" s="971"/>
      <c r="S17" s="971"/>
      <c r="T17" s="971"/>
      <c r="U17" s="971"/>
      <c r="V17" s="971"/>
      <c r="W17" s="971"/>
      <c r="X17" s="971"/>
      <c r="Y17" s="971"/>
      <c r="Z17" s="971"/>
      <c r="AA17" s="971"/>
      <c r="AB17" s="971"/>
      <c r="AC17" s="971"/>
      <c r="AD17" s="971"/>
      <c r="AE17" s="971"/>
      <c r="AF17" s="971"/>
      <c r="AG17" s="971"/>
      <c r="AH17" s="971"/>
      <c r="AI17" s="971"/>
      <c r="AJ17" s="971"/>
      <c r="AK17" s="971"/>
      <c r="AL17" s="356"/>
    </row>
    <row r="18" spans="1:38">
      <c r="A18" s="358"/>
      <c r="B18" s="356"/>
      <c r="C18" s="357"/>
      <c r="D18" s="971"/>
      <c r="E18" s="971"/>
      <c r="F18" s="971"/>
      <c r="G18" s="971"/>
      <c r="H18" s="971"/>
      <c r="I18" s="971"/>
      <c r="J18" s="971"/>
      <c r="K18" s="971"/>
      <c r="L18" s="971"/>
      <c r="M18" s="971"/>
      <c r="N18" s="971"/>
      <c r="O18" s="971"/>
      <c r="P18" s="971"/>
      <c r="Q18" s="971"/>
      <c r="R18" s="971"/>
      <c r="S18" s="971"/>
      <c r="T18" s="971"/>
      <c r="U18" s="971"/>
      <c r="V18" s="971"/>
      <c r="W18" s="971"/>
      <c r="X18" s="971"/>
      <c r="Y18" s="971"/>
      <c r="Z18" s="971"/>
      <c r="AA18" s="971"/>
      <c r="AB18" s="971"/>
      <c r="AC18" s="971"/>
      <c r="AD18" s="971"/>
      <c r="AE18" s="971"/>
      <c r="AF18" s="971"/>
      <c r="AG18" s="971"/>
      <c r="AH18" s="971"/>
      <c r="AI18" s="971"/>
      <c r="AJ18" s="971"/>
      <c r="AK18" s="971"/>
      <c r="AL18" s="356"/>
    </row>
    <row r="19" spans="1:38" s="789" customFormat="1">
      <c r="A19" s="358"/>
      <c r="B19" s="356"/>
      <c r="C19" s="357"/>
      <c r="D19" s="971"/>
      <c r="E19" s="971"/>
      <c r="F19" s="971"/>
      <c r="G19" s="971"/>
      <c r="H19" s="971"/>
      <c r="I19" s="971"/>
      <c r="J19" s="971"/>
      <c r="K19" s="971"/>
      <c r="L19" s="971"/>
      <c r="M19" s="971"/>
      <c r="N19" s="971"/>
      <c r="O19" s="971"/>
      <c r="P19" s="971"/>
      <c r="Q19" s="971"/>
      <c r="R19" s="971"/>
      <c r="S19" s="971"/>
      <c r="T19" s="971"/>
      <c r="U19" s="971"/>
      <c r="V19" s="971"/>
      <c r="W19" s="971"/>
      <c r="X19" s="971"/>
      <c r="Y19" s="971"/>
      <c r="Z19" s="971"/>
      <c r="AA19" s="971"/>
      <c r="AB19" s="971"/>
      <c r="AC19" s="971"/>
      <c r="AD19" s="971"/>
      <c r="AE19" s="971"/>
      <c r="AF19" s="971"/>
      <c r="AG19" s="971"/>
      <c r="AH19" s="971"/>
      <c r="AI19" s="971"/>
      <c r="AJ19" s="971"/>
      <c r="AK19" s="971"/>
      <c r="AL19" s="356"/>
    </row>
    <row r="20" spans="1:38" s="789" customFormat="1" ht="13.15" customHeight="1">
      <c r="A20" s="358"/>
      <c r="B20" s="356"/>
      <c r="C20" s="357"/>
      <c r="D20" s="971"/>
      <c r="E20" s="971"/>
      <c r="F20" s="971"/>
      <c r="G20" s="971"/>
      <c r="H20" s="971"/>
      <c r="I20" s="971"/>
      <c r="J20" s="971"/>
      <c r="K20" s="971"/>
      <c r="L20" s="971"/>
      <c r="M20" s="971"/>
      <c r="N20" s="971"/>
      <c r="O20" s="971"/>
      <c r="P20" s="971"/>
      <c r="Q20" s="971"/>
      <c r="R20" s="971"/>
      <c r="S20" s="971"/>
      <c r="T20" s="971"/>
      <c r="U20" s="971"/>
      <c r="V20" s="971"/>
      <c r="W20" s="971"/>
      <c r="X20" s="971"/>
      <c r="Y20" s="971"/>
      <c r="Z20" s="971"/>
      <c r="AA20" s="971"/>
      <c r="AB20" s="971"/>
      <c r="AC20" s="971"/>
      <c r="AD20" s="971"/>
      <c r="AE20" s="971"/>
      <c r="AF20" s="971"/>
      <c r="AG20" s="971"/>
      <c r="AH20" s="971"/>
      <c r="AI20" s="971"/>
      <c r="AJ20" s="971"/>
      <c r="AK20" s="971"/>
      <c r="AL20" s="356"/>
    </row>
    <row r="21" spans="1:38" s="789" customFormat="1">
      <c r="A21" s="358"/>
      <c r="B21" s="356"/>
      <c r="C21" s="357"/>
      <c r="D21" s="971"/>
      <c r="E21" s="971"/>
      <c r="F21" s="971"/>
      <c r="G21" s="971"/>
      <c r="H21" s="971"/>
      <c r="I21" s="971"/>
      <c r="J21" s="971"/>
      <c r="K21" s="971"/>
      <c r="L21" s="971"/>
      <c r="M21" s="971"/>
      <c r="N21" s="971"/>
      <c r="O21" s="971"/>
      <c r="P21" s="971"/>
      <c r="Q21" s="971"/>
      <c r="R21" s="971"/>
      <c r="S21" s="971"/>
      <c r="T21" s="971"/>
      <c r="U21" s="971"/>
      <c r="V21" s="971"/>
      <c r="W21" s="971"/>
      <c r="X21" s="971"/>
      <c r="Y21" s="971"/>
      <c r="Z21" s="971"/>
      <c r="AA21" s="971"/>
      <c r="AB21" s="971"/>
      <c r="AC21" s="971"/>
      <c r="AD21" s="971"/>
      <c r="AE21" s="971"/>
      <c r="AF21" s="971"/>
      <c r="AG21" s="971"/>
      <c r="AH21" s="971"/>
      <c r="AI21" s="971"/>
      <c r="AJ21" s="971"/>
      <c r="AK21" s="971"/>
      <c r="AL21" s="356"/>
    </row>
    <row r="22" spans="1:38" s="789" customFormat="1">
      <c r="A22" s="358"/>
      <c r="B22" s="356"/>
      <c r="C22" s="357"/>
      <c r="D22" s="971"/>
      <c r="E22" s="971"/>
      <c r="F22" s="971"/>
      <c r="G22" s="971"/>
      <c r="H22" s="971"/>
      <c r="I22" s="971"/>
      <c r="J22" s="971"/>
      <c r="K22" s="971"/>
      <c r="L22" s="971"/>
      <c r="M22" s="971"/>
      <c r="N22" s="971"/>
      <c r="O22" s="971"/>
      <c r="P22" s="971"/>
      <c r="Q22" s="971"/>
      <c r="R22" s="971"/>
      <c r="S22" s="971"/>
      <c r="T22" s="971"/>
      <c r="U22" s="971"/>
      <c r="V22" s="971"/>
      <c r="W22" s="971"/>
      <c r="X22" s="971"/>
      <c r="Y22" s="971"/>
      <c r="Z22" s="971"/>
      <c r="AA22" s="971"/>
      <c r="AB22" s="971"/>
      <c r="AC22" s="971"/>
      <c r="AD22" s="971"/>
      <c r="AE22" s="971"/>
      <c r="AF22" s="971"/>
      <c r="AG22" s="971"/>
      <c r="AH22" s="971"/>
      <c r="AI22" s="971"/>
      <c r="AJ22" s="971"/>
      <c r="AK22" s="971"/>
      <c r="AL22" s="356"/>
    </row>
    <row r="23" spans="1:38">
      <c r="A23" s="358"/>
      <c r="B23" s="356"/>
      <c r="C23" s="357"/>
      <c r="D23" s="971"/>
      <c r="E23" s="971"/>
      <c r="F23" s="971"/>
      <c r="G23" s="971"/>
      <c r="H23" s="971"/>
      <c r="I23" s="971"/>
      <c r="J23" s="971"/>
      <c r="K23" s="971"/>
      <c r="L23" s="971"/>
      <c r="M23" s="971"/>
      <c r="N23" s="971"/>
      <c r="O23" s="971"/>
      <c r="P23" s="971"/>
      <c r="Q23" s="971"/>
      <c r="R23" s="971"/>
      <c r="S23" s="971"/>
      <c r="T23" s="971"/>
      <c r="U23" s="971"/>
      <c r="V23" s="971"/>
      <c r="W23" s="971"/>
      <c r="X23" s="971"/>
      <c r="Y23" s="971"/>
      <c r="Z23" s="971"/>
      <c r="AA23" s="971"/>
      <c r="AB23" s="971"/>
      <c r="AC23" s="971"/>
      <c r="AD23" s="971"/>
      <c r="AE23" s="971"/>
      <c r="AF23" s="971"/>
      <c r="AG23" s="971"/>
      <c r="AH23" s="971"/>
      <c r="AI23" s="971"/>
      <c r="AJ23" s="971"/>
      <c r="AK23" s="971"/>
      <c r="AL23" s="356"/>
    </row>
    <row r="24" spans="1:38" s="789" customFormat="1">
      <c r="A24" s="358"/>
      <c r="B24" s="356"/>
      <c r="C24" s="357"/>
      <c r="D24" s="971"/>
      <c r="E24" s="971"/>
      <c r="F24" s="971"/>
      <c r="G24" s="971"/>
      <c r="H24" s="971"/>
      <c r="I24" s="971"/>
      <c r="J24" s="971"/>
      <c r="K24" s="971"/>
      <c r="L24" s="971"/>
      <c r="M24" s="971"/>
      <c r="N24" s="971"/>
      <c r="O24" s="971"/>
      <c r="P24" s="971"/>
      <c r="Q24" s="971"/>
      <c r="R24" s="971"/>
      <c r="S24" s="971"/>
      <c r="T24" s="971"/>
      <c r="U24" s="971"/>
      <c r="V24" s="971"/>
      <c r="W24" s="971"/>
      <c r="X24" s="971"/>
      <c r="Y24" s="971"/>
      <c r="Z24" s="971"/>
      <c r="AA24" s="971"/>
      <c r="AB24" s="971"/>
      <c r="AC24" s="971"/>
      <c r="AD24" s="971"/>
      <c r="AE24" s="971"/>
      <c r="AF24" s="971"/>
      <c r="AG24" s="971"/>
      <c r="AH24" s="971"/>
      <c r="AI24" s="971"/>
      <c r="AJ24" s="971"/>
      <c r="AK24" s="971"/>
      <c r="AL24" s="356"/>
    </row>
    <row r="25" spans="1:38" s="789" customFormat="1" ht="11.85" customHeight="1">
      <c r="A25" s="358"/>
      <c r="B25" s="356"/>
      <c r="C25" s="357"/>
      <c r="D25" s="971"/>
      <c r="E25" s="971"/>
      <c r="F25" s="971"/>
      <c r="G25" s="971"/>
      <c r="H25" s="971"/>
      <c r="I25" s="971"/>
      <c r="J25" s="971"/>
      <c r="K25" s="971"/>
      <c r="L25" s="971"/>
      <c r="M25" s="971"/>
      <c r="N25" s="971"/>
      <c r="O25" s="971"/>
      <c r="P25" s="971"/>
      <c r="Q25" s="971"/>
      <c r="R25" s="971"/>
      <c r="S25" s="971"/>
      <c r="T25" s="971"/>
      <c r="U25" s="971"/>
      <c r="V25" s="971"/>
      <c r="W25" s="971"/>
      <c r="X25" s="971"/>
      <c r="Y25" s="971"/>
      <c r="Z25" s="971"/>
      <c r="AA25" s="971"/>
      <c r="AB25" s="971"/>
      <c r="AC25" s="971"/>
      <c r="AD25" s="971"/>
      <c r="AE25" s="971"/>
      <c r="AF25" s="971"/>
      <c r="AG25" s="971"/>
      <c r="AH25" s="971"/>
      <c r="AI25" s="971"/>
      <c r="AJ25" s="971"/>
      <c r="AK25" s="971"/>
      <c r="AL25" s="356"/>
    </row>
    <row r="26" spans="1:38" s="789" customFormat="1" ht="13.15" customHeight="1">
      <c r="A26" s="358"/>
      <c r="B26" s="356"/>
      <c r="C26" s="357"/>
      <c r="E26" s="971" t="s">
        <v>1524</v>
      </c>
      <c r="F26" s="971"/>
      <c r="G26" s="971"/>
      <c r="H26" s="971"/>
      <c r="I26" s="971"/>
      <c r="J26" s="971"/>
      <c r="K26" s="971"/>
      <c r="L26" s="971"/>
      <c r="M26" s="971"/>
      <c r="N26" s="971"/>
      <c r="O26" s="971"/>
      <c r="P26" s="971"/>
      <c r="Q26" s="971"/>
      <c r="R26" s="971"/>
      <c r="S26" s="971"/>
      <c r="T26" s="971"/>
      <c r="U26" s="971"/>
      <c r="V26" s="971"/>
      <c r="W26" s="971"/>
      <c r="X26" s="971"/>
      <c r="Y26" s="971"/>
      <c r="Z26" s="971"/>
      <c r="AA26" s="971"/>
      <c r="AB26" s="971"/>
      <c r="AC26" s="971"/>
      <c r="AD26" s="971"/>
      <c r="AE26" s="971"/>
      <c r="AF26" s="971"/>
      <c r="AG26" s="971"/>
      <c r="AH26" s="971"/>
      <c r="AI26" s="971"/>
      <c r="AJ26" s="971"/>
      <c r="AK26" s="971"/>
      <c r="AL26" s="356"/>
    </row>
    <row r="27" spans="1:38" s="789" customFormat="1">
      <c r="A27" s="358"/>
      <c r="B27" s="356"/>
      <c r="C27" s="357"/>
      <c r="D27" s="818"/>
      <c r="E27" s="971"/>
      <c r="F27" s="971"/>
      <c r="G27" s="971"/>
      <c r="H27" s="971"/>
      <c r="I27" s="971"/>
      <c r="J27" s="971"/>
      <c r="K27" s="971"/>
      <c r="L27" s="971"/>
      <c r="M27" s="971"/>
      <c r="N27" s="971"/>
      <c r="O27" s="971"/>
      <c r="P27" s="971"/>
      <c r="Q27" s="971"/>
      <c r="R27" s="971"/>
      <c r="S27" s="971"/>
      <c r="T27" s="971"/>
      <c r="U27" s="971"/>
      <c r="V27" s="971"/>
      <c r="W27" s="971"/>
      <c r="X27" s="971"/>
      <c r="Y27" s="971"/>
      <c r="Z27" s="971"/>
      <c r="AA27" s="971"/>
      <c r="AB27" s="971"/>
      <c r="AC27" s="971"/>
      <c r="AD27" s="971"/>
      <c r="AE27" s="971"/>
      <c r="AF27" s="971"/>
      <c r="AG27" s="971"/>
      <c r="AH27" s="971"/>
      <c r="AI27" s="971"/>
      <c r="AJ27" s="971"/>
      <c r="AK27" s="971"/>
      <c r="AL27" s="356"/>
    </row>
    <row r="28" spans="1:38" s="789" customFormat="1">
      <c r="A28" s="358"/>
      <c r="B28" s="356"/>
      <c r="C28" s="357"/>
      <c r="D28" s="818"/>
      <c r="E28" s="818"/>
      <c r="F28" s="818"/>
      <c r="G28" s="818"/>
      <c r="H28" s="818"/>
      <c r="I28" s="818"/>
      <c r="J28" s="818"/>
      <c r="K28" s="818"/>
      <c r="L28" s="818"/>
      <c r="M28" s="818"/>
      <c r="N28" s="818"/>
      <c r="O28" s="818"/>
      <c r="P28" s="818"/>
      <c r="Q28" s="818"/>
      <c r="R28" s="818"/>
      <c r="S28" s="818"/>
      <c r="T28" s="818"/>
      <c r="U28" s="818"/>
      <c r="V28" s="818"/>
      <c r="W28" s="818"/>
      <c r="X28" s="818"/>
      <c r="Y28" s="818"/>
      <c r="Z28" s="818"/>
      <c r="AA28" s="818"/>
      <c r="AB28" s="818"/>
      <c r="AC28" s="818"/>
      <c r="AD28" s="818"/>
      <c r="AE28" s="818"/>
      <c r="AF28" s="818"/>
      <c r="AG28" s="818"/>
      <c r="AH28" s="818"/>
      <c r="AI28" s="818"/>
      <c r="AJ28" s="818"/>
      <c r="AK28" s="818"/>
      <c r="AL28" s="356"/>
    </row>
    <row r="29" spans="1:38" s="789" customFormat="1" ht="13.15" customHeight="1">
      <c r="A29" s="358"/>
      <c r="B29" s="356"/>
      <c r="C29" s="357"/>
      <c r="D29" s="978" t="s">
        <v>1525</v>
      </c>
      <c r="E29" s="978"/>
      <c r="F29" s="978"/>
      <c r="G29" s="978"/>
      <c r="H29" s="978"/>
      <c r="I29" s="978"/>
      <c r="J29" s="978"/>
      <c r="K29" s="978"/>
      <c r="L29" s="978"/>
      <c r="M29" s="978"/>
      <c r="N29" s="978"/>
      <c r="O29" s="978"/>
      <c r="P29" s="978"/>
      <c r="Q29" s="978"/>
      <c r="R29" s="978"/>
      <c r="S29" s="978"/>
      <c r="T29" s="978"/>
      <c r="U29" s="978"/>
      <c r="V29" s="978"/>
      <c r="W29" s="978"/>
      <c r="X29" s="978"/>
      <c r="Y29" s="978"/>
      <c r="Z29" s="978"/>
      <c r="AA29" s="978"/>
      <c r="AB29" s="978"/>
      <c r="AC29" s="978"/>
      <c r="AD29" s="978"/>
      <c r="AE29" s="978"/>
      <c r="AF29" s="978"/>
      <c r="AG29" s="978"/>
      <c r="AH29" s="978"/>
      <c r="AI29" s="978"/>
      <c r="AJ29" s="978"/>
      <c r="AK29" s="978"/>
      <c r="AL29" s="356"/>
    </row>
    <row r="30" spans="1:38" s="789" customFormat="1">
      <c r="A30" s="358"/>
      <c r="B30" s="356"/>
      <c r="C30" s="357"/>
      <c r="D30" s="818"/>
      <c r="E30" s="977" t="s">
        <v>1609</v>
      </c>
      <c r="F30" s="977"/>
      <c r="G30" s="977"/>
      <c r="H30" s="977"/>
      <c r="I30" s="977"/>
      <c r="J30" s="977"/>
      <c r="K30" s="977"/>
      <c r="L30" s="977"/>
      <c r="M30" s="977"/>
      <c r="N30" s="977"/>
      <c r="O30" s="977"/>
      <c r="P30" s="977"/>
      <c r="Q30" s="977"/>
      <c r="R30" s="977"/>
      <c r="S30" s="977"/>
      <c r="T30" s="977"/>
      <c r="U30" s="977"/>
      <c r="V30" s="977"/>
      <c r="W30" s="977"/>
      <c r="X30" s="977"/>
      <c r="Y30" s="977"/>
      <c r="Z30" s="977"/>
      <c r="AA30" s="977"/>
      <c r="AB30" s="977"/>
      <c r="AC30" s="977"/>
      <c r="AD30" s="977"/>
      <c r="AE30" s="977"/>
      <c r="AF30" s="977"/>
      <c r="AG30" s="977"/>
      <c r="AH30" s="977"/>
      <c r="AI30" s="977"/>
      <c r="AJ30" s="977"/>
      <c r="AK30" s="977"/>
      <c r="AL30" s="356"/>
    </row>
    <row r="31" spans="1:38">
      <c r="A31" s="159"/>
      <c r="C31" s="5"/>
    </row>
    <row r="32" spans="1:38">
      <c r="A32" s="159"/>
      <c r="D32" s="980" t="s">
        <v>1507</v>
      </c>
      <c r="E32" s="980"/>
      <c r="F32" s="980"/>
      <c r="G32" s="980"/>
      <c r="H32" s="980"/>
      <c r="I32" s="980"/>
      <c r="J32" s="980"/>
      <c r="K32" s="980"/>
      <c r="L32" s="980"/>
      <c r="M32" s="980"/>
      <c r="N32" s="980"/>
      <c r="O32" s="980"/>
      <c r="P32" s="980"/>
      <c r="Q32" s="980"/>
      <c r="R32" s="980"/>
      <c r="S32" s="980"/>
      <c r="T32" s="980"/>
      <c r="U32" s="980"/>
      <c r="V32" s="980"/>
      <c r="W32" s="980"/>
      <c r="X32" s="980"/>
      <c r="Y32" s="980"/>
      <c r="Z32" s="980"/>
      <c r="AA32" s="980"/>
      <c r="AB32" s="980"/>
      <c r="AC32" s="980"/>
      <c r="AD32" s="980"/>
      <c r="AE32" s="980"/>
      <c r="AF32" s="980"/>
      <c r="AG32" s="980"/>
      <c r="AH32" s="980"/>
      <c r="AI32" s="980"/>
      <c r="AJ32" s="980"/>
      <c r="AK32" s="980"/>
    </row>
    <row r="33" spans="1:38">
      <c r="A33" s="159"/>
      <c r="D33" s="980"/>
      <c r="E33" s="980"/>
      <c r="F33" s="980"/>
      <c r="G33" s="980"/>
      <c r="H33" s="980"/>
      <c r="I33" s="980"/>
      <c r="J33" s="980"/>
      <c r="K33" s="980"/>
      <c r="L33" s="980"/>
      <c r="M33" s="980"/>
      <c r="N33" s="980"/>
      <c r="O33" s="980"/>
      <c r="P33" s="980"/>
      <c r="Q33" s="980"/>
      <c r="R33" s="980"/>
      <c r="S33" s="980"/>
      <c r="T33" s="980"/>
      <c r="U33" s="980"/>
      <c r="V33" s="980"/>
      <c r="W33" s="980"/>
      <c r="X33" s="980"/>
      <c r="Y33" s="980"/>
      <c r="Z33" s="980"/>
      <c r="AA33" s="980"/>
      <c r="AB33" s="980"/>
      <c r="AC33" s="980"/>
      <c r="AD33" s="980"/>
      <c r="AE33" s="980"/>
      <c r="AF33" s="980"/>
      <c r="AG33" s="980"/>
      <c r="AH33" s="980"/>
      <c r="AI33" s="980"/>
      <c r="AJ33" s="980"/>
      <c r="AK33" s="980"/>
    </row>
    <row r="34" spans="1:38">
      <c r="A34" s="159"/>
      <c r="D34" s="275"/>
      <c r="E34" s="981" t="s">
        <v>1182</v>
      </c>
      <c r="F34" s="981"/>
      <c r="G34" s="981"/>
      <c r="H34" s="981"/>
      <c r="I34" s="981"/>
      <c r="J34" s="981"/>
      <c r="K34" s="981"/>
      <c r="L34" s="981"/>
      <c r="M34" s="981"/>
      <c r="N34" s="981"/>
      <c r="O34" s="981"/>
      <c r="P34" s="981"/>
      <c r="Q34" s="981"/>
      <c r="R34" s="981"/>
      <c r="S34" s="981"/>
      <c r="T34" s="981"/>
      <c r="U34" s="981"/>
      <c r="V34" s="981"/>
      <c r="W34" s="981"/>
      <c r="X34" s="981"/>
      <c r="Y34" s="981"/>
      <c r="Z34" s="981"/>
      <c r="AA34" s="981"/>
      <c r="AB34" s="981"/>
      <c r="AC34" s="981"/>
      <c r="AD34" s="981"/>
      <c r="AE34" s="981"/>
      <c r="AF34" s="981"/>
      <c r="AG34" s="981"/>
      <c r="AH34" s="981"/>
      <c r="AI34" s="981"/>
      <c r="AJ34" s="981"/>
      <c r="AK34" s="981"/>
    </row>
    <row r="35" spans="1:38">
      <c r="A35" s="159"/>
      <c r="D35" s="275"/>
      <c r="E35" s="981" t="s">
        <v>1522</v>
      </c>
      <c r="F35" s="981"/>
      <c r="G35" s="981"/>
      <c r="H35" s="981"/>
      <c r="I35" s="981"/>
      <c r="J35" s="981"/>
      <c r="K35" s="981"/>
      <c r="L35" s="981"/>
      <c r="M35" s="981"/>
      <c r="N35" s="981"/>
      <c r="O35" s="981"/>
      <c r="P35" s="981"/>
      <c r="Q35" s="981"/>
      <c r="R35" s="981"/>
      <c r="S35" s="981"/>
      <c r="T35" s="981"/>
      <c r="U35" s="981"/>
      <c r="V35" s="981"/>
      <c r="W35" s="981"/>
      <c r="X35" s="981"/>
      <c r="Y35" s="981"/>
      <c r="Z35" s="981"/>
      <c r="AA35" s="981"/>
      <c r="AB35" s="981"/>
      <c r="AC35" s="981"/>
      <c r="AD35" s="981"/>
      <c r="AE35" s="981"/>
      <c r="AF35" s="981"/>
      <c r="AG35" s="981"/>
      <c r="AH35" s="981"/>
      <c r="AI35" s="981"/>
      <c r="AJ35" s="981"/>
      <c r="AK35" s="981"/>
    </row>
    <row r="36" spans="1:38">
      <c r="A36" s="159"/>
      <c r="C36" s="5"/>
      <c r="D36" s="5"/>
      <c r="E36" s="159"/>
      <c r="F36" s="159"/>
      <c r="G36" s="159"/>
      <c r="H36" s="159"/>
      <c r="I36" s="159"/>
      <c r="J36" s="159"/>
      <c r="K36" s="159"/>
      <c r="L36" s="159"/>
      <c r="M36" s="159"/>
      <c r="N36" s="159"/>
      <c r="O36" s="159"/>
      <c r="P36" s="159"/>
      <c r="Q36" s="159"/>
      <c r="R36" s="159"/>
      <c r="S36" s="159"/>
      <c r="T36" s="159"/>
      <c r="U36" s="159"/>
      <c r="V36" s="159"/>
      <c r="W36" s="159"/>
      <c r="X36" s="159"/>
      <c r="Y36" s="159"/>
      <c r="Z36" s="159"/>
      <c r="AA36" s="159"/>
      <c r="AB36" s="159"/>
    </row>
    <row r="37" spans="1:38">
      <c r="A37" s="159"/>
      <c r="C37" s="5" t="s">
        <v>369</v>
      </c>
      <c r="D37" s="5" t="s">
        <v>830</v>
      </c>
      <c r="F37" s="159"/>
      <c r="G37" s="159"/>
      <c r="H37" s="159"/>
      <c r="I37" s="159"/>
      <c r="J37" s="159"/>
      <c r="K37" s="159"/>
      <c r="L37" s="159"/>
      <c r="M37" s="159"/>
      <c r="N37" s="159"/>
      <c r="O37" s="159"/>
      <c r="P37" s="159"/>
      <c r="Q37" s="159"/>
      <c r="R37" s="159"/>
      <c r="S37" s="159"/>
      <c r="T37" s="159"/>
      <c r="U37" s="159"/>
      <c r="V37" s="159"/>
      <c r="W37" s="159"/>
      <c r="X37" s="159"/>
      <c r="Y37" s="159"/>
      <c r="Z37" s="159"/>
      <c r="AA37" s="159"/>
      <c r="AB37" s="159"/>
    </row>
    <row r="38" spans="1:38">
      <c r="A38" s="159"/>
      <c r="B38" s="159"/>
      <c r="C38" s="159"/>
      <c r="D38" s="13" t="s">
        <v>120</v>
      </c>
      <c r="E38" s="159" t="s">
        <v>831</v>
      </c>
      <c r="F38" s="159"/>
      <c r="G38" s="159"/>
      <c r="H38" s="159"/>
      <c r="I38" s="159"/>
      <c r="J38" s="159"/>
      <c r="K38" s="159"/>
      <c r="L38" s="159"/>
      <c r="M38" s="159"/>
      <c r="N38" s="159"/>
      <c r="O38" s="159"/>
      <c r="P38" s="159"/>
      <c r="Q38" s="159"/>
      <c r="R38" s="159"/>
      <c r="S38" s="159"/>
      <c r="T38" s="159"/>
      <c r="U38" s="159"/>
      <c r="V38" s="159"/>
      <c r="W38" s="159"/>
      <c r="X38" s="159"/>
      <c r="Y38" s="159"/>
      <c r="Z38" s="159"/>
      <c r="AA38" s="159"/>
      <c r="AB38" s="159"/>
    </row>
    <row r="39" spans="1:38" s="971" customFormat="1" ht="13.15" customHeight="1">
      <c r="A39" s="159"/>
      <c r="B39"/>
      <c r="C39" s="5"/>
      <c r="D39" s="159"/>
      <c r="E39" s="159" t="s">
        <v>738</v>
      </c>
      <c r="F39" s="971" t="s">
        <v>1478</v>
      </c>
    </row>
    <row r="40" spans="1:38" s="971" customFormat="1" ht="13.15" customHeight="1">
      <c r="A40" s="159"/>
      <c r="B40" s="789"/>
      <c r="C40" s="5"/>
      <c r="D40" s="159"/>
      <c r="E40" s="159"/>
    </row>
    <row r="41" spans="1:38">
      <c r="A41" s="159"/>
      <c r="C41" s="5"/>
      <c r="D41" s="159"/>
      <c r="E41" s="159"/>
      <c r="F41" s="161" t="s">
        <v>773</v>
      </c>
      <c r="G41" s="159" t="s">
        <v>192</v>
      </c>
      <c r="H41" s="818"/>
      <c r="I41" s="818"/>
      <c r="J41" s="818"/>
      <c r="K41" s="818"/>
      <c r="L41" s="818"/>
      <c r="M41" s="818"/>
      <c r="N41" s="818"/>
      <c r="O41" s="818"/>
      <c r="P41" s="818"/>
      <c r="Q41" s="818"/>
      <c r="R41" s="818"/>
      <c r="S41" s="818"/>
      <c r="T41" s="818"/>
      <c r="U41" s="818"/>
      <c r="V41" s="818"/>
      <c r="W41" s="818"/>
      <c r="X41" s="818"/>
      <c r="Y41" s="818"/>
      <c r="Z41" s="818"/>
      <c r="AA41" s="818"/>
      <c r="AB41" s="818"/>
      <c r="AC41" s="818"/>
      <c r="AD41" s="818"/>
      <c r="AE41" s="818"/>
      <c r="AF41" s="818"/>
      <c r="AG41" s="818"/>
      <c r="AH41" s="818"/>
      <c r="AI41" s="818"/>
      <c r="AJ41" s="818"/>
      <c r="AK41" s="818"/>
    </row>
    <row r="42" spans="1:38" s="843" customFormat="1" ht="13.15" customHeight="1">
      <c r="A42" s="159"/>
      <c r="B42"/>
      <c r="C42" s="5"/>
      <c r="D42" s="159"/>
      <c r="E42" s="6" t="s">
        <v>376</v>
      </c>
      <c r="F42" s="983" t="s">
        <v>1536</v>
      </c>
      <c r="G42" s="983"/>
      <c r="H42" s="983"/>
      <c r="I42" s="983"/>
      <c r="J42" s="983"/>
      <c r="K42" s="983"/>
      <c r="L42" s="983"/>
      <c r="M42" s="983"/>
      <c r="N42" s="983"/>
      <c r="O42" s="983"/>
      <c r="P42" s="983"/>
      <c r="Q42" s="983"/>
      <c r="R42" s="983"/>
      <c r="S42" s="983"/>
      <c r="T42" s="983"/>
      <c r="U42" s="983"/>
      <c r="V42" s="983"/>
      <c r="W42" s="983"/>
      <c r="X42" s="983"/>
      <c r="Y42" s="983"/>
      <c r="Z42" s="983"/>
      <c r="AA42" s="983"/>
      <c r="AB42" s="983"/>
      <c r="AC42" s="983"/>
      <c r="AD42" s="983"/>
      <c r="AE42" s="983"/>
      <c r="AF42" s="983"/>
      <c r="AG42" s="983"/>
      <c r="AH42" s="983"/>
      <c r="AI42" s="983"/>
      <c r="AJ42" s="983"/>
      <c r="AK42" s="983"/>
      <c r="AL42" s="983"/>
    </row>
    <row r="43" spans="1:38" s="843" customFormat="1">
      <c r="A43" s="159"/>
      <c r="B43" s="789"/>
      <c r="C43" s="5"/>
      <c r="D43" s="159"/>
      <c r="E43" s="159"/>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I43" s="983"/>
      <c r="AJ43" s="983"/>
      <c r="AK43" s="983"/>
      <c r="AL43" s="983"/>
    </row>
    <row r="44" spans="1:38" s="843" customFormat="1" ht="13.15" customHeight="1">
      <c r="A44" s="159"/>
      <c r="B44" s="789"/>
      <c r="C44" s="5"/>
      <c r="D44" s="159"/>
      <c r="E44" s="159"/>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c r="AI44" s="983"/>
      <c r="AJ44" s="983"/>
      <c r="AK44" s="983"/>
      <c r="AL44" s="983"/>
    </row>
    <row r="45" spans="1:38">
      <c r="A45" s="159"/>
      <c r="C45" s="5"/>
      <c r="D45" s="159"/>
      <c r="E45" s="159"/>
      <c r="F45" s="843" t="s">
        <v>773</v>
      </c>
      <c r="G45" s="6" t="s">
        <v>734</v>
      </c>
      <c r="H45" s="848"/>
      <c r="I45" s="848"/>
      <c r="J45" s="848"/>
      <c r="K45" s="848"/>
      <c r="L45" s="848"/>
      <c r="M45" s="848"/>
      <c r="N45" s="848"/>
      <c r="O45" s="848"/>
      <c r="P45" s="848"/>
      <c r="Q45" s="848"/>
      <c r="R45" s="848"/>
      <c r="S45" s="848"/>
      <c r="T45" s="848"/>
      <c r="U45" s="848"/>
      <c r="V45" s="848"/>
      <c r="W45" s="848"/>
      <c r="X45" s="848"/>
      <c r="Y45" s="848"/>
      <c r="Z45" s="848"/>
      <c r="AA45" s="848"/>
      <c r="AB45" s="848"/>
      <c r="AC45" s="848"/>
      <c r="AD45" s="848"/>
      <c r="AE45" s="848"/>
      <c r="AF45" s="848"/>
      <c r="AG45" s="848"/>
      <c r="AH45" s="848"/>
      <c r="AI45" s="848"/>
      <c r="AJ45" s="848"/>
      <c r="AK45" s="848"/>
      <c r="AL45" s="848"/>
    </row>
    <row r="46" spans="1:38" s="789" customFormat="1">
      <c r="A46" s="159"/>
      <c r="C46" s="5"/>
      <c r="D46" s="159"/>
      <c r="E46" s="159"/>
      <c r="F46" s="161" t="s">
        <v>585</v>
      </c>
      <c r="G46" s="159" t="s">
        <v>623</v>
      </c>
      <c r="I46" s="159"/>
      <c r="J46" s="159"/>
      <c r="K46" s="159"/>
      <c r="L46" s="159"/>
      <c r="O46" s="159"/>
      <c r="P46" s="159"/>
      <c r="Q46" s="159"/>
      <c r="R46" s="159"/>
      <c r="S46" s="159"/>
      <c r="T46" s="159"/>
      <c r="U46" s="159"/>
      <c r="V46" s="159"/>
      <c r="W46" s="159"/>
      <c r="X46" s="159"/>
      <c r="Y46" s="159"/>
      <c r="Z46" s="159"/>
      <c r="AA46" s="159"/>
      <c r="AB46" s="159"/>
    </row>
    <row r="47" spans="1:38" s="789" customFormat="1">
      <c r="A47" s="159"/>
      <c r="C47" s="5"/>
      <c r="D47" s="159"/>
      <c r="E47" s="6" t="s">
        <v>377</v>
      </c>
      <c r="F47" s="971" t="s">
        <v>1479</v>
      </c>
      <c r="G47" s="971"/>
      <c r="H47" s="971"/>
      <c r="I47" s="971"/>
      <c r="J47" s="971"/>
      <c r="K47" s="971"/>
      <c r="L47" s="971"/>
      <c r="M47" s="971"/>
      <c r="N47" s="971"/>
      <c r="O47" s="971"/>
      <c r="P47" s="971"/>
      <c r="Q47" s="971"/>
      <c r="R47" s="971"/>
      <c r="S47" s="971"/>
      <c r="T47" s="971"/>
      <c r="U47" s="971"/>
      <c r="V47" s="971"/>
      <c r="W47" s="971"/>
      <c r="X47" s="971"/>
      <c r="Y47" s="971"/>
      <c r="Z47" s="971"/>
      <c r="AA47" s="971"/>
      <c r="AB47" s="971"/>
      <c r="AC47" s="971"/>
      <c r="AD47" s="971"/>
      <c r="AE47" s="971"/>
      <c r="AF47" s="971"/>
      <c r="AG47" s="971"/>
      <c r="AH47" s="971"/>
      <c r="AI47" s="971"/>
      <c r="AJ47" s="971"/>
      <c r="AK47" s="971"/>
    </row>
    <row r="48" spans="1:38">
      <c r="A48" s="159"/>
      <c r="C48" s="5"/>
      <c r="D48" s="159"/>
      <c r="E48" s="159"/>
      <c r="F48" s="971"/>
      <c r="G48" s="971"/>
      <c r="H48" s="971"/>
      <c r="I48" s="971"/>
      <c r="J48" s="971"/>
      <c r="K48" s="971"/>
      <c r="L48" s="971"/>
      <c r="M48" s="971"/>
      <c r="N48" s="971"/>
      <c r="O48" s="971"/>
      <c r="P48" s="971"/>
      <c r="Q48" s="971"/>
      <c r="R48" s="971"/>
      <c r="S48" s="971"/>
      <c r="T48" s="971"/>
      <c r="U48" s="971"/>
      <c r="V48" s="971"/>
      <c r="W48" s="971"/>
      <c r="X48" s="971"/>
      <c r="Y48" s="971"/>
      <c r="Z48" s="971"/>
      <c r="AA48" s="971"/>
      <c r="AB48" s="971"/>
      <c r="AC48" s="971"/>
      <c r="AD48" s="971"/>
      <c r="AE48" s="971"/>
      <c r="AF48" s="971"/>
      <c r="AG48" s="971"/>
      <c r="AH48" s="971"/>
      <c r="AI48" s="971"/>
      <c r="AJ48" s="971"/>
      <c r="AK48" s="971"/>
    </row>
    <row r="49" spans="1:38">
      <c r="A49" s="159"/>
      <c r="C49" s="5"/>
      <c r="D49" s="159"/>
      <c r="F49" s="971"/>
      <c r="G49" s="971"/>
      <c r="H49" s="971"/>
      <c r="I49" s="971"/>
      <c r="J49" s="971"/>
      <c r="K49" s="971"/>
      <c r="L49" s="971"/>
      <c r="M49" s="971"/>
      <c r="N49" s="971"/>
      <c r="O49" s="971"/>
      <c r="P49" s="971"/>
      <c r="Q49" s="971"/>
      <c r="R49" s="971"/>
      <c r="S49" s="971"/>
      <c r="T49" s="971"/>
      <c r="U49" s="971"/>
      <c r="V49" s="971"/>
      <c r="W49" s="971"/>
      <c r="X49" s="971"/>
      <c r="Y49" s="971"/>
      <c r="Z49" s="971"/>
      <c r="AA49" s="971"/>
      <c r="AB49" s="971"/>
      <c r="AC49" s="971"/>
      <c r="AD49" s="971"/>
      <c r="AE49" s="971"/>
      <c r="AF49" s="971"/>
      <c r="AG49" s="971"/>
      <c r="AH49" s="971"/>
      <c r="AI49" s="971"/>
      <c r="AJ49" s="971"/>
      <c r="AK49" s="971"/>
    </row>
    <row r="50" spans="1:38">
      <c r="A50" s="159"/>
      <c r="C50" s="5"/>
      <c r="D50" s="159"/>
      <c r="E50" s="159"/>
      <c r="F50" s="159"/>
      <c r="G50" s="159"/>
      <c r="H50" s="159"/>
      <c r="I50" s="159"/>
      <c r="J50" s="159"/>
      <c r="K50" s="159"/>
      <c r="L50" s="159"/>
      <c r="M50" s="159"/>
      <c r="N50" s="159"/>
      <c r="O50" s="159"/>
      <c r="P50" s="159"/>
      <c r="Q50" s="159"/>
      <c r="R50" s="159"/>
      <c r="S50" s="159"/>
      <c r="T50" s="159"/>
      <c r="U50" s="159"/>
      <c r="V50" s="159"/>
      <c r="W50" s="159"/>
      <c r="X50" s="159"/>
      <c r="Y50" s="159"/>
      <c r="Z50" s="159"/>
      <c r="AA50" s="159"/>
      <c r="AB50" s="159"/>
    </row>
    <row r="51" spans="1:38">
      <c r="A51" s="159"/>
      <c r="C51" s="5"/>
      <c r="D51" s="159" t="s">
        <v>121</v>
      </c>
      <c r="E51" s="159" t="s">
        <v>736</v>
      </c>
      <c r="F51" s="159"/>
      <c r="G51" s="159"/>
      <c r="H51" s="159"/>
      <c r="I51" s="159"/>
      <c r="J51" s="278"/>
      <c r="K51" s="278"/>
      <c r="L51" s="278"/>
      <c r="M51" s="278"/>
      <c r="N51" s="278"/>
      <c r="O51" s="204"/>
      <c r="P51" s="204"/>
      <c r="Q51" s="204"/>
      <c r="R51" s="204"/>
      <c r="S51" s="204"/>
      <c r="T51" s="204"/>
      <c r="U51" s="159"/>
      <c r="V51" s="159"/>
      <c r="W51" s="159"/>
      <c r="X51" s="159"/>
      <c r="Y51" s="159"/>
      <c r="Z51" s="159"/>
      <c r="AA51" s="159"/>
      <c r="AB51" s="159"/>
    </row>
    <row r="52" spans="1:38">
      <c r="A52" s="159"/>
      <c r="C52" s="5"/>
      <c r="D52" s="5"/>
      <c r="E52" s="159" t="s">
        <v>738</v>
      </c>
      <c r="F52" s="6" t="s">
        <v>1527</v>
      </c>
      <c r="G52" s="5"/>
      <c r="H52" s="204"/>
      <c r="I52" s="204"/>
      <c r="L52" s="204"/>
      <c r="M52" s="204"/>
      <c r="N52" s="204"/>
      <c r="O52" s="204"/>
      <c r="P52" s="204"/>
      <c r="Q52" s="204"/>
      <c r="R52" s="204"/>
      <c r="S52" s="204"/>
      <c r="T52" s="204"/>
      <c r="U52" s="204"/>
      <c r="V52" s="204"/>
      <c r="W52" s="204"/>
      <c r="X52" s="204"/>
      <c r="Y52" s="204"/>
      <c r="Z52" s="204"/>
      <c r="AA52" s="204"/>
      <c r="AB52" s="204"/>
      <c r="AC52" s="204"/>
      <c r="AD52" s="204"/>
      <c r="AE52" s="204"/>
      <c r="AF52" s="204"/>
      <c r="AG52" s="5"/>
    </row>
    <row r="53" spans="1:38" ht="13.15" customHeight="1">
      <c r="A53" s="358"/>
      <c r="B53" s="356"/>
      <c r="C53" s="357"/>
      <c r="D53" s="357"/>
      <c r="E53" s="358"/>
      <c r="F53" s="362" t="s">
        <v>773</v>
      </c>
      <c r="G53" s="974" t="s">
        <v>1526</v>
      </c>
      <c r="H53" s="974"/>
      <c r="I53" s="974"/>
      <c r="J53" s="974"/>
      <c r="K53" s="974"/>
      <c r="L53" s="974"/>
      <c r="M53" s="974"/>
      <c r="N53" s="974"/>
      <c r="O53" s="974"/>
      <c r="P53" s="974"/>
      <c r="Q53" s="974"/>
      <c r="R53" s="974"/>
      <c r="S53" s="974"/>
      <c r="T53" s="974"/>
      <c r="U53" s="974"/>
      <c r="V53" s="974"/>
      <c r="W53" s="974"/>
      <c r="X53" s="974"/>
      <c r="Y53" s="974"/>
      <c r="Z53" s="974"/>
      <c r="AA53" s="974"/>
      <c r="AB53" s="974"/>
      <c r="AC53" s="974"/>
      <c r="AD53" s="974"/>
      <c r="AE53" s="974"/>
      <c r="AF53" s="974"/>
      <c r="AG53" s="974"/>
      <c r="AH53" s="974"/>
      <c r="AI53" s="974"/>
      <c r="AJ53" s="974"/>
      <c r="AK53" s="974"/>
      <c r="AL53" s="356"/>
    </row>
    <row r="54" spans="1:38" s="789" customFormat="1" ht="13.15" customHeight="1">
      <c r="A54" s="358"/>
      <c r="B54" s="356"/>
      <c r="C54" s="357"/>
      <c r="D54" s="357"/>
      <c r="E54" s="358"/>
      <c r="F54" s="362"/>
      <c r="G54" s="850" t="s">
        <v>1528</v>
      </c>
      <c r="H54" s="842"/>
      <c r="I54" s="842"/>
      <c r="J54" s="842"/>
      <c r="K54" s="842"/>
      <c r="L54" s="842"/>
      <c r="M54" s="842"/>
      <c r="N54" s="842"/>
      <c r="O54" s="842"/>
      <c r="P54" s="842"/>
      <c r="Q54" s="842"/>
      <c r="R54" s="842"/>
      <c r="S54" s="842"/>
      <c r="T54" s="842"/>
      <c r="U54" s="842"/>
      <c r="V54" s="842"/>
      <c r="W54" s="842"/>
      <c r="X54" s="842"/>
      <c r="Y54" s="842"/>
      <c r="Z54" s="842"/>
      <c r="AA54" s="842"/>
      <c r="AB54" s="842"/>
      <c r="AC54" s="842"/>
      <c r="AD54" s="842"/>
      <c r="AE54" s="842"/>
      <c r="AF54" s="842"/>
      <c r="AG54" s="842"/>
      <c r="AH54" s="842"/>
      <c r="AI54" s="842"/>
      <c r="AJ54" s="842"/>
      <c r="AK54" s="842"/>
      <c r="AL54" s="356"/>
    </row>
    <row r="55" spans="1:38" s="2" customFormat="1">
      <c r="A55" s="358"/>
      <c r="B55" s="356"/>
      <c r="C55" s="357"/>
      <c r="D55" s="357"/>
      <c r="E55" s="358"/>
      <c r="F55" s="362"/>
      <c r="G55" s="974" t="s">
        <v>655</v>
      </c>
      <c r="H55" s="974"/>
      <c r="I55" s="974"/>
      <c r="J55" s="814"/>
      <c r="K55" s="814"/>
      <c r="L55" s="814"/>
      <c r="M55" s="814"/>
      <c r="N55" s="814"/>
      <c r="O55" s="814"/>
      <c r="P55" s="814"/>
      <c r="Q55" s="814"/>
      <c r="R55" s="814"/>
      <c r="S55" s="814"/>
      <c r="T55" s="814"/>
      <c r="U55" s="814"/>
      <c r="V55" s="814"/>
      <c r="W55" s="814"/>
      <c r="X55" s="814"/>
      <c r="Y55" s="814"/>
      <c r="Z55" s="814"/>
      <c r="AA55" s="814"/>
      <c r="AB55" s="814"/>
      <c r="AC55" s="814"/>
      <c r="AD55" s="814"/>
      <c r="AE55" s="814"/>
      <c r="AF55" s="814"/>
      <c r="AG55" s="814"/>
      <c r="AH55" s="814"/>
      <c r="AI55" s="814"/>
      <c r="AJ55" s="814"/>
      <c r="AK55" s="814"/>
      <c r="AL55" s="356"/>
    </row>
    <row r="56" spans="1:38" s="2" customFormat="1" ht="13.15" customHeight="1">
      <c r="A56" s="358"/>
      <c r="B56" s="357"/>
      <c r="C56" s="357"/>
      <c r="D56" s="357"/>
      <c r="E56" s="358"/>
      <c r="F56" s="362" t="s">
        <v>585</v>
      </c>
      <c r="G56" s="982" t="s">
        <v>1537</v>
      </c>
      <c r="H56" s="982"/>
      <c r="I56" s="982"/>
      <c r="J56" s="982"/>
      <c r="K56" s="982"/>
      <c r="L56" s="982"/>
      <c r="M56" s="982"/>
      <c r="N56" s="982"/>
      <c r="O56" s="982"/>
      <c r="P56" s="982"/>
      <c r="Q56" s="982"/>
      <c r="R56" s="982"/>
      <c r="S56" s="982"/>
      <c r="T56" s="982"/>
      <c r="U56" s="982"/>
      <c r="V56" s="982"/>
      <c r="W56" s="982"/>
      <c r="X56" s="982"/>
      <c r="Y56" s="982"/>
      <c r="Z56" s="982"/>
      <c r="AA56" s="982"/>
      <c r="AB56" s="982"/>
      <c r="AC56" s="982"/>
      <c r="AD56" s="982"/>
      <c r="AE56" s="982"/>
      <c r="AF56" s="982"/>
      <c r="AG56" s="982"/>
      <c r="AH56" s="982"/>
      <c r="AI56" s="982"/>
      <c r="AJ56" s="982"/>
      <c r="AK56" s="982"/>
      <c r="AL56" s="982"/>
    </row>
    <row r="57" spans="1:38" s="2" customFormat="1">
      <c r="A57" s="358"/>
      <c r="B57" s="356"/>
      <c r="C57" s="357"/>
      <c r="D57" s="357"/>
      <c r="E57" s="358"/>
      <c r="F57" s="362"/>
      <c r="G57" s="982"/>
      <c r="H57" s="982"/>
      <c r="I57" s="982"/>
      <c r="J57" s="982"/>
      <c r="K57" s="982"/>
      <c r="L57" s="982"/>
      <c r="M57" s="982"/>
      <c r="N57" s="982"/>
      <c r="O57" s="982"/>
      <c r="P57" s="982"/>
      <c r="Q57" s="982"/>
      <c r="R57" s="982"/>
      <c r="S57" s="982"/>
      <c r="T57" s="982"/>
      <c r="U57" s="982"/>
      <c r="V57" s="982"/>
      <c r="W57" s="982"/>
      <c r="X57" s="982"/>
      <c r="Y57" s="982"/>
      <c r="Z57" s="982"/>
      <c r="AA57" s="982"/>
      <c r="AB57" s="982"/>
      <c r="AC57" s="982"/>
      <c r="AD57" s="982"/>
      <c r="AE57" s="982"/>
      <c r="AF57" s="982"/>
      <c r="AG57" s="982"/>
      <c r="AH57" s="982"/>
      <c r="AI57" s="982"/>
      <c r="AJ57" s="982"/>
      <c r="AK57" s="982"/>
      <c r="AL57" s="982"/>
    </row>
    <row r="58" spans="1:38">
      <c r="A58" s="360"/>
      <c r="B58" s="359"/>
      <c r="C58" s="361"/>
      <c r="D58" s="361"/>
      <c r="E58" s="360"/>
      <c r="F58" s="363"/>
      <c r="G58" s="851" t="s">
        <v>1529</v>
      </c>
      <c r="H58" s="849"/>
      <c r="I58" s="849"/>
      <c r="J58" s="849"/>
      <c r="K58" s="849"/>
      <c r="L58" s="849"/>
      <c r="M58" s="849"/>
      <c r="N58" s="849"/>
      <c r="O58" s="849"/>
      <c r="P58" s="849"/>
      <c r="Q58" s="849"/>
      <c r="R58" s="849"/>
      <c r="S58" s="849"/>
      <c r="T58" s="849"/>
      <c r="U58" s="849"/>
      <c r="V58" s="849"/>
      <c r="W58" s="849"/>
      <c r="X58" s="849"/>
      <c r="Y58" s="849"/>
      <c r="Z58" s="849"/>
      <c r="AA58" s="849"/>
      <c r="AB58" s="849"/>
      <c r="AC58" s="849"/>
      <c r="AD58" s="849"/>
      <c r="AE58" s="849"/>
      <c r="AF58" s="849"/>
      <c r="AG58" s="849"/>
      <c r="AH58" s="849"/>
      <c r="AI58" s="849"/>
      <c r="AJ58" s="849"/>
      <c r="AK58" s="849"/>
      <c r="AL58" s="359"/>
    </row>
    <row r="59" spans="1:38">
      <c r="A59" s="199"/>
      <c r="B59" s="2"/>
      <c r="C59" s="200"/>
      <c r="D59" s="200"/>
      <c r="E59" s="199"/>
      <c r="F59" s="200"/>
      <c r="G59" s="200"/>
      <c r="H59" s="749"/>
      <c r="I59" s="200"/>
      <c r="J59" s="273"/>
      <c r="K59" s="273"/>
      <c r="L59" s="273"/>
      <c r="M59" s="273"/>
      <c r="N59" s="273"/>
      <c r="O59" s="273"/>
      <c r="P59" s="273"/>
      <c r="Q59" s="273"/>
      <c r="R59" s="273"/>
      <c r="S59" s="273"/>
      <c r="T59" s="273"/>
      <c r="U59" s="273"/>
      <c r="V59" s="273"/>
      <c r="W59" s="273"/>
      <c r="X59" s="273"/>
      <c r="Y59" s="273"/>
      <c r="Z59" s="273"/>
      <c r="AA59" s="273"/>
      <c r="AB59" s="273"/>
      <c r="AC59" s="273"/>
      <c r="AD59" s="273"/>
      <c r="AE59" s="273"/>
      <c r="AF59" s="273"/>
      <c r="AG59" s="273"/>
      <c r="AH59" s="2"/>
      <c r="AI59" s="2"/>
      <c r="AJ59" s="2"/>
      <c r="AK59" s="2"/>
      <c r="AL59" s="2"/>
    </row>
    <row r="60" spans="1:38">
      <c r="A60" s="159"/>
      <c r="B60" s="159"/>
      <c r="C60" s="159"/>
      <c r="D60" s="159" t="s">
        <v>127</v>
      </c>
      <c r="E60" s="159" t="s">
        <v>191</v>
      </c>
      <c r="F60" s="159"/>
      <c r="G60" s="159"/>
      <c r="H60" s="159"/>
      <c r="I60" s="159"/>
      <c r="J60" s="159"/>
      <c r="K60" s="159"/>
      <c r="L60" s="159"/>
      <c r="M60" s="159"/>
      <c r="N60" s="159"/>
      <c r="O60" s="159"/>
      <c r="P60" s="159"/>
      <c r="Q60" s="159"/>
      <c r="R60" s="159"/>
      <c r="S60" s="159"/>
      <c r="T60" s="159"/>
      <c r="U60" s="204"/>
      <c r="V60" s="204"/>
      <c r="W60" s="204"/>
      <c r="X60" s="204"/>
      <c r="Y60" s="204"/>
      <c r="Z60" s="204"/>
      <c r="AA60" s="204"/>
      <c r="AB60" s="204"/>
      <c r="AC60" s="204"/>
      <c r="AD60" s="204"/>
      <c r="AE60" s="204"/>
      <c r="AF60" s="204"/>
      <c r="AG60" s="5"/>
    </row>
    <row r="61" spans="1:38">
      <c r="A61" s="159"/>
      <c r="C61" s="5"/>
      <c r="E61" s="6" t="s">
        <v>1480</v>
      </c>
      <c r="G61" s="159"/>
      <c r="H61" s="159"/>
      <c r="I61" s="159"/>
      <c r="J61" s="159"/>
      <c r="K61" s="159"/>
      <c r="L61" s="159"/>
      <c r="M61" s="159"/>
      <c r="N61" s="159"/>
      <c r="O61" s="159"/>
      <c r="P61" s="159"/>
      <c r="Q61" s="159"/>
      <c r="R61" s="159"/>
      <c r="S61" s="159"/>
      <c r="T61" s="159"/>
      <c r="U61" s="159"/>
      <c r="V61" s="159"/>
      <c r="W61" s="159"/>
      <c r="X61" s="159"/>
      <c r="Y61" s="159"/>
      <c r="Z61" s="159"/>
      <c r="AA61" s="159"/>
      <c r="AB61" s="159"/>
    </row>
    <row r="62" spans="1:38">
      <c r="A62" s="159"/>
      <c r="C62" s="5"/>
      <c r="D62" s="159"/>
      <c r="E62" s="159" t="s">
        <v>738</v>
      </c>
      <c r="F62" s="159" t="s">
        <v>584</v>
      </c>
      <c r="G62" s="159"/>
      <c r="H62" s="159"/>
      <c r="I62" s="159"/>
      <c r="J62" s="159"/>
      <c r="K62" s="159"/>
      <c r="L62" s="159"/>
      <c r="M62" s="159"/>
      <c r="P62" s="159"/>
      <c r="Q62" s="159"/>
      <c r="R62" s="159"/>
      <c r="S62" s="159"/>
      <c r="T62" s="159"/>
      <c r="U62" s="159"/>
      <c r="V62" s="159"/>
      <c r="W62" s="159"/>
      <c r="X62" s="159"/>
      <c r="Y62" s="159"/>
      <c r="Z62" s="159"/>
      <c r="AA62" s="159"/>
      <c r="AB62" s="159"/>
    </row>
    <row r="63" spans="1:38">
      <c r="A63" s="159"/>
      <c r="C63" s="5"/>
      <c r="D63" s="159"/>
      <c r="E63" s="159"/>
      <c r="F63" s="12" t="s">
        <v>773</v>
      </c>
      <c r="G63" s="971" t="s">
        <v>1481</v>
      </c>
      <c r="H63" s="971"/>
      <c r="I63" s="971"/>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971"/>
      <c r="AK63" s="971"/>
    </row>
    <row r="64" spans="1:38">
      <c r="A64" s="159"/>
      <c r="C64" s="5"/>
      <c r="D64" s="159"/>
      <c r="E64" s="159"/>
      <c r="F64" s="12"/>
      <c r="G64" s="971"/>
      <c r="H64" s="971"/>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971"/>
      <c r="AK64" s="971"/>
    </row>
    <row r="65" spans="1:37">
      <c r="A65" s="159"/>
      <c r="C65" s="5"/>
      <c r="D65" s="159"/>
      <c r="E65" s="159"/>
      <c r="F65" s="12"/>
      <c r="G65" s="971"/>
      <c r="H65" s="971"/>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971"/>
      <c r="AK65" s="971"/>
    </row>
    <row r="66" spans="1:37" ht="13.15" customHeight="1">
      <c r="A66" s="159"/>
      <c r="C66" s="5"/>
      <c r="D66" s="159"/>
      <c r="E66" s="159"/>
      <c r="F66" s="12" t="s">
        <v>585</v>
      </c>
      <c r="G66" s="971" t="s">
        <v>1482</v>
      </c>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971"/>
      <c r="AK66" s="971"/>
    </row>
    <row r="67" spans="1:37">
      <c r="A67" s="159"/>
      <c r="C67" s="5"/>
      <c r="D67" s="159"/>
      <c r="E67" s="159"/>
      <c r="F67" s="418"/>
      <c r="G67" s="971"/>
      <c r="H67" s="971"/>
      <c r="I67" s="971"/>
      <c r="J67" s="971"/>
      <c r="K67" s="971"/>
      <c r="L67" s="971"/>
      <c r="M67" s="971"/>
      <c r="N67" s="971"/>
      <c r="O67" s="971"/>
      <c r="P67" s="971"/>
      <c r="Q67" s="971"/>
      <c r="R67" s="971"/>
      <c r="S67" s="971"/>
      <c r="T67" s="971"/>
      <c r="U67" s="971"/>
      <c r="V67" s="971"/>
      <c r="W67" s="971"/>
      <c r="X67" s="971"/>
      <c r="Y67" s="971"/>
      <c r="Z67" s="971"/>
      <c r="AA67" s="971"/>
      <c r="AB67" s="971"/>
      <c r="AC67" s="971"/>
      <c r="AD67" s="971"/>
      <c r="AE67" s="971"/>
      <c r="AF67" s="971"/>
      <c r="AG67" s="971"/>
      <c r="AH67" s="971"/>
      <c r="AI67" s="971"/>
      <c r="AJ67" s="971"/>
      <c r="AK67" s="971"/>
    </row>
    <row r="68" spans="1:37">
      <c r="A68" s="159"/>
      <c r="C68" s="5"/>
      <c r="D68" s="159"/>
      <c r="E68" s="159" t="s">
        <v>376</v>
      </c>
      <c r="F68" s="159" t="s">
        <v>468</v>
      </c>
      <c r="G68" s="818"/>
      <c r="H68" s="818"/>
      <c r="I68" s="818"/>
      <c r="J68" s="818"/>
      <c r="K68" s="818"/>
      <c r="L68" s="818"/>
      <c r="M68" s="818"/>
      <c r="N68" s="818"/>
      <c r="O68" s="818"/>
      <c r="P68" s="818"/>
      <c r="Q68" s="818"/>
      <c r="R68" s="818"/>
      <c r="S68" s="818"/>
      <c r="T68" s="818"/>
      <c r="U68" s="818"/>
      <c r="V68" s="818"/>
      <c r="W68" s="818"/>
      <c r="X68" s="818"/>
      <c r="Y68" s="818"/>
      <c r="Z68" s="818"/>
      <c r="AA68" s="818"/>
      <c r="AB68" s="818"/>
      <c r="AC68" s="818"/>
      <c r="AD68" s="818"/>
      <c r="AE68" s="818"/>
      <c r="AF68" s="818"/>
      <c r="AG68" s="818"/>
      <c r="AH68" s="818"/>
      <c r="AI68" s="818"/>
      <c r="AJ68" s="818"/>
      <c r="AK68" s="818"/>
    </row>
    <row r="69" spans="1:37">
      <c r="A69" s="159"/>
      <c r="C69" s="5"/>
      <c r="D69" s="159"/>
      <c r="E69" s="159"/>
      <c r="F69" s="274" t="s">
        <v>773</v>
      </c>
      <c r="G69" s="971" t="s">
        <v>1483</v>
      </c>
      <c r="H69" s="971"/>
      <c r="I69" s="971"/>
      <c r="J69" s="971"/>
      <c r="K69" s="971"/>
      <c r="L69" s="971"/>
      <c r="M69" s="971"/>
      <c r="N69" s="971"/>
      <c r="O69" s="971"/>
      <c r="P69" s="971"/>
      <c r="Q69" s="971"/>
      <c r="R69" s="971"/>
      <c r="S69" s="971"/>
      <c r="T69" s="971"/>
      <c r="U69" s="971"/>
      <c r="V69" s="971"/>
      <c r="W69" s="971"/>
      <c r="X69" s="971"/>
      <c r="Y69" s="971"/>
      <c r="Z69" s="971"/>
      <c r="AA69" s="971"/>
      <c r="AB69" s="971"/>
      <c r="AC69" s="971"/>
      <c r="AD69" s="971"/>
      <c r="AE69" s="971"/>
      <c r="AF69" s="971"/>
      <c r="AG69" s="971"/>
      <c r="AH69" s="971"/>
      <c r="AI69" s="971"/>
      <c r="AJ69" s="971"/>
      <c r="AK69" s="971"/>
    </row>
    <row r="70" spans="1:37">
      <c r="A70" s="159"/>
      <c r="C70" s="5"/>
      <c r="D70" s="159"/>
      <c r="E70" s="159"/>
      <c r="F70" s="274"/>
      <c r="G70" s="971"/>
      <c r="H70" s="971"/>
      <c r="I70" s="971"/>
      <c r="J70" s="971"/>
      <c r="K70" s="971"/>
      <c r="L70" s="971"/>
      <c r="M70" s="971"/>
      <c r="N70" s="971"/>
      <c r="O70" s="971"/>
      <c r="P70" s="971"/>
      <c r="Q70" s="971"/>
      <c r="R70" s="971"/>
      <c r="S70" s="971"/>
      <c r="T70" s="971"/>
      <c r="U70" s="971"/>
      <c r="V70" s="971"/>
      <c r="W70" s="971"/>
      <c r="X70" s="971"/>
      <c r="Y70" s="971"/>
      <c r="Z70" s="971"/>
      <c r="AA70" s="971"/>
      <c r="AB70" s="971"/>
      <c r="AC70" s="971"/>
      <c r="AD70" s="971"/>
      <c r="AE70" s="971"/>
      <c r="AF70" s="971"/>
      <c r="AG70" s="971"/>
      <c r="AH70" s="971"/>
      <c r="AI70" s="971"/>
      <c r="AJ70" s="971"/>
      <c r="AK70" s="971"/>
    </row>
    <row r="71" spans="1:37">
      <c r="A71" s="159"/>
      <c r="C71" s="5"/>
      <c r="D71" s="159"/>
      <c r="E71" s="159"/>
      <c r="F71" s="274" t="s">
        <v>585</v>
      </c>
      <c r="G71" s="971" t="s">
        <v>1484</v>
      </c>
      <c r="H71" s="971"/>
      <c r="I71" s="971"/>
      <c r="J71" s="971"/>
      <c r="K71" s="971"/>
      <c r="L71" s="971"/>
      <c r="M71" s="971"/>
      <c r="N71" s="971"/>
      <c r="O71" s="971"/>
      <c r="P71" s="971"/>
      <c r="Q71" s="971"/>
      <c r="R71" s="971"/>
      <c r="S71" s="971"/>
      <c r="T71" s="971"/>
      <c r="U71" s="971"/>
      <c r="V71" s="971"/>
      <c r="W71" s="971"/>
      <c r="X71" s="971"/>
      <c r="Y71" s="971"/>
      <c r="Z71" s="971"/>
      <c r="AA71" s="971"/>
      <c r="AB71" s="971"/>
      <c r="AC71" s="971"/>
      <c r="AD71" s="971"/>
      <c r="AE71" s="971"/>
      <c r="AF71" s="971"/>
      <c r="AG71" s="971"/>
      <c r="AH71" s="971"/>
      <c r="AI71" s="971"/>
      <c r="AJ71" s="971"/>
      <c r="AK71" s="971"/>
    </row>
    <row r="72" spans="1:37">
      <c r="A72" s="159"/>
      <c r="C72" s="5"/>
      <c r="D72" s="159"/>
      <c r="E72" s="159"/>
      <c r="F72" s="274"/>
      <c r="G72" s="971"/>
      <c r="H72" s="971"/>
      <c r="I72" s="971"/>
      <c r="J72" s="971"/>
      <c r="K72" s="971"/>
      <c r="L72" s="971"/>
      <c r="M72" s="971"/>
      <c r="N72" s="971"/>
      <c r="O72" s="971"/>
      <c r="P72" s="971"/>
      <c r="Q72" s="971"/>
      <c r="R72" s="971"/>
      <c r="S72" s="971"/>
      <c r="T72" s="971"/>
      <c r="U72" s="971"/>
      <c r="V72" s="971"/>
      <c r="W72" s="971"/>
      <c r="X72" s="971"/>
      <c r="Y72" s="971"/>
      <c r="Z72" s="971"/>
      <c r="AA72" s="971"/>
      <c r="AB72" s="971"/>
      <c r="AC72" s="971"/>
      <c r="AD72" s="971"/>
      <c r="AE72" s="971"/>
      <c r="AF72" s="971"/>
      <c r="AG72" s="971"/>
      <c r="AH72" s="971"/>
      <c r="AI72" s="971"/>
      <c r="AJ72" s="971"/>
      <c r="AK72" s="971"/>
    </row>
    <row r="73" spans="1:37">
      <c r="A73" s="159"/>
      <c r="C73" s="5"/>
      <c r="D73" s="159"/>
      <c r="E73" s="159"/>
      <c r="F73" s="274"/>
      <c r="G73" s="204" t="s">
        <v>843</v>
      </c>
      <c r="H73" s="159"/>
      <c r="J73" s="204"/>
      <c r="K73" s="204"/>
      <c r="L73" s="204"/>
      <c r="P73" s="159"/>
      <c r="Q73" s="159"/>
      <c r="R73" s="159"/>
      <c r="S73" s="159"/>
      <c r="T73" s="159"/>
      <c r="U73" s="159"/>
      <c r="V73" s="159"/>
      <c r="W73" s="159"/>
      <c r="X73" s="159"/>
      <c r="Y73" s="159"/>
      <c r="Z73" s="159"/>
      <c r="AA73" s="159"/>
      <c r="AB73" s="159"/>
    </row>
    <row r="74" spans="1:37">
      <c r="A74" s="159"/>
      <c r="C74" s="5"/>
      <c r="D74" s="159"/>
      <c r="E74" s="159"/>
      <c r="F74" s="274"/>
      <c r="G74" s="204" t="s">
        <v>989</v>
      </c>
      <c r="J74" s="204"/>
      <c r="K74" s="204"/>
      <c r="L74" s="204"/>
      <c r="P74" s="159"/>
      <c r="Q74" s="159"/>
      <c r="R74" s="159"/>
      <c r="S74" s="159"/>
      <c r="T74" s="159"/>
      <c r="U74" s="159"/>
      <c r="V74" s="159"/>
      <c r="W74" s="159"/>
      <c r="X74" s="159"/>
      <c r="Y74" s="159"/>
      <c r="Z74" s="159"/>
      <c r="AA74" s="159"/>
      <c r="AB74" s="159"/>
    </row>
    <row r="75" spans="1:37">
      <c r="A75" s="159"/>
      <c r="C75" s="5"/>
      <c r="D75" s="159"/>
      <c r="E75" s="159"/>
      <c r="F75" s="274" t="s">
        <v>297</v>
      </c>
      <c r="G75" s="159" t="s">
        <v>1210</v>
      </c>
      <c r="H75" s="159"/>
      <c r="I75" s="159"/>
      <c r="K75" s="159"/>
      <c r="L75" s="159"/>
      <c r="M75" s="159"/>
      <c r="P75" s="159"/>
      <c r="Q75" s="159"/>
      <c r="R75" s="159"/>
      <c r="S75" s="159"/>
      <c r="T75" s="159"/>
      <c r="U75" s="159"/>
      <c r="V75" s="159"/>
      <c r="W75" s="159"/>
      <c r="X75" s="159"/>
      <c r="Y75" s="159"/>
      <c r="Z75" s="159"/>
      <c r="AA75" s="159"/>
      <c r="AB75" s="159"/>
    </row>
    <row r="76" spans="1:37">
      <c r="A76" s="159"/>
      <c r="C76" s="5"/>
      <c r="D76" s="159"/>
      <c r="E76" s="159"/>
      <c r="F76" s="159"/>
      <c r="G76" s="159" t="s">
        <v>583</v>
      </c>
      <c r="H76" s="159" t="s">
        <v>990</v>
      </c>
      <c r="K76" s="159"/>
      <c r="L76" s="159"/>
      <c r="M76" s="159"/>
      <c r="P76" s="159"/>
      <c r="Q76" s="159"/>
      <c r="R76" s="159"/>
      <c r="S76" s="159"/>
      <c r="T76" s="159"/>
      <c r="U76" s="159"/>
      <c r="V76" s="159"/>
      <c r="W76" s="159"/>
      <c r="X76" s="159"/>
      <c r="Y76" s="159"/>
      <c r="Z76" s="159"/>
      <c r="AA76" s="159"/>
      <c r="AB76" s="159"/>
    </row>
    <row r="77" spans="1:37">
      <c r="A77" s="159"/>
      <c r="C77" s="5"/>
      <c r="D77" s="159"/>
      <c r="E77" s="159"/>
      <c r="F77" s="159"/>
      <c r="G77" s="159" t="s">
        <v>850</v>
      </c>
      <c r="H77" s="159" t="s">
        <v>846</v>
      </c>
      <c r="K77" s="159"/>
      <c r="L77" s="159"/>
      <c r="M77" s="159"/>
      <c r="P77" s="159"/>
      <c r="Q77" s="159"/>
      <c r="R77" s="159"/>
      <c r="S77" s="159"/>
      <c r="T77" s="159"/>
      <c r="U77" s="159"/>
      <c r="V77" s="159"/>
      <c r="W77" s="159"/>
      <c r="X77" s="159"/>
      <c r="Y77" s="159"/>
      <c r="Z77" s="159"/>
      <c r="AA77" s="159"/>
      <c r="AB77" s="159"/>
    </row>
    <row r="78" spans="1:37">
      <c r="A78" s="159"/>
      <c r="C78" s="5"/>
      <c r="D78" s="159"/>
      <c r="E78" s="159" t="s">
        <v>377</v>
      </c>
      <c r="F78" s="159" t="s">
        <v>26</v>
      </c>
      <c r="G78" s="159"/>
      <c r="H78" s="159"/>
      <c r="I78" s="159"/>
      <c r="J78" s="159"/>
      <c r="K78" s="159"/>
      <c r="L78" s="159"/>
      <c r="M78" s="159"/>
      <c r="P78" s="159"/>
      <c r="Q78" s="159"/>
      <c r="R78" s="159"/>
      <c r="S78" s="159"/>
      <c r="T78" s="159"/>
      <c r="U78" s="159"/>
      <c r="V78" s="159"/>
      <c r="W78" s="159"/>
      <c r="X78" s="159"/>
      <c r="Y78" s="159"/>
      <c r="Z78" s="159"/>
      <c r="AA78" s="159"/>
      <c r="AB78" s="159"/>
    </row>
    <row r="79" spans="1:37">
      <c r="A79" s="159"/>
      <c r="C79" s="5"/>
      <c r="D79" s="159"/>
      <c r="E79" s="159"/>
      <c r="F79" s="274"/>
      <c r="G79" s="971" t="s">
        <v>1485</v>
      </c>
      <c r="H79" s="971"/>
      <c r="I79" s="971"/>
      <c r="J79" s="971"/>
      <c r="K79" s="971"/>
      <c r="L79" s="971"/>
      <c r="M79" s="971"/>
      <c r="N79" s="971"/>
      <c r="O79" s="971"/>
      <c r="P79" s="971"/>
      <c r="Q79" s="971"/>
      <c r="R79" s="971"/>
      <c r="S79" s="971"/>
      <c r="T79" s="971"/>
      <c r="U79" s="971"/>
      <c r="V79" s="971"/>
      <c r="W79" s="971"/>
      <c r="X79" s="971"/>
      <c r="Y79" s="971"/>
      <c r="Z79" s="971"/>
      <c r="AA79" s="971"/>
      <c r="AB79" s="971"/>
      <c r="AC79" s="971"/>
      <c r="AD79" s="971"/>
      <c r="AE79" s="971"/>
      <c r="AF79" s="971"/>
      <c r="AG79" s="971"/>
      <c r="AH79" s="971"/>
      <c r="AI79" s="971"/>
      <c r="AJ79" s="971"/>
      <c r="AK79" s="971"/>
    </row>
    <row r="80" spans="1:37">
      <c r="A80" s="159"/>
      <c r="C80" s="5"/>
      <c r="D80" s="159"/>
      <c r="E80" s="159"/>
      <c r="F80" s="159"/>
      <c r="G80" s="971"/>
      <c r="H80" s="971"/>
      <c r="I80" s="971"/>
      <c r="J80" s="971"/>
      <c r="K80" s="971"/>
      <c r="L80" s="971"/>
      <c r="M80" s="971"/>
      <c r="N80" s="971"/>
      <c r="O80" s="971"/>
      <c r="P80" s="971"/>
      <c r="Q80" s="971"/>
      <c r="R80" s="971"/>
      <c r="S80" s="971"/>
      <c r="T80" s="971"/>
      <c r="U80" s="971"/>
      <c r="V80" s="971"/>
      <c r="W80" s="971"/>
      <c r="X80" s="971"/>
      <c r="Y80" s="971"/>
      <c r="Z80" s="971"/>
      <c r="AA80" s="971"/>
      <c r="AB80" s="971"/>
      <c r="AC80" s="971"/>
      <c r="AD80" s="971"/>
      <c r="AE80" s="971"/>
      <c r="AF80" s="971"/>
      <c r="AG80" s="971"/>
      <c r="AH80" s="971"/>
      <c r="AI80" s="971"/>
      <c r="AJ80" s="971"/>
      <c r="AK80" s="971"/>
    </row>
    <row r="81" spans="1:38" s="789" customFormat="1">
      <c r="A81" s="159"/>
      <c r="C81" s="5"/>
      <c r="D81" s="159"/>
      <c r="E81" s="159"/>
      <c r="F81" s="159"/>
      <c r="G81" s="971"/>
      <c r="H81" s="971"/>
      <c r="I81" s="971"/>
      <c r="J81" s="971"/>
      <c r="K81" s="971"/>
      <c r="L81" s="971"/>
      <c r="M81" s="971"/>
      <c r="N81" s="971"/>
      <c r="O81" s="971"/>
      <c r="P81" s="971"/>
      <c r="Q81" s="971"/>
      <c r="R81" s="971"/>
      <c r="S81" s="971"/>
      <c r="T81" s="971"/>
      <c r="U81" s="971"/>
      <c r="V81" s="971"/>
      <c r="W81" s="971"/>
      <c r="X81" s="971"/>
      <c r="Y81" s="971"/>
      <c r="Z81" s="971"/>
      <c r="AA81" s="971"/>
      <c r="AB81" s="971"/>
      <c r="AC81" s="971"/>
      <c r="AD81" s="971"/>
      <c r="AE81" s="971"/>
      <c r="AF81" s="971"/>
      <c r="AG81" s="971"/>
      <c r="AH81" s="971"/>
      <c r="AI81" s="971"/>
      <c r="AJ81" s="971"/>
      <c r="AK81" s="971"/>
    </row>
    <row r="82" spans="1:38">
      <c r="A82" s="159"/>
      <c r="C82" s="5"/>
      <c r="D82" s="159"/>
      <c r="E82" s="159" t="s">
        <v>510</v>
      </c>
      <c r="F82" s="159" t="s">
        <v>696</v>
      </c>
      <c r="G82" s="159"/>
      <c r="H82" s="159"/>
      <c r="I82" s="159"/>
      <c r="J82" s="159"/>
      <c r="K82" s="159"/>
      <c r="L82" s="159"/>
      <c r="M82" s="159"/>
      <c r="P82" s="159"/>
      <c r="Q82" s="159"/>
      <c r="R82" s="159"/>
      <c r="S82" s="159"/>
      <c r="T82" s="159"/>
      <c r="U82" s="159"/>
      <c r="V82" s="159"/>
      <c r="W82" s="159"/>
      <c r="X82" s="159"/>
      <c r="Y82" s="159"/>
      <c r="Z82" s="159"/>
      <c r="AA82" s="159"/>
      <c r="AB82" s="159"/>
    </row>
    <row r="83" spans="1:38">
      <c r="A83" s="159"/>
      <c r="C83" s="5"/>
      <c r="D83" s="159"/>
      <c r="E83" s="159"/>
      <c r="F83" s="274"/>
      <c r="G83" s="971" t="s">
        <v>1486</v>
      </c>
      <c r="H83" s="971"/>
      <c r="I83" s="971"/>
      <c r="J83" s="971"/>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1"/>
      <c r="AK83" s="971"/>
    </row>
    <row r="84" spans="1:38">
      <c r="A84" s="159"/>
      <c r="C84" s="5"/>
      <c r="D84" s="159"/>
      <c r="E84" s="159"/>
      <c r="F84" s="159"/>
      <c r="G84" s="971"/>
      <c r="H84" s="971"/>
      <c r="I84" s="971"/>
      <c r="J84" s="971"/>
      <c r="K84" s="971"/>
      <c r="L84" s="971"/>
      <c r="M84" s="971"/>
      <c r="N84" s="971"/>
      <c r="O84" s="971"/>
      <c r="P84" s="971"/>
      <c r="Q84" s="971"/>
      <c r="R84" s="971"/>
      <c r="S84" s="971"/>
      <c r="T84" s="971"/>
      <c r="U84" s="971"/>
      <c r="V84" s="971"/>
      <c r="W84" s="971"/>
      <c r="X84" s="971"/>
      <c r="Y84" s="971"/>
      <c r="Z84" s="971"/>
      <c r="AA84" s="971"/>
      <c r="AB84" s="971"/>
      <c r="AC84" s="971"/>
      <c r="AD84" s="971"/>
      <c r="AE84" s="971"/>
      <c r="AF84" s="971"/>
      <c r="AG84" s="971"/>
      <c r="AH84" s="971"/>
      <c r="AI84" s="971"/>
      <c r="AJ84" s="971"/>
      <c r="AK84" s="971"/>
    </row>
    <row r="85" spans="1:38">
      <c r="A85" s="159"/>
      <c r="C85" s="5"/>
      <c r="D85" s="159"/>
      <c r="E85" s="159"/>
      <c r="G85" s="971"/>
      <c r="H85" s="971"/>
      <c r="I85" s="971"/>
      <c r="J85" s="971"/>
      <c r="K85" s="971"/>
      <c r="L85" s="971"/>
      <c r="M85" s="971"/>
      <c r="N85" s="971"/>
      <c r="O85" s="971"/>
      <c r="P85" s="971"/>
      <c r="Q85" s="971"/>
      <c r="R85" s="971"/>
      <c r="S85" s="971"/>
      <c r="T85" s="971"/>
      <c r="U85" s="971"/>
      <c r="V85" s="971"/>
      <c r="W85" s="971"/>
      <c r="X85" s="971"/>
      <c r="Y85" s="971"/>
      <c r="Z85" s="971"/>
      <c r="AA85" s="971"/>
      <c r="AB85" s="971"/>
      <c r="AC85" s="971"/>
      <c r="AD85" s="971"/>
      <c r="AE85" s="971"/>
      <c r="AF85" s="971"/>
      <c r="AG85" s="971"/>
      <c r="AH85" s="971"/>
      <c r="AI85" s="971"/>
      <c r="AJ85" s="971"/>
      <c r="AK85" s="971"/>
    </row>
    <row r="86" spans="1:38">
      <c r="A86" s="159"/>
      <c r="C86" s="5"/>
      <c r="D86" s="159"/>
      <c r="E86" s="159" t="s">
        <v>281</v>
      </c>
      <c r="F86" t="s">
        <v>991</v>
      </c>
      <c r="G86" s="159"/>
      <c r="L86" s="159"/>
      <c r="M86" s="159"/>
      <c r="P86" s="159"/>
      <c r="Q86" s="159"/>
      <c r="R86" s="159"/>
      <c r="S86" s="159"/>
      <c r="T86" s="159"/>
      <c r="U86" s="159"/>
      <c r="V86" s="159"/>
      <c r="W86" s="159"/>
      <c r="X86" s="159"/>
      <c r="Y86" s="159"/>
      <c r="Z86" s="159"/>
      <c r="AA86" s="159"/>
      <c r="AB86" s="159"/>
    </row>
    <row r="87" spans="1:38">
      <c r="A87" s="159"/>
      <c r="C87" s="5"/>
      <c r="D87" s="159"/>
      <c r="E87" s="159"/>
      <c r="G87" s="972" t="s">
        <v>1487</v>
      </c>
      <c r="H87" s="972"/>
      <c r="I87" s="972"/>
      <c r="J87" s="972"/>
      <c r="K87" s="972"/>
      <c r="L87" s="972"/>
      <c r="M87" s="972"/>
      <c r="N87" s="972"/>
      <c r="O87" s="972"/>
      <c r="P87" s="972"/>
      <c r="Q87" s="972"/>
      <c r="R87" s="972"/>
      <c r="S87" s="972"/>
      <c r="T87" s="972"/>
      <c r="U87" s="972"/>
      <c r="V87" s="972"/>
      <c r="W87" s="972"/>
      <c r="X87" s="972"/>
      <c r="Y87" s="972"/>
      <c r="Z87" s="972"/>
      <c r="AA87" s="972"/>
      <c r="AB87" s="972"/>
      <c r="AC87" s="972"/>
      <c r="AD87" s="972"/>
      <c r="AE87" s="972"/>
      <c r="AF87" s="972"/>
      <c r="AG87" s="972"/>
      <c r="AH87" s="972"/>
      <c r="AI87" s="972"/>
      <c r="AJ87" s="972"/>
      <c r="AK87" s="972"/>
    </row>
    <row r="88" spans="1:38" s="789" customFormat="1">
      <c r="A88" s="159"/>
      <c r="C88" s="5"/>
      <c r="D88" s="159"/>
      <c r="E88" s="159"/>
      <c r="G88" s="972"/>
      <c r="H88" s="972"/>
      <c r="I88" s="972"/>
      <c r="J88" s="972"/>
      <c r="K88" s="972"/>
      <c r="L88" s="972"/>
      <c r="M88" s="972"/>
      <c r="N88" s="972"/>
      <c r="O88" s="972"/>
      <c r="P88" s="972"/>
      <c r="Q88" s="972"/>
      <c r="R88" s="972"/>
      <c r="S88" s="972"/>
      <c r="T88" s="972"/>
      <c r="U88" s="972"/>
      <c r="V88" s="972"/>
      <c r="W88" s="972"/>
      <c r="X88" s="972"/>
      <c r="Y88" s="972"/>
      <c r="Z88" s="972"/>
      <c r="AA88" s="972"/>
      <c r="AB88" s="972"/>
      <c r="AC88" s="972"/>
      <c r="AD88" s="972"/>
      <c r="AE88" s="972"/>
      <c r="AF88" s="972"/>
      <c r="AG88" s="972"/>
      <c r="AH88" s="972"/>
      <c r="AI88" s="972"/>
      <c r="AJ88" s="972"/>
      <c r="AK88" s="972"/>
    </row>
    <row r="89" spans="1:38">
      <c r="A89" s="159"/>
      <c r="C89" s="5"/>
      <c r="D89" s="159"/>
      <c r="E89" s="159"/>
      <c r="G89" s="972"/>
      <c r="H89" s="972"/>
      <c r="I89" s="972"/>
      <c r="J89" s="972"/>
      <c r="K89" s="972"/>
      <c r="L89" s="972"/>
      <c r="M89" s="972"/>
      <c r="N89" s="972"/>
      <c r="O89" s="972"/>
      <c r="P89" s="972"/>
      <c r="Q89" s="972"/>
      <c r="R89" s="972"/>
      <c r="S89" s="972"/>
      <c r="T89" s="972"/>
      <c r="U89" s="972"/>
      <c r="V89" s="972"/>
      <c r="W89" s="972"/>
      <c r="X89" s="972"/>
      <c r="Y89" s="972"/>
      <c r="Z89" s="972"/>
      <c r="AA89" s="972"/>
      <c r="AB89" s="972"/>
      <c r="AC89" s="972"/>
      <c r="AD89" s="972"/>
      <c r="AE89" s="972"/>
      <c r="AF89" s="972"/>
      <c r="AG89" s="972"/>
      <c r="AH89" s="972"/>
      <c r="AI89" s="972"/>
      <c r="AJ89" s="972"/>
      <c r="AK89" s="972"/>
    </row>
    <row r="90" spans="1:38">
      <c r="A90" s="159"/>
      <c r="C90" s="5"/>
      <c r="D90" s="159"/>
      <c r="E90" s="159" t="s">
        <v>282</v>
      </c>
      <c r="F90" s="159" t="s">
        <v>592</v>
      </c>
      <c r="G90" s="159"/>
      <c r="H90" s="159"/>
      <c r="I90" s="159"/>
      <c r="J90" s="159"/>
      <c r="K90" s="159"/>
      <c r="L90" s="159"/>
      <c r="M90" s="159"/>
      <c r="P90" s="159"/>
      <c r="Q90" s="159"/>
      <c r="R90" s="159"/>
      <c r="S90" s="159"/>
      <c r="T90" s="159"/>
      <c r="U90" s="159"/>
      <c r="V90" s="159"/>
      <c r="W90" s="159"/>
      <c r="X90" s="159"/>
      <c r="Y90" s="159"/>
      <c r="Z90" s="159"/>
      <c r="AA90" s="159"/>
      <c r="AB90" s="159"/>
    </row>
    <row r="91" spans="1:38">
      <c r="A91" s="159"/>
      <c r="C91" s="5"/>
      <c r="D91" s="159"/>
      <c r="E91" s="159"/>
      <c r="F91" s="159"/>
      <c r="G91" s="971" t="s">
        <v>1488</v>
      </c>
      <c r="H91" s="971"/>
      <c r="I91" s="971"/>
      <c r="J91" s="971"/>
      <c r="K91" s="971"/>
      <c r="L91" s="971"/>
      <c r="M91" s="971"/>
      <c r="N91" s="971"/>
      <c r="O91" s="971"/>
      <c r="P91" s="971"/>
      <c r="Q91" s="971"/>
      <c r="R91" s="971"/>
      <c r="S91" s="971"/>
      <c r="T91" s="971"/>
      <c r="U91" s="971"/>
      <c r="V91" s="971"/>
      <c r="W91" s="971"/>
      <c r="X91" s="971"/>
      <c r="Y91" s="971"/>
      <c r="Z91" s="971"/>
      <c r="AA91" s="971"/>
      <c r="AB91" s="971"/>
      <c r="AC91" s="971"/>
      <c r="AD91" s="971"/>
      <c r="AE91" s="971"/>
      <c r="AF91" s="971"/>
      <c r="AG91" s="971"/>
      <c r="AH91" s="971"/>
      <c r="AI91" s="971"/>
      <c r="AJ91" s="971"/>
      <c r="AK91" s="971"/>
    </row>
    <row r="92" spans="1:38">
      <c r="A92" s="159"/>
      <c r="C92" s="5"/>
      <c r="D92" s="159"/>
      <c r="E92" s="159"/>
      <c r="G92" s="971"/>
      <c r="H92" s="971"/>
      <c r="I92" s="971"/>
      <c r="J92" s="971"/>
      <c r="K92" s="971"/>
      <c r="L92" s="971"/>
      <c r="M92" s="971"/>
      <c r="N92" s="971"/>
      <c r="O92" s="971"/>
      <c r="P92" s="971"/>
      <c r="Q92" s="971"/>
      <c r="R92" s="971"/>
      <c r="S92" s="971"/>
      <c r="T92" s="971"/>
      <c r="U92" s="971"/>
      <c r="V92" s="971"/>
      <c r="W92" s="971"/>
      <c r="X92" s="971"/>
      <c r="Y92" s="971"/>
      <c r="Z92" s="971"/>
      <c r="AA92" s="971"/>
      <c r="AB92" s="971"/>
      <c r="AC92" s="971"/>
      <c r="AD92" s="971"/>
      <c r="AE92" s="971"/>
      <c r="AF92" s="971"/>
      <c r="AG92" s="971"/>
      <c r="AH92" s="971"/>
      <c r="AI92" s="971"/>
      <c r="AJ92" s="971"/>
      <c r="AK92" s="971"/>
    </row>
    <row r="93" spans="1:38">
      <c r="A93" s="159"/>
      <c r="C93" s="5"/>
      <c r="D93" s="159"/>
      <c r="E93" s="159" t="s">
        <v>1043</v>
      </c>
      <c r="F93" s="358" t="s">
        <v>1044</v>
      </c>
      <c r="G93" s="358"/>
      <c r="L93" s="159"/>
      <c r="M93" s="159"/>
      <c r="P93" s="159"/>
      <c r="Q93" s="159"/>
      <c r="R93" s="159"/>
      <c r="S93" s="159"/>
      <c r="T93" s="159"/>
      <c r="U93" s="159"/>
      <c r="V93" s="159"/>
      <c r="W93" s="159"/>
      <c r="X93" s="159"/>
      <c r="Y93" s="159"/>
      <c r="Z93" s="159"/>
      <c r="AA93" s="159"/>
      <c r="AB93" s="159"/>
    </row>
    <row r="94" spans="1:38">
      <c r="A94" s="159"/>
      <c r="C94" s="5"/>
      <c r="D94" s="159"/>
      <c r="E94" s="159"/>
      <c r="G94" s="971" t="s">
        <v>1489</v>
      </c>
      <c r="H94" s="971"/>
      <c r="I94" s="971"/>
      <c r="J94" s="971"/>
      <c r="K94" s="971"/>
      <c r="L94" s="971"/>
      <c r="M94" s="971"/>
      <c r="N94" s="971"/>
      <c r="O94" s="971"/>
      <c r="P94" s="971"/>
      <c r="Q94" s="971"/>
      <c r="R94" s="971"/>
      <c r="S94" s="971"/>
      <c r="T94" s="971"/>
      <c r="U94" s="971"/>
      <c r="V94" s="971"/>
      <c r="W94" s="971"/>
      <c r="X94" s="971"/>
      <c r="Y94" s="971"/>
      <c r="Z94" s="971"/>
      <c r="AA94" s="971"/>
      <c r="AB94" s="971"/>
      <c r="AC94" s="971"/>
      <c r="AD94" s="971"/>
      <c r="AE94" s="971"/>
      <c r="AF94" s="971"/>
      <c r="AG94" s="971"/>
      <c r="AH94" s="971"/>
      <c r="AI94" s="971"/>
      <c r="AJ94" s="971"/>
      <c r="AK94" s="971"/>
    </row>
    <row r="95" spans="1:38">
      <c r="A95" s="159"/>
      <c r="C95" s="200"/>
      <c r="D95" s="199"/>
      <c r="E95" s="199"/>
      <c r="F95" s="2"/>
      <c r="G95" s="971"/>
      <c r="H95" s="971"/>
      <c r="I95" s="971"/>
      <c r="J95" s="971"/>
      <c r="K95" s="971"/>
      <c r="L95" s="971"/>
      <c r="M95" s="971"/>
      <c r="N95" s="971"/>
      <c r="O95" s="971"/>
      <c r="P95" s="971"/>
      <c r="Q95" s="971"/>
      <c r="R95" s="971"/>
      <c r="S95" s="971"/>
      <c r="T95" s="971"/>
      <c r="U95" s="971"/>
      <c r="V95" s="971"/>
      <c r="W95" s="971"/>
      <c r="X95" s="971"/>
      <c r="Y95" s="971"/>
      <c r="Z95" s="971"/>
      <c r="AA95" s="971"/>
      <c r="AB95" s="971"/>
      <c r="AC95" s="971"/>
      <c r="AD95" s="971"/>
      <c r="AE95" s="971"/>
      <c r="AF95" s="971"/>
      <c r="AG95" s="971"/>
      <c r="AH95" s="971"/>
      <c r="AI95" s="971"/>
      <c r="AJ95" s="971"/>
      <c r="AK95" s="971"/>
      <c r="AL95" s="2"/>
    </row>
    <row r="96" spans="1:38">
      <c r="A96" s="159"/>
      <c r="C96" s="200"/>
      <c r="D96" s="199"/>
      <c r="E96" s="199"/>
      <c r="F96" s="2"/>
      <c r="G96" s="971"/>
      <c r="H96" s="971"/>
      <c r="I96" s="971"/>
      <c r="J96" s="971"/>
      <c r="K96" s="971"/>
      <c r="L96" s="971"/>
      <c r="M96" s="971"/>
      <c r="N96" s="971"/>
      <c r="O96" s="971"/>
      <c r="P96" s="971"/>
      <c r="Q96" s="971"/>
      <c r="R96" s="971"/>
      <c r="S96" s="971"/>
      <c r="T96" s="971"/>
      <c r="U96" s="971"/>
      <c r="V96" s="971"/>
      <c r="W96" s="971"/>
      <c r="X96" s="971"/>
      <c r="Y96" s="971"/>
      <c r="Z96" s="971"/>
      <c r="AA96" s="971"/>
      <c r="AB96" s="971"/>
      <c r="AC96" s="971"/>
      <c r="AD96" s="971"/>
      <c r="AE96" s="971"/>
      <c r="AF96" s="971"/>
      <c r="AG96" s="971"/>
      <c r="AH96" s="971"/>
      <c r="AI96" s="971"/>
      <c r="AJ96" s="971"/>
      <c r="AK96" s="971"/>
      <c r="AL96" s="2"/>
    </row>
    <row r="97" spans="1:38">
      <c r="A97" s="159"/>
      <c r="C97" s="2"/>
      <c r="D97" s="530"/>
      <c r="E97" s="973" t="s">
        <v>1490</v>
      </c>
      <c r="F97" s="973"/>
      <c r="G97" s="973"/>
      <c r="H97" s="973"/>
      <c r="I97" s="973"/>
      <c r="J97" s="973"/>
      <c r="K97" s="973"/>
      <c r="L97" s="973"/>
      <c r="M97" s="973"/>
      <c r="N97" s="973"/>
      <c r="O97" s="973"/>
      <c r="P97" s="973"/>
      <c r="Q97" s="973"/>
      <c r="R97" s="973"/>
      <c r="S97" s="973"/>
      <c r="T97" s="973"/>
      <c r="U97" s="973"/>
      <c r="V97" s="973"/>
      <c r="W97" s="973"/>
      <c r="X97" s="973"/>
      <c r="Y97" s="973"/>
      <c r="Z97" s="973"/>
      <c r="AA97" s="973"/>
      <c r="AB97" s="973"/>
      <c r="AC97" s="973"/>
      <c r="AD97" s="973"/>
      <c r="AE97" s="973"/>
      <c r="AF97" s="973"/>
      <c r="AG97" s="973"/>
      <c r="AH97" s="973"/>
      <c r="AI97" s="973"/>
      <c r="AJ97" s="973"/>
      <c r="AK97" s="973"/>
      <c r="AL97" s="2"/>
    </row>
    <row r="98" spans="1:38">
      <c r="A98" s="159"/>
      <c r="D98" s="163"/>
      <c r="E98" s="973"/>
      <c r="F98" s="973"/>
      <c r="G98" s="973"/>
      <c r="H98" s="973"/>
      <c r="I98" s="973"/>
      <c r="J98" s="973"/>
      <c r="K98" s="973"/>
      <c r="L98" s="973"/>
      <c r="M98" s="973"/>
      <c r="N98" s="973"/>
      <c r="O98" s="973"/>
      <c r="P98" s="973"/>
      <c r="Q98" s="973"/>
      <c r="R98" s="973"/>
      <c r="S98" s="973"/>
      <c r="T98" s="973"/>
      <c r="U98" s="973"/>
      <c r="V98" s="973"/>
      <c r="W98" s="973"/>
      <c r="X98" s="973"/>
      <c r="Y98" s="973"/>
      <c r="Z98" s="973"/>
      <c r="AA98" s="973"/>
      <c r="AB98" s="973"/>
      <c r="AC98" s="973"/>
      <c r="AD98" s="973"/>
      <c r="AE98" s="973"/>
      <c r="AF98" s="973"/>
      <c r="AG98" s="973"/>
      <c r="AH98" s="973"/>
      <c r="AI98" s="973"/>
      <c r="AJ98" s="973"/>
      <c r="AK98" s="973"/>
    </row>
    <row r="99" spans="1:38">
      <c r="A99" s="159"/>
      <c r="B99" s="215"/>
      <c r="C99" s="163"/>
      <c r="D99" s="163"/>
      <c r="E99" s="215"/>
      <c r="F99" s="163"/>
      <c r="G99" s="163"/>
      <c r="H99" s="163"/>
      <c r="I99" s="5"/>
      <c r="J99" s="5"/>
      <c r="K99" s="5"/>
      <c r="L99" s="5"/>
      <c r="M99" s="5"/>
      <c r="N99" s="5"/>
      <c r="P99" s="159"/>
      <c r="Q99" s="159"/>
      <c r="R99" s="159"/>
      <c r="S99" s="159"/>
      <c r="T99" s="159"/>
      <c r="U99" s="159"/>
      <c r="V99" s="159"/>
      <c r="W99" s="159"/>
      <c r="X99" s="159"/>
      <c r="Y99" s="159"/>
      <c r="Z99" s="159"/>
      <c r="AA99" s="159"/>
      <c r="AB99" s="159"/>
    </row>
    <row r="100" spans="1:38">
      <c r="A100" s="11"/>
      <c r="B100" s="20" t="s">
        <v>368</v>
      </c>
      <c r="C100" s="20" t="s">
        <v>468</v>
      </c>
      <c r="D100" s="20"/>
      <c r="E100" s="20"/>
      <c r="F100" s="20"/>
      <c r="G100" s="20"/>
      <c r="H100" s="20"/>
      <c r="I100" s="20"/>
      <c r="J100" s="20"/>
      <c r="K100" s="20"/>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row>
    <row r="101" spans="1:38">
      <c r="B101" s="5"/>
      <c r="C101" s="5"/>
      <c r="D101" s="5"/>
      <c r="E101" s="5"/>
      <c r="F101" s="5"/>
      <c r="G101" s="5"/>
      <c r="H101" s="5"/>
      <c r="I101" s="5"/>
      <c r="J101" s="5"/>
      <c r="K101" s="5"/>
    </row>
    <row r="102" spans="1:38">
      <c r="A102" s="1"/>
      <c r="B102" s="218"/>
      <c r="C102" s="5" t="s">
        <v>493</v>
      </c>
      <c r="D102" s="12"/>
      <c r="E102" s="5"/>
      <c r="F102" s="5"/>
      <c r="G102" s="5" t="s">
        <v>1510</v>
      </c>
      <c r="H102" s="5"/>
      <c r="I102" s="218"/>
      <c r="J102" s="276"/>
      <c r="K102" s="218"/>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276"/>
    </row>
    <row r="103" spans="1:38">
      <c r="B103" s="5"/>
      <c r="C103" s="5"/>
      <c r="D103" s="5" t="s">
        <v>224</v>
      </c>
      <c r="E103" s="5" t="s">
        <v>1512</v>
      </c>
      <c r="F103" s="5"/>
      <c r="G103" s="5"/>
      <c r="H103" s="5"/>
      <c r="I103" s="5"/>
      <c r="J103" s="5"/>
      <c r="K103" s="5"/>
      <c r="L103" s="5"/>
      <c r="M103" s="5"/>
    </row>
    <row r="104" spans="1:38">
      <c r="B104" s="5"/>
      <c r="C104" s="5"/>
      <c r="E104" s="159" t="s">
        <v>120</v>
      </c>
      <c r="F104" s="162" t="s">
        <v>737</v>
      </c>
      <c r="G104" s="5"/>
      <c r="H104" s="5"/>
      <c r="I104" s="5"/>
      <c r="J104" s="5"/>
      <c r="K104" s="5"/>
    </row>
    <row r="105" spans="1:38">
      <c r="E105" s="199"/>
      <c r="F105" s="2" t="s">
        <v>739</v>
      </c>
      <c r="G105" s="2"/>
      <c r="H105" s="2"/>
      <c r="I105" s="2"/>
      <c r="J105" s="2"/>
      <c r="K105" s="2"/>
      <c r="L105" s="2"/>
      <c r="M105" s="2"/>
    </row>
    <row r="106" spans="1:38">
      <c r="E106" s="159"/>
      <c r="F106" t="s">
        <v>740</v>
      </c>
      <c r="G106" s="12"/>
    </row>
    <row r="107" spans="1:38">
      <c r="E107" s="159"/>
    </row>
    <row r="108" spans="1:38">
      <c r="E108" s="159" t="s">
        <v>121</v>
      </c>
      <c r="F108" s="162" t="s">
        <v>741</v>
      </c>
      <c r="G108" s="5"/>
      <c r="H108" s="5"/>
      <c r="I108" s="5"/>
      <c r="J108" s="5"/>
    </row>
    <row r="109" spans="1:38" s="1" customFormat="1">
      <c r="A109"/>
      <c r="B109"/>
      <c r="C109"/>
      <c r="D109"/>
      <c r="E109" s="159"/>
      <c r="F109" t="s">
        <v>742</v>
      </c>
      <c r="G109"/>
      <c r="H109"/>
      <c r="I109"/>
      <c r="J109"/>
      <c r="K109"/>
      <c r="L109"/>
      <c r="M109"/>
      <c r="N109"/>
      <c r="O109"/>
      <c r="P109"/>
      <c r="Q109"/>
      <c r="R109"/>
      <c r="S109"/>
      <c r="T109"/>
      <c r="U109"/>
      <c r="V109"/>
      <c r="W109"/>
      <c r="X109"/>
      <c r="Y109"/>
      <c r="Z109"/>
      <c r="AA109"/>
      <c r="AB109"/>
      <c r="AC109"/>
      <c r="AD109"/>
      <c r="AE109"/>
      <c r="AF109"/>
      <c r="AG109"/>
      <c r="AH109"/>
      <c r="AI109"/>
      <c r="AJ109"/>
      <c r="AK109"/>
      <c r="AL109"/>
    </row>
    <row r="110" spans="1:38">
      <c r="E110" s="159"/>
    </row>
    <row r="111" spans="1:38">
      <c r="E111" s="159" t="s">
        <v>127</v>
      </c>
      <c r="F111" s="162" t="s">
        <v>743</v>
      </c>
      <c r="G111" s="5"/>
      <c r="H111" s="5"/>
      <c r="I111" s="5"/>
      <c r="J111" s="5"/>
      <c r="K111" s="5"/>
      <c r="L111" s="5"/>
      <c r="M111" s="5"/>
      <c r="N111" s="5"/>
      <c r="O111" s="5"/>
      <c r="P111" s="5"/>
    </row>
    <row r="112" spans="1:38">
      <c r="E112" s="159"/>
      <c r="F112" s="159" t="s">
        <v>1068</v>
      </c>
    </row>
    <row r="113" spans="1:38" s="12" customFormat="1" ht="12.75" customHeight="1">
      <c r="A113"/>
      <c r="B113"/>
      <c r="C113"/>
      <c r="D113"/>
      <c r="E113"/>
      <c r="F113" s="159" t="s">
        <v>1100</v>
      </c>
      <c r="G113"/>
      <c r="H113"/>
      <c r="I113"/>
      <c r="J113"/>
      <c r="K113"/>
      <c r="L113"/>
      <c r="M113"/>
      <c r="N113"/>
      <c r="O113"/>
      <c r="P113"/>
      <c r="Q113"/>
      <c r="R113"/>
      <c r="S113"/>
      <c r="T113"/>
      <c r="U113"/>
      <c r="V113"/>
      <c r="W113"/>
      <c r="X113"/>
      <c r="Y113"/>
      <c r="Z113"/>
      <c r="AA113"/>
      <c r="AB113"/>
      <c r="AC113"/>
      <c r="AD113"/>
      <c r="AE113"/>
      <c r="AF113"/>
      <c r="AG113"/>
      <c r="AH113"/>
      <c r="AI113"/>
      <c r="AJ113"/>
      <c r="AK113"/>
      <c r="AL113"/>
    </row>
    <row r="114" spans="1:38"/>
    <row r="115" spans="1:38">
      <c r="E115" t="s">
        <v>661</v>
      </c>
      <c r="F115" s="162" t="s">
        <v>1069</v>
      </c>
    </row>
    <row r="116" spans="1:38">
      <c r="F116" s="159" t="s">
        <v>1211</v>
      </c>
      <c r="G116" s="159"/>
    </row>
    <row r="117" spans="1:38">
      <c r="F117" s="163" t="s">
        <v>1511</v>
      </c>
      <c r="G117" s="163"/>
    </row>
    <row r="118" spans="1:38">
      <c r="G118" s="163"/>
    </row>
    <row r="119" spans="1:38">
      <c r="E119" s="159" t="s">
        <v>873</v>
      </c>
      <c r="F119" s="162" t="s">
        <v>422</v>
      </c>
    </row>
    <row r="120" spans="1:38">
      <c r="E120" s="159"/>
      <c r="F120" s="159" t="s">
        <v>1202</v>
      </c>
    </row>
    <row r="121" spans="1:38">
      <c r="B121" s="5"/>
      <c r="C121" s="5"/>
      <c r="F121" s="5"/>
    </row>
    <row r="122" spans="1:38">
      <c r="B122" s="5"/>
      <c r="C122" s="5" t="s">
        <v>494</v>
      </c>
      <c r="G122" s="5" t="s">
        <v>423</v>
      </c>
    </row>
    <row r="123" spans="1:38">
      <c r="B123" s="5"/>
      <c r="C123" s="5"/>
      <c r="D123" s="5" t="s">
        <v>224</v>
      </c>
      <c r="E123" s="164" t="s">
        <v>345</v>
      </c>
      <c r="F123" s="5"/>
      <c r="G123" s="5"/>
      <c r="H123" s="5"/>
      <c r="I123" s="5"/>
      <c r="J123" s="5"/>
    </row>
    <row r="124" spans="1:38">
      <c r="B124" s="5"/>
      <c r="C124" s="5"/>
      <c r="E124" s="159" t="s">
        <v>1070</v>
      </c>
      <c r="F124" s="159"/>
    </row>
    <row r="125" spans="1:38"/>
    <row r="126" spans="1:38">
      <c r="D126" s="5" t="s">
        <v>369</v>
      </c>
      <c r="E126" s="5" t="s">
        <v>657</v>
      </c>
    </row>
    <row r="127" spans="1:38">
      <c r="E127" s="159" t="s">
        <v>1070</v>
      </c>
      <c r="F127" s="159"/>
    </row>
    <row r="128" spans="1:38"/>
    <row r="129" spans="3:37">
      <c r="D129" s="5" t="s">
        <v>654</v>
      </c>
      <c r="E129" s="5" t="s">
        <v>817</v>
      </c>
      <c r="G129" s="5"/>
      <c r="H129" s="5"/>
      <c r="I129" s="5"/>
      <c r="J129" s="5"/>
      <c r="K129" s="5"/>
      <c r="L129" s="5"/>
      <c r="M129" s="5"/>
      <c r="N129" s="5"/>
    </row>
    <row r="130" spans="3:37">
      <c r="E130" s="971" t="s">
        <v>1491</v>
      </c>
      <c r="F130" s="971"/>
      <c r="G130" s="971"/>
      <c r="H130" s="971"/>
      <c r="I130" s="971"/>
      <c r="J130" s="971"/>
      <c r="K130" s="971"/>
      <c r="L130" s="971"/>
      <c r="M130" s="971"/>
      <c r="N130" s="971"/>
      <c r="O130" s="971"/>
      <c r="P130" s="971"/>
      <c r="Q130" s="971"/>
      <c r="R130" s="971"/>
      <c r="S130" s="971"/>
      <c r="T130" s="971"/>
      <c r="U130" s="971"/>
      <c r="V130" s="971"/>
      <c r="W130" s="971"/>
      <c r="X130" s="971"/>
      <c r="Y130" s="971"/>
      <c r="Z130" s="971"/>
      <c r="AA130" s="971"/>
      <c r="AB130" s="971"/>
      <c r="AC130" s="971"/>
      <c r="AD130" s="971"/>
      <c r="AE130" s="971"/>
      <c r="AF130" s="971"/>
      <c r="AG130" s="971"/>
      <c r="AH130" s="971"/>
      <c r="AI130" s="971"/>
      <c r="AJ130" s="971"/>
      <c r="AK130" s="971"/>
    </row>
    <row r="131" spans="3:37">
      <c r="E131" s="971"/>
      <c r="F131" s="971"/>
      <c r="G131" s="971"/>
      <c r="H131" s="971"/>
      <c r="I131" s="971"/>
      <c r="J131" s="971"/>
      <c r="K131" s="971"/>
      <c r="L131" s="971"/>
      <c r="M131" s="971"/>
      <c r="N131" s="971"/>
      <c r="O131" s="971"/>
      <c r="P131" s="971"/>
      <c r="Q131" s="971"/>
      <c r="R131" s="971"/>
      <c r="S131" s="971"/>
      <c r="T131" s="971"/>
      <c r="U131" s="971"/>
      <c r="V131" s="971"/>
      <c r="W131" s="971"/>
      <c r="X131" s="971"/>
      <c r="Y131" s="971"/>
      <c r="Z131" s="971"/>
      <c r="AA131" s="971"/>
      <c r="AB131" s="971"/>
      <c r="AC131" s="971"/>
      <c r="AD131" s="971"/>
      <c r="AE131" s="971"/>
      <c r="AF131" s="971"/>
      <c r="AG131" s="971"/>
      <c r="AH131" s="971"/>
      <c r="AI131" s="971"/>
      <c r="AJ131" s="971"/>
      <c r="AK131" s="971"/>
    </row>
    <row r="132" spans="3:37">
      <c r="F132" s="159"/>
    </row>
    <row r="133" spans="3:37">
      <c r="D133" s="5" t="s">
        <v>590</v>
      </c>
      <c r="E133" s="5" t="s">
        <v>593</v>
      </c>
      <c r="F133" s="5"/>
    </row>
    <row r="134" spans="3:37">
      <c r="E134" s="6" t="s">
        <v>1569</v>
      </c>
      <c r="F134" s="159"/>
    </row>
    <row r="135" spans="3:37">
      <c r="F135" s="159"/>
    </row>
    <row r="136" spans="3:37">
      <c r="D136" s="5" t="s">
        <v>327</v>
      </c>
      <c r="E136" s="5" t="s">
        <v>1048</v>
      </c>
      <c r="F136" s="5"/>
      <c r="G136" s="5"/>
      <c r="H136" s="5"/>
    </row>
    <row r="137" spans="3:37">
      <c r="E137" t="s">
        <v>120</v>
      </c>
      <c r="F137" t="s">
        <v>58</v>
      </c>
    </row>
    <row r="138" spans="3:37">
      <c r="E138" t="s">
        <v>121</v>
      </c>
      <c r="F138" t="s">
        <v>541</v>
      </c>
    </row>
    <row r="139" spans="3:37"/>
    <row r="140" spans="3:37">
      <c r="D140" s="5" t="s">
        <v>482</v>
      </c>
      <c r="E140" s="5" t="s">
        <v>1072</v>
      </c>
    </row>
    <row r="141" spans="3:37">
      <c r="E141" s="358" t="s">
        <v>1073</v>
      </c>
      <c r="F141" s="358"/>
    </row>
    <row r="142" spans="3:37"/>
    <row r="143" spans="3:37">
      <c r="C143" s="5" t="s">
        <v>6</v>
      </c>
      <c r="G143" s="5" t="s">
        <v>424</v>
      </c>
    </row>
    <row r="144" spans="3:37">
      <c r="D144" s="200" t="s">
        <v>224</v>
      </c>
      <c r="E144" s="200" t="s">
        <v>146</v>
      </c>
    </row>
    <row r="145" spans="4:7">
      <c r="D145" s="2"/>
      <c r="E145" t="s">
        <v>911</v>
      </c>
    </row>
    <row r="146" spans="4:7">
      <c r="D146" s="2"/>
      <c r="E146" s="2"/>
    </row>
    <row r="147" spans="4:7">
      <c r="D147" s="200" t="s">
        <v>369</v>
      </c>
      <c r="E147" s="200" t="s">
        <v>600</v>
      </c>
      <c r="F147" s="5"/>
    </row>
    <row r="148" spans="4:7">
      <c r="D148" s="2"/>
      <c r="E148" s="159" t="s">
        <v>1074</v>
      </c>
      <c r="F148" s="159"/>
    </row>
    <row r="149" spans="4:7">
      <c r="D149" s="2"/>
      <c r="E149" s="2"/>
    </row>
    <row r="150" spans="4:7">
      <c r="D150" s="200" t="s">
        <v>654</v>
      </c>
      <c r="E150" s="200" t="s">
        <v>631</v>
      </c>
    </row>
    <row r="151" spans="4:7">
      <c r="D151" s="2"/>
      <c r="E151" s="159" t="s">
        <v>1075</v>
      </c>
    </row>
    <row r="152" spans="4:7">
      <c r="D152" s="2"/>
      <c r="E152" s="159" t="s">
        <v>1071</v>
      </c>
      <c r="G152" s="159"/>
    </row>
    <row r="153" spans="4:7">
      <c r="D153" s="2"/>
      <c r="E153" s="2"/>
    </row>
    <row r="154" spans="4:7">
      <c r="D154" s="200" t="s">
        <v>590</v>
      </c>
      <c r="E154" s="54" t="s">
        <v>609</v>
      </c>
    </row>
    <row r="155" spans="4:7">
      <c r="D155" s="2"/>
      <c r="E155" s="2" t="s">
        <v>120</v>
      </c>
      <c r="F155" s="159" t="s">
        <v>1076</v>
      </c>
    </row>
    <row r="156" spans="4:7">
      <c r="D156" s="2"/>
      <c r="E156" s="199" t="s">
        <v>121</v>
      </c>
      <c r="F156" s="159" t="s">
        <v>1077</v>
      </c>
    </row>
    <row r="157" spans="4:7">
      <c r="D157" s="2"/>
      <c r="E157" s="199" t="s">
        <v>127</v>
      </c>
      <c r="F157" t="s">
        <v>818</v>
      </c>
    </row>
    <row r="158" spans="4:7">
      <c r="D158" s="2"/>
      <c r="E158" s="2"/>
    </row>
    <row r="159" spans="4:7">
      <c r="D159" s="200" t="s">
        <v>327</v>
      </c>
      <c r="E159" s="200" t="s">
        <v>425</v>
      </c>
    </row>
    <row r="160" spans="4:7">
      <c r="D160" s="2"/>
      <c r="E160" s="159" t="s">
        <v>1078</v>
      </c>
      <c r="F160" s="159"/>
    </row>
    <row r="161" spans="3:20">
      <c r="D161" s="2"/>
      <c r="E161" s="2"/>
    </row>
    <row r="162" spans="3:20">
      <c r="D162" s="200" t="s">
        <v>482</v>
      </c>
      <c r="E162" s="200" t="s">
        <v>188</v>
      </c>
    </row>
    <row r="163" spans="3:20">
      <c r="D163" s="2"/>
      <c r="E163" s="159" t="s">
        <v>1080</v>
      </c>
    </row>
    <row r="164" spans="3:20">
      <c r="D164" s="2"/>
      <c r="E164" s="159" t="s">
        <v>1079</v>
      </c>
    </row>
    <row r="165" spans="3:20">
      <c r="D165" s="2"/>
      <c r="E165" s="2"/>
    </row>
    <row r="166" spans="3:20">
      <c r="D166" s="200" t="s">
        <v>635</v>
      </c>
      <c r="E166" s="200" t="s">
        <v>702</v>
      </c>
    </row>
    <row r="167" spans="3:20">
      <c r="D167" s="2"/>
      <c r="E167" s="2" t="s">
        <v>120</v>
      </c>
      <c r="F167" t="s">
        <v>819</v>
      </c>
    </row>
    <row r="168" spans="3:20">
      <c r="E168" s="2" t="s">
        <v>121</v>
      </c>
      <c r="F168" t="s">
        <v>319</v>
      </c>
    </row>
    <row r="169" spans="3:20">
      <c r="F169" s="159"/>
    </row>
    <row r="170" spans="3:20">
      <c r="C170" s="5" t="s">
        <v>7</v>
      </c>
      <c r="E170" s="159"/>
      <c r="G170" s="5" t="s">
        <v>426</v>
      </c>
    </row>
    <row r="171" spans="3:20">
      <c r="E171" s="159" t="s">
        <v>992</v>
      </c>
      <c r="F171" s="159"/>
      <c r="I171" s="159"/>
      <c r="J171" s="159"/>
      <c r="K171" s="159"/>
      <c r="L171" s="159"/>
      <c r="M171" s="159"/>
      <c r="N171" s="159"/>
      <c r="O171" s="159"/>
      <c r="P171" s="159"/>
      <c r="Q171" s="159"/>
      <c r="R171" s="159"/>
      <c r="S171" s="159"/>
      <c r="T171" s="159"/>
    </row>
    <row r="172" spans="3:20">
      <c r="F172" s="159"/>
      <c r="H172" s="159"/>
      <c r="I172" s="159"/>
      <c r="J172" s="159"/>
      <c r="K172" s="159"/>
      <c r="L172" s="159"/>
      <c r="M172" s="159"/>
      <c r="N172" s="159"/>
      <c r="O172" s="159"/>
      <c r="P172" s="159"/>
      <c r="Q172" s="159"/>
      <c r="R172" s="159"/>
      <c r="S172" s="159"/>
      <c r="T172" s="159"/>
    </row>
    <row r="173" spans="3:20">
      <c r="C173" s="5" t="s">
        <v>8</v>
      </c>
      <c r="D173" s="5"/>
      <c r="F173" s="159"/>
      <c r="G173" s="5" t="s">
        <v>657</v>
      </c>
    </row>
    <row r="174" spans="3:20">
      <c r="D174" s="5" t="s">
        <v>224</v>
      </c>
      <c r="E174" s="5" t="s">
        <v>320</v>
      </c>
      <c r="G174" s="159"/>
      <c r="H174" s="159"/>
      <c r="I174" s="159"/>
      <c r="J174" s="159"/>
      <c r="K174" s="159"/>
      <c r="L174" s="159"/>
      <c r="M174" s="159"/>
      <c r="N174" s="159"/>
    </row>
    <row r="175" spans="3:20">
      <c r="E175" t="s">
        <v>120</v>
      </c>
      <c r="F175" s="159" t="s">
        <v>1081</v>
      </c>
    </row>
    <row r="176" spans="3:20">
      <c r="F176" s="204" t="s">
        <v>1452</v>
      </c>
      <c r="I176" s="204"/>
    </row>
    <row r="177" spans="2:19">
      <c r="I177" s="204"/>
    </row>
    <row r="178" spans="2:19">
      <c r="B178" s="159"/>
      <c r="C178" s="159"/>
      <c r="E178" t="s">
        <v>121</v>
      </c>
      <c r="F178" s="159" t="s">
        <v>993</v>
      </c>
      <c r="H178" s="159"/>
    </row>
    <row r="179" spans="2:19">
      <c r="B179" s="159"/>
      <c r="C179" s="159"/>
      <c r="F179" t="s">
        <v>738</v>
      </c>
      <c r="G179" t="s">
        <v>801</v>
      </c>
      <c r="H179" s="159"/>
      <c r="O179" s="159"/>
      <c r="P179" s="159"/>
      <c r="Q179" s="159"/>
      <c r="R179" s="159"/>
      <c r="S179" s="159"/>
    </row>
    <row r="180" spans="2:19">
      <c r="B180" s="159"/>
      <c r="C180" s="159"/>
      <c r="H180" s="159"/>
      <c r="O180" s="159"/>
      <c r="P180" s="159"/>
      <c r="Q180" s="159"/>
      <c r="R180" s="159"/>
      <c r="S180" s="159"/>
    </row>
    <row r="181" spans="2:19">
      <c r="D181" s="5" t="s">
        <v>369</v>
      </c>
      <c r="E181" s="54" t="s">
        <v>1203</v>
      </c>
    </row>
    <row r="182" spans="2:19">
      <c r="B182" s="159"/>
      <c r="C182" s="159"/>
      <c r="E182" s="159" t="s">
        <v>802</v>
      </c>
      <c r="F182" s="159"/>
      <c r="I182" s="159"/>
    </row>
    <row r="183" spans="2:19">
      <c r="B183" s="159"/>
      <c r="C183" s="159"/>
      <c r="E183" s="159" t="s">
        <v>1201</v>
      </c>
      <c r="F183" s="204"/>
      <c r="G183" s="159"/>
      <c r="I183" s="204"/>
    </row>
    <row r="184" spans="2:19">
      <c r="B184" s="159"/>
      <c r="C184" s="159"/>
      <c r="F184" s="204"/>
      <c r="G184" s="159"/>
      <c r="I184" s="204"/>
    </row>
    <row r="185" spans="2:19">
      <c r="B185" s="159"/>
      <c r="C185" s="159"/>
      <c r="D185" s="5" t="s">
        <v>654</v>
      </c>
      <c r="E185" s="5" t="s">
        <v>3</v>
      </c>
      <c r="F185" s="204"/>
      <c r="G185" s="159"/>
      <c r="I185" s="204"/>
    </row>
    <row r="186" spans="2:19">
      <c r="B186" s="159"/>
      <c r="C186" s="159"/>
      <c r="D186" s="5"/>
      <c r="E186" s="159" t="s">
        <v>321</v>
      </c>
      <c r="F186" s="159"/>
      <c r="G186" s="159"/>
      <c r="I186" s="204"/>
    </row>
    <row r="187" spans="2:19">
      <c r="B187" s="159"/>
      <c r="C187" s="159"/>
      <c r="F187" s="204"/>
      <c r="G187" s="159"/>
      <c r="I187" s="204"/>
    </row>
    <row r="188" spans="2:19">
      <c r="D188" s="5" t="s">
        <v>590</v>
      </c>
      <c r="E188" s="5" t="s">
        <v>119</v>
      </c>
    </row>
    <row r="189" spans="2:19">
      <c r="B189" s="159"/>
      <c r="C189" s="5"/>
      <c r="E189" t="s">
        <v>120</v>
      </c>
      <c r="F189" s="159" t="s">
        <v>1212</v>
      </c>
      <c r="G189" s="159"/>
      <c r="H189" s="159"/>
      <c r="I189" s="159"/>
    </row>
    <row r="190" spans="2:19">
      <c r="B190" s="159"/>
      <c r="C190" s="5"/>
      <c r="F190" s="159" t="s">
        <v>738</v>
      </c>
      <c r="G190" s="6" t="s">
        <v>1554</v>
      </c>
    </row>
    <row r="191" spans="2:19">
      <c r="B191" s="159"/>
      <c r="C191" s="159"/>
      <c r="F191" s="159" t="s">
        <v>376</v>
      </c>
      <c r="G191" s="165" t="s">
        <v>1555</v>
      </c>
      <c r="I191" s="159"/>
      <c r="J191" s="159"/>
      <c r="M191" s="159"/>
      <c r="N191" s="159"/>
      <c r="O191" s="159"/>
      <c r="P191" s="159"/>
      <c r="Q191" s="159"/>
      <c r="R191" s="159"/>
      <c r="S191" s="159"/>
    </row>
    <row r="192" spans="2:19">
      <c r="B192" s="159"/>
      <c r="C192" s="159"/>
      <c r="F192" s="159" t="s">
        <v>377</v>
      </c>
      <c r="G192" s="159" t="s">
        <v>1082</v>
      </c>
      <c r="I192" s="159"/>
      <c r="J192" s="159"/>
      <c r="M192" s="159"/>
      <c r="N192" s="159"/>
      <c r="O192" s="159"/>
      <c r="P192" s="159"/>
      <c r="Q192" s="159"/>
      <c r="R192" s="159"/>
      <c r="S192" s="159"/>
    </row>
    <row r="193" spans="2:37">
      <c r="B193" s="159"/>
      <c r="C193" s="159"/>
      <c r="F193" s="159"/>
      <c r="G193" s="159"/>
      <c r="I193" s="159"/>
      <c r="J193" s="159"/>
      <c r="M193" s="159"/>
      <c r="N193" s="159"/>
      <c r="O193" s="159"/>
      <c r="P193" s="159"/>
      <c r="Q193" s="159"/>
      <c r="R193" s="159"/>
      <c r="S193" s="159"/>
    </row>
    <row r="194" spans="2:37">
      <c r="B194" s="159"/>
      <c r="C194" s="159"/>
      <c r="D194" s="5" t="s">
        <v>327</v>
      </c>
      <c r="E194" s="5" t="s">
        <v>122</v>
      </c>
      <c r="G194" s="159"/>
      <c r="H194" s="159"/>
      <c r="I194" s="159"/>
      <c r="J194" s="159"/>
      <c r="M194" s="159"/>
      <c r="N194" s="159"/>
      <c r="O194" s="159"/>
      <c r="P194" s="159"/>
      <c r="Q194" s="159"/>
      <c r="R194" s="159"/>
      <c r="S194" s="159"/>
    </row>
    <row r="195" spans="2:37">
      <c r="B195" s="159"/>
      <c r="C195" s="159"/>
      <c r="D195" s="159"/>
      <c r="E195" s="159" t="s">
        <v>1083</v>
      </c>
      <c r="F195" s="159"/>
      <c r="G195" s="159"/>
      <c r="H195" s="159"/>
      <c r="I195" s="159"/>
      <c r="J195" s="159"/>
      <c r="M195" s="159"/>
      <c r="N195" s="159"/>
      <c r="O195" s="159"/>
      <c r="P195" s="159"/>
      <c r="Q195" s="159"/>
      <c r="R195" s="159"/>
      <c r="S195" s="159"/>
    </row>
    <row r="196" spans="2:37">
      <c r="B196" s="159"/>
      <c r="C196" s="159"/>
      <c r="D196" s="159"/>
      <c r="F196" s="159"/>
      <c r="G196" s="159"/>
      <c r="H196" s="159"/>
      <c r="I196" s="159"/>
      <c r="J196" s="159"/>
      <c r="M196" s="159"/>
      <c r="N196" s="159"/>
      <c r="O196" s="159"/>
      <c r="P196" s="159"/>
      <c r="Q196" s="159"/>
      <c r="R196" s="159"/>
      <c r="S196" s="159"/>
    </row>
    <row r="197" spans="2:37">
      <c r="B197" s="159"/>
      <c r="C197" s="159"/>
      <c r="D197" s="5" t="s">
        <v>482</v>
      </c>
      <c r="E197" s="5" t="s">
        <v>128</v>
      </c>
      <c r="G197" s="159"/>
      <c r="H197" s="159"/>
      <c r="I197" s="159"/>
      <c r="J197" s="159"/>
      <c r="M197" s="159"/>
      <c r="N197" s="159"/>
      <c r="O197" s="159"/>
      <c r="P197" s="159"/>
      <c r="Q197" s="159"/>
      <c r="R197" s="159"/>
      <c r="S197" s="159"/>
    </row>
    <row r="198" spans="2:37">
      <c r="B198" s="159"/>
      <c r="C198" s="159"/>
      <c r="D198" s="5"/>
      <c r="E198" s="159" t="s">
        <v>120</v>
      </c>
      <c r="F198" s="159" t="s">
        <v>1084</v>
      </c>
      <c r="M198" s="159"/>
      <c r="N198" s="159"/>
      <c r="O198" s="159"/>
      <c r="P198" s="159"/>
      <c r="Q198" s="159"/>
      <c r="R198" s="159"/>
      <c r="S198" s="159"/>
    </row>
    <row r="199" spans="2:37">
      <c r="B199" s="159"/>
      <c r="C199" s="159"/>
      <c r="D199" s="5"/>
      <c r="E199" s="159" t="s">
        <v>121</v>
      </c>
      <c r="F199" s="159" t="s">
        <v>1213</v>
      </c>
      <c r="I199" s="159"/>
      <c r="J199" s="159"/>
      <c r="M199" s="159"/>
      <c r="N199" s="159"/>
      <c r="O199" s="159"/>
      <c r="P199" s="159"/>
      <c r="Q199" s="159"/>
      <c r="R199" s="159"/>
      <c r="S199" s="159"/>
      <c r="T199" s="159"/>
      <c r="U199" s="159"/>
      <c r="V199" s="159"/>
      <c r="W199" s="159"/>
      <c r="X199" s="159"/>
      <c r="Y199" s="159"/>
      <c r="Z199" s="159"/>
      <c r="AA199" s="159"/>
      <c r="AB199" s="159"/>
      <c r="AC199" s="159"/>
      <c r="AD199" s="159"/>
      <c r="AE199" s="159"/>
      <c r="AF199" s="159"/>
      <c r="AG199" s="159"/>
    </row>
    <row r="200" spans="2:37">
      <c r="B200" s="159"/>
      <c r="C200" s="159"/>
      <c r="D200" s="5"/>
      <c r="E200" s="159" t="s">
        <v>127</v>
      </c>
      <c r="F200" s="159" t="s">
        <v>803</v>
      </c>
      <c r="I200" s="159"/>
      <c r="J200" s="159"/>
      <c r="M200" s="159"/>
      <c r="N200" s="159"/>
      <c r="O200" s="159"/>
      <c r="P200" s="159"/>
      <c r="Q200" s="159"/>
      <c r="R200" s="159"/>
      <c r="S200" s="159"/>
      <c r="T200" s="159"/>
      <c r="U200" s="159"/>
      <c r="V200" s="159"/>
      <c r="W200" s="159"/>
      <c r="X200" s="159"/>
      <c r="Y200" s="159"/>
      <c r="Z200" s="159"/>
      <c r="AA200" s="159"/>
      <c r="AB200" s="159"/>
      <c r="AC200" s="159"/>
      <c r="AD200" s="159"/>
      <c r="AE200" s="159"/>
      <c r="AF200" s="159"/>
      <c r="AG200" s="159"/>
    </row>
    <row r="201" spans="2:37">
      <c r="B201" s="159"/>
      <c r="C201" s="159"/>
      <c r="F201" s="159" t="s">
        <v>738</v>
      </c>
      <c r="G201" s="159" t="s">
        <v>1085</v>
      </c>
      <c r="I201" s="159"/>
      <c r="J201" s="159"/>
      <c r="M201" s="159"/>
      <c r="N201" s="159"/>
      <c r="O201" s="159"/>
      <c r="P201" s="159"/>
      <c r="Q201" s="159"/>
      <c r="R201" s="159"/>
      <c r="S201" s="159"/>
      <c r="T201" s="159"/>
      <c r="U201" s="159"/>
      <c r="V201" s="159"/>
      <c r="W201" s="159"/>
      <c r="X201" s="159"/>
      <c r="Y201" s="159"/>
    </row>
    <row r="202" spans="2:37">
      <c r="B202" s="159"/>
      <c r="C202" s="159"/>
      <c r="D202" s="5"/>
      <c r="E202" s="159" t="s">
        <v>661</v>
      </c>
      <c r="F202" s="159" t="s">
        <v>1086</v>
      </c>
      <c r="M202" s="159"/>
      <c r="N202" s="159"/>
      <c r="O202" s="159"/>
      <c r="P202" s="159"/>
      <c r="Q202" s="159"/>
      <c r="R202" s="159"/>
      <c r="S202" s="159"/>
    </row>
    <row r="203" spans="2:37">
      <c r="B203" s="159"/>
      <c r="C203" s="159"/>
      <c r="D203" s="5"/>
      <c r="F203" t="s">
        <v>738</v>
      </c>
      <c r="G203" s="971" t="s">
        <v>1492</v>
      </c>
      <c r="H203" s="971"/>
      <c r="I203" s="971"/>
      <c r="J203" s="971"/>
      <c r="K203" s="971"/>
      <c r="L203" s="971"/>
      <c r="M203" s="971"/>
      <c r="N203" s="971"/>
      <c r="O203" s="971"/>
      <c r="P203" s="971"/>
      <c r="Q203" s="971"/>
      <c r="R203" s="971"/>
      <c r="S203" s="971"/>
      <c r="T203" s="971"/>
      <c r="U203" s="971"/>
      <c r="V203" s="971"/>
      <c r="W203" s="971"/>
      <c r="X203" s="971"/>
      <c r="Y203" s="971"/>
      <c r="Z203" s="971"/>
      <c r="AA203" s="971"/>
      <c r="AB203" s="971"/>
      <c r="AC203" s="971"/>
      <c r="AD203" s="971"/>
      <c r="AE203" s="971"/>
      <c r="AF203" s="971"/>
      <c r="AG203" s="971"/>
      <c r="AH203" s="971"/>
      <c r="AI203" s="971"/>
      <c r="AJ203" s="971"/>
      <c r="AK203" s="971"/>
    </row>
    <row r="204" spans="2:37">
      <c r="B204" s="159"/>
      <c r="C204" s="159"/>
      <c r="D204" s="5"/>
      <c r="G204" s="971"/>
      <c r="H204" s="971"/>
      <c r="I204" s="971"/>
      <c r="J204" s="971"/>
      <c r="K204" s="971"/>
      <c r="L204" s="971"/>
      <c r="M204" s="971"/>
      <c r="N204" s="971"/>
      <c r="O204" s="971"/>
      <c r="P204" s="971"/>
      <c r="Q204" s="971"/>
      <c r="R204" s="971"/>
      <c r="S204" s="971"/>
      <c r="T204" s="971"/>
      <c r="U204" s="971"/>
      <c r="V204" s="971"/>
      <c r="W204" s="971"/>
      <c r="X204" s="971"/>
      <c r="Y204" s="971"/>
      <c r="Z204" s="971"/>
      <c r="AA204" s="971"/>
      <c r="AB204" s="971"/>
      <c r="AC204" s="971"/>
      <c r="AD204" s="971"/>
      <c r="AE204" s="971"/>
      <c r="AF204" s="971"/>
      <c r="AG204" s="971"/>
      <c r="AH204" s="971"/>
      <c r="AI204" s="971"/>
      <c r="AJ204" s="971"/>
      <c r="AK204" s="971"/>
    </row>
    <row r="205" spans="2:37">
      <c r="B205" s="159"/>
      <c r="C205" s="159"/>
      <c r="D205" s="5"/>
      <c r="M205" s="159"/>
      <c r="N205" s="159"/>
      <c r="O205" s="159"/>
      <c r="P205" s="159"/>
      <c r="Q205" s="159"/>
      <c r="R205" s="159"/>
      <c r="S205" s="159"/>
    </row>
    <row r="206" spans="2:37">
      <c r="B206" s="159"/>
      <c r="C206" s="159"/>
      <c r="D206" s="5" t="s">
        <v>635</v>
      </c>
      <c r="E206" s="5" t="s">
        <v>874</v>
      </c>
      <c r="G206" s="159"/>
      <c r="H206" s="159"/>
      <c r="I206" s="159"/>
      <c r="J206" s="159"/>
      <c r="M206" s="159"/>
      <c r="N206" s="159"/>
      <c r="O206" s="159"/>
      <c r="P206" s="159"/>
      <c r="Q206" s="159"/>
      <c r="R206" s="159"/>
      <c r="S206" s="159"/>
      <c r="T206" s="159"/>
      <c r="U206" s="159"/>
      <c r="V206" s="159"/>
      <c r="W206" s="159"/>
    </row>
    <row r="207" spans="2:37">
      <c r="B207" s="159"/>
      <c r="C207" s="159"/>
      <c r="E207" s="159" t="s">
        <v>804</v>
      </c>
      <c r="F207" s="159"/>
      <c r="I207" s="159"/>
      <c r="J207" s="159"/>
      <c r="M207" s="159"/>
      <c r="N207" s="159"/>
      <c r="O207" s="159"/>
      <c r="P207" s="159"/>
      <c r="Q207" s="159"/>
      <c r="R207" s="159"/>
      <c r="S207" s="159"/>
      <c r="T207" s="159"/>
      <c r="U207" s="159"/>
      <c r="V207" s="159"/>
      <c r="W207" s="159"/>
    </row>
    <row r="208" spans="2:37">
      <c r="B208" s="159"/>
      <c r="C208" s="159"/>
      <c r="F208" s="159"/>
      <c r="G208" s="159"/>
      <c r="I208" s="159"/>
      <c r="J208" s="159"/>
      <c r="M208" s="159"/>
      <c r="N208" s="159"/>
      <c r="O208" s="159"/>
      <c r="P208" s="159"/>
      <c r="Q208" s="159"/>
      <c r="R208" s="159"/>
      <c r="S208" s="159"/>
      <c r="T208" s="159"/>
      <c r="U208" s="159"/>
      <c r="V208" s="159"/>
      <c r="W208" s="159"/>
    </row>
    <row r="209" spans="1:38">
      <c r="B209" s="159"/>
      <c r="C209" s="159"/>
      <c r="D209" s="5" t="s">
        <v>633</v>
      </c>
      <c r="E209" s="5" t="s">
        <v>266</v>
      </c>
      <c r="F209" s="159"/>
      <c r="G209" s="159"/>
      <c r="I209" s="159"/>
      <c r="J209" s="159"/>
      <c r="M209" s="159"/>
      <c r="N209" s="159"/>
      <c r="O209" s="159"/>
      <c r="P209" s="159"/>
      <c r="Q209" s="159"/>
      <c r="R209" s="159"/>
      <c r="S209" s="159"/>
      <c r="T209" s="159"/>
      <c r="U209" s="159"/>
      <c r="V209" s="159"/>
      <c r="W209" s="159"/>
    </row>
    <row r="210" spans="1:38">
      <c r="B210" s="159"/>
      <c r="C210" s="159"/>
      <c r="D210" s="5"/>
      <c r="E210" s="159" t="s">
        <v>321</v>
      </c>
      <c r="F210" s="159"/>
      <c r="G210" s="159"/>
      <c r="I210" s="159"/>
      <c r="J210" s="159"/>
      <c r="M210" s="159"/>
      <c r="N210" s="159"/>
      <c r="O210" s="159"/>
      <c r="P210" s="159"/>
      <c r="Q210" s="159"/>
      <c r="R210" s="159"/>
      <c r="S210" s="159"/>
      <c r="T210" s="159"/>
      <c r="U210" s="159"/>
      <c r="V210" s="159"/>
      <c r="W210" s="159"/>
    </row>
    <row r="211" spans="1:38">
      <c r="B211" s="159"/>
      <c r="C211" s="159"/>
      <c r="D211" s="5"/>
      <c r="M211" s="159"/>
      <c r="N211" s="159"/>
      <c r="O211" s="159"/>
      <c r="P211" s="159"/>
      <c r="Q211" s="159"/>
      <c r="R211" s="159"/>
      <c r="S211" s="159"/>
    </row>
    <row r="212" spans="1:38">
      <c r="C212" s="5" t="s">
        <v>805</v>
      </c>
      <c r="D212" s="5"/>
      <c r="G212" s="5" t="s">
        <v>924</v>
      </c>
      <c r="M212" s="159"/>
      <c r="N212" s="159"/>
      <c r="O212" s="159"/>
      <c r="P212" s="159"/>
      <c r="Q212" s="159"/>
      <c r="R212" s="159"/>
      <c r="S212" s="159"/>
    </row>
    <row r="213" spans="1:38">
      <c r="B213" s="159"/>
      <c r="C213" s="159"/>
      <c r="E213" t="s">
        <v>120</v>
      </c>
      <c r="F213" s="159" t="s">
        <v>923</v>
      </c>
      <c r="G213" s="159"/>
      <c r="H213" s="159"/>
      <c r="I213" s="159"/>
      <c r="L213" s="159"/>
      <c r="N213" s="159"/>
      <c r="O213" s="159"/>
      <c r="P213" s="159"/>
      <c r="Q213" s="159"/>
      <c r="R213" s="159"/>
      <c r="S213" s="159"/>
    </row>
    <row r="214" spans="1:38">
      <c r="B214" s="159"/>
      <c r="C214" s="159"/>
      <c r="F214" s="159" t="s">
        <v>738</v>
      </c>
      <c r="G214" s="159" t="s">
        <v>808</v>
      </c>
      <c r="I214" s="159"/>
      <c r="M214" s="159"/>
      <c r="N214" s="159"/>
      <c r="O214" s="159"/>
      <c r="P214" s="159"/>
      <c r="Q214" s="159"/>
      <c r="R214" s="159"/>
      <c r="S214" s="159"/>
    </row>
    <row r="215" spans="1:38">
      <c r="B215" s="159"/>
      <c r="C215" s="159"/>
      <c r="E215" t="s">
        <v>121</v>
      </c>
      <c r="F215" s="159" t="s">
        <v>447</v>
      </c>
      <c r="G215" s="159"/>
      <c r="H215" s="159"/>
      <c r="I215" s="159"/>
      <c r="M215" s="159"/>
      <c r="N215" s="159"/>
      <c r="O215" s="159"/>
      <c r="P215" s="159"/>
      <c r="Q215" s="159"/>
      <c r="R215" s="159"/>
      <c r="S215" s="159"/>
    </row>
    <row r="216" spans="1:38">
      <c r="B216" s="159"/>
      <c r="C216" s="159"/>
      <c r="F216" s="159" t="s">
        <v>738</v>
      </c>
      <c r="G216" s="159" t="s">
        <v>806</v>
      </c>
      <c r="I216" s="159"/>
      <c r="M216" s="159"/>
      <c r="N216" s="159"/>
      <c r="O216" s="159"/>
      <c r="P216" s="159"/>
      <c r="Q216" s="159"/>
      <c r="R216" s="159"/>
      <c r="S216" s="159"/>
    </row>
    <row r="217" spans="1:38">
      <c r="B217" s="159"/>
      <c r="C217" s="159"/>
      <c r="F217" s="159"/>
      <c r="G217" s="159" t="s">
        <v>807</v>
      </c>
      <c r="I217" s="159"/>
      <c r="M217" s="159"/>
      <c r="N217" s="159"/>
      <c r="O217" s="159"/>
      <c r="P217" s="159"/>
      <c r="Q217" s="159"/>
      <c r="R217" s="159"/>
      <c r="S217" s="159"/>
    </row>
    <row r="218" spans="1:38">
      <c r="B218" s="159"/>
      <c r="C218" s="159"/>
      <c r="F218" s="159"/>
      <c r="K218" s="159"/>
      <c r="M218" s="159"/>
      <c r="N218" s="159"/>
      <c r="O218" s="159"/>
      <c r="P218" s="159"/>
      <c r="Q218" s="159"/>
      <c r="R218" s="159"/>
      <c r="S218" s="159"/>
    </row>
    <row r="219" spans="1:38">
      <c r="A219" s="11"/>
      <c r="B219" s="20" t="s">
        <v>9</v>
      </c>
      <c r="C219" s="20" t="s">
        <v>195</v>
      </c>
      <c r="D219" s="11"/>
      <c r="E219" s="216"/>
      <c r="F219" s="216"/>
      <c r="G219" s="216"/>
      <c r="H219" s="216"/>
      <c r="I219" s="216"/>
      <c r="J219" s="216"/>
      <c r="K219" s="11"/>
      <c r="L219" s="216"/>
      <c r="M219" s="216"/>
      <c r="N219" s="216"/>
      <c r="O219" s="216"/>
      <c r="P219" s="216"/>
      <c r="Q219" s="216"/>
      <c r="R219" s="216"/>
      <c r="S219" s="216"/>
      <c r="T219" s="11"/>
      <c r="U219" s="11"/>
      <c r="V219" s="11"/>
      <c r="W219" s="11"/>
      <c r="X219" s="11"/>
      <c r="Y219" s="11"/>
      <c r="Z219" s="11"/>
      <c r="AA219" s="11"/>
      <c r="AB219" s="11"/>
      <c r="AC219" s="11"/>
      <c r="AD219" s="11"/>
      <c r="AE219" s="11"/>
      <c r="AF219" s="11"/>
      <c r="AG219" s="11"/>
      <c r="AH219" s="11"/>
      <c r="AI219" s="11"/>
      <c r="AJ219" s="11"/>
      <c r="AK219" s="11"/>
      <c r="AL219" s="11"/>
    </row>
    <row r="220" spans="1:38">
      <c r="B220" s="5"/>
      <c r="D220" s="5"/>
      <c r="E220" s="159"/>
      <c r="F220" s="159"/>
      <c r="G220" s="159"/>
      <c r="H220" s="159"/>
      <c r="I220" s="159"/>
      <c r="J220" s="159"/>
      <c r="L220" s="159"/>
      <c r="M220" s="159"/>
      <c r="N220" s="159"/>
      <c r="O220" s="159"/>
      <c r="P220" s="159"/>
      <c r="Q220" s="159"/>
      <c r="R220" s="159"/>
      <c r="S220" s="159"/>
    </row>
    <row r="221" spans="1:38">
      <c r="B221" s="159"/>
      <c r="C221" s="5" t="s">
        <v>493</v>
      </c>
      <c r="D221" s="159"/>
      <c r="E221" s="159"/>
      <c r="F221" s="159"/>
      <c r="G221" s="5" t="s">
        <v>525</v>
      </c>
      <c r="I221" s="159"/>
      <c r="J221" s="159"/>
      <c r="K221" s="159"/>
      <c r="M221" s="159"/>
      <c r="N221" s="159"/>
      <c r="O221" s="159"/>
      <c r="P221" s="159"/>
      <c r="Q221" s="159"/>
      <c r="R221" s="159"/>
      <c r="S221" s="159"/>
    </row>
    <row r="222" spans="1:38">
      <c r="B222" s="5"/>
      <c r="E222" s="159" t="s">
        <v>120</v>
      </c>
      <c r="F222" s="159" t="s">
        <v>809</v>
      </c>
      <c r="G222" s="159"/>
      <c r="I222" s="159"/>
      <c r="J222" s="159"/>
      <c r="K222" s="159"/>
      <c r="L222" s="159"/>
      <c r="M222" s="159"/>
      <c r="N222" s="159"/>
      <c r="O222" s="159"/>
      <c r="P222" s="159"/>
      <c r="Q222" s="159"/>
      <c r="R222" s="159"/>
      <c r="S222" s="159"/>
    </row>
    <row r="223" spans="1:38">
      <c r="B223" s="5"/>
      <c r="E223" s="159" t="s">
        <v>121</v>
      </c>
      <c r="F223" s="159" t="s">
        <v>765</v>
      </c>
      <c r="G223" s="159"/>
      <c r="I223" s="159"/>
      <c r="J223" s="159"/>
      <c r="K223" s="159"/>
      <c r="L223" s="159"/>
      <c r="M223" s="159"/>
      <c r="N223" s="159"/>
      <c r="O223" s="159"/>
      <c r="P223" s="159"/>
      <c r="Q223" s="159"/>
      <c r="R223" s="159"/>
      <c r="S223" s="159"/>
    </row>
    <row r="224" spans="1:38">
      <c r="B224" s="5"/>
      <c r="E224" s="159"/>
      <c r="F224" s="159"/>
      <c r="G224" s="159"/>
      <c r="H224" s="159"/>
      <c r="I224" s="159"/>
      <c r="J224" s="159"/>
      <c r="K224" s="159"/>
      <c r="L224" s="159"/>
      <c r="M224" s="159"/>
      <c r="N224" s="159"/>
      <c r="O224" s="159"/>
      <c r="P224" s="159"/>
      <c r="Q224" s="159"/>
      <c r="R224" s="159"/>
      <c r="S224" s="159"/>
    </row>
    <row r="225" spans="2:19">
      <c r="B225" s="5"/>
      <c r="C225" s="5" t="s">
        <v>494</v>
      </c>
      <c r="D225" s="159"/>
      <c r="E225" s="159"/>
      <c r="F225" s="159"/>
      <c r="G225" s="5" t="s">
        <v>24</v>
      </c>
      <c r="I225" s="159"/>
      <c r="J225" s="159"/>
      <c r="K225" s="159"/>
      <c r="L225" s="159"/>
      <c r="M225" s="159"/>
      <c r="N225" s="159"/>
      <c r="O225" s="159"/>
      <c r="P225" s="159"/>
      <c r="Q225" s="159"/>
      <c r="R225" s="159"/>
      <c r="S225" s="159"/>
    </row>
    <row r="226" spans="2:19">
      <c r="B226" s="5"/>
      <c r="E226" s="159" t="s">
        <v>120</v>
      </c>
      <c r="F226" s="159" t="s">
        <v>810</v>
      </c>
      <c r="G226" s="159"/>
      <c r="I226" s="159"/>
      <c r="J226" s="159"/>
      <c r="K226" s="159"/>
      <c r="L226" s="159"/>
      <c r="M226" s="159"/>
      <c r="N226" s="159"/>
      <c r="O226" s="159"/>
      <c r="P226" s="159"/>
      <c r="Q226" s="159"/>
      <c r="R226" s="159"/>
      <c r="S226" s="159"/>
    </row>
    <row r="227" spans="2:19">
      <c r="B227" s="5"/>
      <c r="E227" s="159"/>
      <c r="F227" s="159" t="s">
        <v>811</v>
      </c>
      <c r="G227" s="159"/>
      <c r="H227" s="159"/>
      <c r="I227" s="159"/>
      <c r="J227" s="159"/>
      <c r="K227" s="159"/>
      <c r="L227" s="159"/>
      <c r="M227" s="159"/>
      <c r="N227" s="159"/>
      <c r="O227" s="159"/>
      <c r="P227" s="159"/>
      <c r="Q227" s="159"/>
      <c r="R227" s="159"/>
      <c r="S227" s="159"/>
    </row>
    <row r="228" spans="2:19">
      <c r="B228" s="5"/>
      <c r="D228" s="159"/>
      <c r="E228" s="159" t="s">
        <v>121</v>
      </c>
      <c r="F228" s="159" t="s">
        <v>765</v>
      </c>
      <c r="G228" s="159"/>
      <c r="I228" s="159"/>
      <c r="J228" s="159"/>
      <c r="K228" s="159"/>
      <c r="L228" s="159"/>
      <c r="M228" s="159"/>
      <c r="N228" s="159"/>
      <c r="O228" s="159"/>
      <c r="P228" s="159"/>
      <c r="Q228" s="159"/>
      <c r="R228" s="159"/>
      <c r="S228" s="159"/>
    </row>
    <row r="229" spans="2:19">
      <c r="B229" s="5"/>
      <c r="E229" s="159" t="s">
        <v>127</v>
      </c>
      <c r="F229" s="162" t="s">
        <v>1101</v>
      </c>
      <c r="G229" s="159"/>
      <c r="I229" s="159"/>
      <c r="J229" s="159"/>
      <c r="K229" s="159"/>
      <c r="L229" s="159"/>
      <c r="M229" s="159"/>
      <c r="N229" s="159"/>
      <c r="O229" s="159"/>
      <c r="P229" s="159"/>
      <c r="Q229" s="159"/>
      <c r="R229" s="159"/>
      <c r="S229" s="159"/>
    </row>
    <row r="230" spans="2:19">
      <c r="B230" s="5"/>
      <c r="D230" s="159"/>
      <c r="E230" s="159"/>
      <c r="F230" s="159"/>
      <c r="G230" s="159"/>
      <c r="H230" s="159"/>
      <c r="I230" s="159"/>
      <c r="J230" s="159"/>
      <c r="K230" s="159"/>
      <c r="L230" s="159"/>
      <c r="M230" s="159"/>
      <c r="N230" s="159"/>
      <c r="O230" s="159"/>
      <c r="P230" s="159"/>
      <c r="Q230" s="159"/>
      <c r="R230" s="159"/>
      <c r="S230" s="159"/>
    </row>
    <row r="231" spans="2:19">
      <c r="B231" s="159"/>
      <c r="C231" s="5"/>
      <c r="E231" s="5" t="s">
        <v>353</v>
      </c>
      <c r="F231" s="159"/>
      <c r="J231" s="159"/>
      <c r="K231" s="159"/>
      <c r="M231" s="159"/>
      <c r="N231" s="159"/>
      <c r="O231" s="159"/>
      <c r="P231" s="159"/>
      <c r="Q231" s="159"/>
      <c r="R231" s="159"/>
      <c r="S231" s="159"/>
    </row>
    <row r="232" spans="2:19">
      <c r="B232" s="159"/>
      <c r="C232" s="159"/>
      <c r="E232" t="s">
        <v>120</v>
      </c>
      <c r="F232" s="159" t="s">
        <v>353</v>
      </c>
      <c r="G232" s="5"/>
      <c r="H232" s="5"/>
      <c r="I232" s="5"/>
      <c r="L232" s="5"/>
      <c r="M232" s="5"/>
      <c r="N232" s="5"/>
      <c r="O232" s="5"/>
      <c r="P232" s="5"/>
      <c r="Q232" s="5"/>
      <c r="R232" s="159"/>
      <c r="S232" s="159"/>
    </row>
    <row r="233" spans="2:19">
      <c r="B233" s="159"/>
      <c r="C233" s="159"/>
      <c r="F233" s="159" t="s">
        <v>738</v>
      </c>
      <c r="G233" s="159" t="s">
        <v>812</v>
      </c>
      <c r="I233" s="159"/>
      <c r="M233" s="159"/>
      <c r="N233" s="159"/>
      <c r="O233" s="159"/>
      <c r="P233" s="159"/>
      <c r="Q233" s="159"/>
      <c r="R233" s="159"/>
      <c r="S233" s="159"/>
    </row>
    <row r="234" spans="2:19">
      <c r="B234" s="159"/>
      <c r="C234" s="159"/>
      <c r="F234" s="159"/>
      <c r="G234" s="159" t="s">
        <v>912</v>
      </c>
      <c r="I234" s="159"/>
      <c r="M234" s="159"/>
      <c r="N234" s="159"/>
      <c r="O234" s="159"/>
      <c r="P234" s="159"/>
      <c r="Q234" s="159"/>
      <c r="R234" s="159"/>
      <c r="S234" s="159"/>
    </row>
    <row r="235" spans="2:19">
      <c r="B235" s="159"/>
      <c r="C235" s="159"/>
      <c r="E235" t="s">
        <v>121</v>
      </c>
      <c r="F235" s="229" t="s">
        <v>511</v>
      </c>
      <c r="G235" s="5"/>
      <c r="H235" s="5"/>
      <c r="I235" s="5"/>
      <c r="L235" s="5"/>
      <c r="M235" s="5"/>
      <c r="N235" s="5"/>
      <c r="O235" s="5"/>
      <c r="P235" s="5"/>
      <c r="Q235" s="5"/>
      <c r="R235" s="5"/>
      <c r="S235" s="5"/>
    </row>
    <row r="236" spans="2:19">
      <c r="B236" s="159"/>
      <c r="C236" s="159"/>
      <c r="F236" s="159" t="s">
        <v>738</v>
      </c>
      <c r="G236" s="159" t="s">
        <v>815</v>
      </c>
      <c r="I236" s="159"/>
      <c r="M236" s="159"/>
      <c r="N236" s="159"/>
      <c r="O236" s="159"/>
      <c r="P236" s="159"/>
      <c r="Q236" s="159"/>
      <c r="R236" s="159"/>
      <c r="S236" s="159"/>
    </row>
    <row r="237" spans="2:19">
      <c r="B237" s="159"/>
      <c r="C237" s="159"/>
      <c r="F237" s="159"/>
      <c r="G237" s="159" t="s">
        <v>773</v>
      </c>
      <c r="H237" s="159" t="s">
        <v>1090</v>
      </c>
      <c r="I237" s="159"/>
      <c r="M237" s="159"/>
      <c r="N237" s="159"/>
      <c r="O237" s="159"/>
      <c r="P237" s="159"/>
      <c r="Q237" s="159"/>
      <c r="R237" s="159"/>
      <c r="S237" s="159"/>
    </row>
    <row r="238" spans="2:19">
      <c r="B238" s="159"/>
      <c r="C238" s="159"/>
      <c r="F238" s="159" t="s">
        <v>376</v>
      </c>
      <c r="G238" s="227" t="s">
        <v>816</v>
      </c>
      <c r="I238" s="159"/>
      <c r="M238" s="159"/>
      <c r="N238" s="159"/>
      <c r="O238" s="159"/>
      <c r="P238" s="159"/>
      <c r="Q238" s="159"/>
      <c r="R238" s="159"/>
      <c r="S238" s="159"/>
    </row>
    <row r="239" spans="2:19">
      <c r="B239" s="159"/>
      <c r="C239" s="159"/>
      <c r="E239" t="s">
        <v>127</v>
      </c>
      <c r="F239" s="159" t="s">
        <v>738</v>
      </c>
      <c r="G239" s="227" t="s">
        <v>1091</v>
      </c>
      <c r="I239" s="159"/>
      <c r="M239" s="159"/>
      <c r="N239" s="159"/>
      <c r="O239" s="159"/>
      <c r="P239" s="159"/>
      <c r="Q239" s="159"/>
      <c r="R239" s="159"/>
      <c r="S239" s="159"/>
    </row>
    <row r="240" spans="2:19">
      <c r="B240" s="159"/>
      <c r="C240" s="159"/>
      <c r="F240" s="159" t="s">
        <v>376</v>
      </c>
      <c r="G240" s="227" t="s">
        <v>1092</v>
      </c>
      <c r="I240" s="159"/>
      <c r="M240" s="159"/>
      <c r="N240" s="159"/>
      <c r="O240" s="159"/>
      <c r="P240" s="159"/>
      <c r="Q240" s="159"/>
      <c r="R240" s="159"/>
      <c r="S240" s="159"/>
    </row>
    <row r="241" spans="2:21">
      <c r="B241" s="159"/>
      <c r="C241" s="159"/>
      <c r="F241" s="159" t="s">
        <v>377</v>
      </c>
      <c r="G241" s="229" t="s">
        <v>813</v>
      </c>
      <c r="I241" s="159"/>
      <c r="M241" s="159"/>
      <c r="N241" s="159"/>
      <c r="O241" s="159"/>
      <c r="P241" s="159"/>
      <c r="Q241" s="159"/>
      <c r="R241" s="159"/>
      <c r="S241" s="159"/>
    </row>
    <row r="242" spans="2:21">
      <c r="B242" s="159"/>
      <c r="C242" s="159"/>
      <c r="F242" s="159"/>
      <c r="G242" s="229" t="s">
        <v>814</v>
      </c>
      <c r="I242" s="159"/>
      <c r="M242" s="159"/>
      <c r="N242" s="159"/>
      <c r="O242" s="159"/>
      <c r="P242" s="159"/>
      <c r="Q242" s="159"/>
      <c r="R242" s="159"/>
      <c r="S242" s="159"/>
    </row>
    <row r="243" spans="2:21">
      <c r="B243" s="159"/>
      <c r="C243" s="159"/>
      <c r="D243" s="5"/>
      <c r="E243" s="159" t="s">
        <v>127</v>
      </c>
      <c r="F243" s="159" t="s">
        <v>354</v>
      </c>
      <c r="H243" s="159"/>
      <c r="I243" s="159"/>
      <c r="M243" s="159"/>
      <c r="N243" s="159"/>
      <c r="O243" s="159"/>
      <c r="P243" s="159"/>
      <c r="Q243" s="159"/>
      <c r="R243" s="159"/>
      <c r="S243" s="159"/>
    </row>
    <row r="244" spans="2:21">
      <c r="B244" s="159"/>
      <c r="C244" s="159"/>
      <c r="D244" s="5"/>
      <c r="E244" s="5"/>
      <c r="F244" t="s">
        <v>738</v>
      </c>
      <c r="G244" s="159" t="s">
        <v>496</v>
      </c>
      <c r="I244" s="159"/>
      <c r="M244" s="159"/>
      <c r="N244" s="159"/>
      <c r="O244" s="159"/>
      <c r="P244" s="159"/>
      <c r="Q244" s="159"/>
      <c r="R244" s="159"/>
      <c r="S244" s="159"/>
    </row>
    <row r="245" spans="2:21">
      <c r="B245" s="159"/>
      <c r="C245" s="159"/>
      <c r="D245" s="5"/>
      <c r="E245" s="5"/>
      <c r="F245" s="159"/>
      <c r="G245" s="159" t="s">
        <v>497</v>
      </c>
      <c r="I245" s="159"/>
      <c r="M245" s="159"/>
      <c r="N245" s="159"/>
      <c r="O245" s="159"/>
      <c r="P245" s="159"/>
      <c r="Q245" s="159"/>
      <c r="R245" s="159"/>
      <c r="S245" s="159"/>
    </row>
    <row r="246" spans="2:21">
      <c r="B246" s="159"/>
      <c r="C246" s="159"/>
      <c r="D246" s="5"/>
      <c r="E246" s="5"/>
      <c r="F246" s="159"/>
      <c r="G246" s="159"/>
      <c r="I246" s="159"/>
      <c r="M246" s="159"/>
      <c r="N246" s="159"/>
      <c r="O246" s="159"/>
      <c r="P246" s="159"/>
      <c r="Q246" s="159"/>
      <c r="R246" s="159"/>
      <c r="S246" s="159"/>
    </row>
    <row r="247" spans="2:21">
      <c r="B247" s="5"/>
      <c r="C247" s="5" t="s">
        <v>6</v>
      </c>
      <c r="E247" s="159"/>
      <c r="F247" s="159"/>
      <c r="G247" s="5" t="s">
        <v>427</v>
      </c>
      <c r="I247" s="159"/>
      <c r="J247" s="159"/>
      <c r="K247" s="159"/>
      <c r="L247" s="159"/>
      <c r="M247" s="159"/>
      <c r="N247" s="159"/>
      <c r="O247" s="159"/>
      <c r="P247" s="159"/>
      <c r="Q247" s="159"/>
      <c r="R247" s="159"/>
      <c r="S247" s="159"/>
    </row>
    <row r="248" spans="2:21">
      <c r="B248" s="5"/>
      <c r="C248" s="5"/>
      <c r="E248" s="159" t="s">
        <v>120</v>
      </c>
      <c r="F248" s="159" t="s">
        <v>78</v>
      </c>
      <c r="G248" s="159"/>
      <c r="I248" s="159"/>
      <c r="J248" s="159"/>
      <c r="K248" s="159"/>
      <c r="L248" s="159"/>
      <c r="M248" s="159"/>
      <c r="N248" s="159"/>
      <c r="O248" s="159"/>
      <c r="P248" s="159"/>
      <c r="Q248" s="159"/>
      <c r="R248" s="159"/>
      <c r="S248" s="159"/>
      <c r="T248" s="159"/>
      <c r="U248" s="159"/>
    </row>
    <row r="249" spans="2:21">
      <c r="B249" s="5"/>
      <c r="C249" s="5"/>
      <c r="E249" s="159"/>
      <c r="F249" s="204" t="s">
        <v>1453</v>
      </c>
      <c r="G249" s="159"/>
      <c r="I249" s="204"/>
      <c r="J249" s="159"/>
      <c r="K249" s="159"/>
      <c r="L249" s="159"/>
      <c r="M249" s="159"/>
      <c r="N249" s="159"/>
      <c r="O249" s="159"/>
      <c r="P249" s="159"/>
      <c r="Q249" s="159"/>
      <c r="R249" s="159"/>
      <c r="S249" s="159"/>
      <c r="T249" s="159"/>
      <c r="U249" s="159"/>
    </row>
    <row r="250" spans="2:21">
      <c r="B250" s="5"/>
      <c r="C250" s="5"/>
      <c r="E250" s="159" t="s">
        <v>121</v>
      </c>
      <c r="F250" s="159" t="s">
        <v>1087</v>
      </c>
      <c r="I250" s="159"/>
      <c r="J250" s="159"/>
      <c r="K250" s="159"/>
      <c r="L250" s="159"/>
      <c r="M250" s="159"/>
      <c r="N250" s="159"/>
      <c r="O250" s="159"/>
      <c r="P250" s="159"/>
      <c r="Q250" s="159"/>
      <c r="R250" s="159"/>
      <c r="S250" s="159"/>
      <c r="T250" s="159"/>
      <c r="U250" s="159"/>
    </row>
    <row r="251" spans="2:21">
      <c r="B251" s="5"/>
      <c r="C251" s="5"/>
      <c r="E251" s="159"/>
      <c r="F251" s="358" t="s">
        <v>738</v>
      </c>
      <c r="G251" s="358" t="s">
        <v>927</v>
      </c>
      <c r="I251" s="6"/>
      <c r="K251" s="165"/>
      <c r="L251" s="165"/>
      <c r="M251" s="165"/>
      <c r="N251" s="165"/>
      <c r="O251" s="165"/>
      <c r="P251" s="1"/>
      <c r="Q251" s="159"/>
      <c r="R251" s="159"/>
      <c r="S251" s="159"/>
      <c r="T251" s="159"/>
      <c r="U251" s="159"/>
    </row>
    <row r="252" spans="2:21">
      <c r="B252" s="5"/>
      <c r="C252" s="5"/>
      <c r="E252" s="159"/>
      <c r="F252" s="356"/>
      <c r="G252" s="358" t="s">
        <v>928</v>
      </c>
      <c r="I252" s="6"/>
      <c r="K252" s="165"/>
      <c r="L252" s="165"/>
      <c r="M252" s="165"/>
      <c r="N252" s="165"/>
      <c r="O252" s="165"/>
      <c r="P252" s="165"/>
    </row>
    <row r="253" spans="2:21">
      <c r="B253" s="5"/>
      <c r="C253" s="5"/>
      <c r="E253" s="159"/>
      <c r="F253" s="356" t="s">
        <v>376</v>
      </c>
      <c r="G253" s="358" t="s">
        <v>1093</v>
      </c>
      <c r="I253" s="159"/>
      <c r="K253" s="159"/>
      <c r="L253" s="159"/>
      <c r="M253" s="159"/>
      <c r="N253" s="159"/>
      <c r="O253" s="159"/>
      <c r="P253" s="165"/>
      <c r="Q253" s="1"/>
      <c r="R253" s="1"/>
      <c r="S253" s="1"/>
      <c r="T253" s="1"/>
      <c r="U253" s="1"/>
    </row>
    <row r="254" spans="2:21">
      <c r="B254" s="5"/>
      <c r="C254" s="5"/>
      <c r="E254" s="159"/>
      <c r="F254" s="356"/>
      <c r="G254" s="358" t="s">
        <v>995</v>
      </c>
      <c r="I254" s="159"/>
      <c r="K254" s="159"/>
      <c r="L254" s="159"/>
      <c r="M254" s="159"/>
      <c r="N254" s="159"/>
      <c r="O254" s="159"/>
      <c r="P254" s="159"/>
      <c r="Q254" s="165"/>
      <c r="R254" s="165"/>
      <c r="S254" s="165"/>
      <c r="T254" s="165"/>
      <c r="U254" s="165"/>
    </row>
    <row r="255" spans="2:21">
      <c r="B255" s="5"/>
      <c r="C255" s="5"/>
      <c r="E255" s="159"/>
      <c r="G255" s="159"/>
      <c r="I255" s="159"/>
      <c r="K255" s="159"/>
      <c r="L255" s="159"/>
      <c r="M255" s="159"/>
      <c r="N255" s="159"/>
      <c r="O255" s="159"/>
      <c r="P255" s="159"/>
      <c r="Q255" s="165"/>
      <c r="R255" s="165"/>
      <c r="S255" s="165"/>
      <c r="T255" s="165"/>
      <c r="U255" s="165"/>
    </row>
    <row r="256" spans="2:21">
      <c r="B256" s="5"/>
      <c r="C256" s="5"/>
      <c r="D256" s="5" t="s">
        <v>224</v>
      </c>
      <c r="E256" s="5" t="s">
        <v>428</v>
      </c>
      <c r="G256" s="159"/>
      <c r="H256" s="159"/>
      <c r="I256" s="159"/>
      <c r="J256" s="159"/>
      <c r="K256" s="159"/>
      <c r="L256" s="159"/>
      <c r="M256" s="159"/>
      <c r="N256" s="159"/>
      <c r="O256" s="159"/>
      <c r="P256" s="159"/>
      <c r="Q256" s="159"/>
      <c r="R256" s="159"/>
      <c r="S256" s="159"/>
    </row>
    <row r="257" spans="2:21">
      <c r="B257" s="5"/>
      <c r="C257" s="5"/>
      <c r="E257" s="159" t="s">
        <v>120</v>
      </c>
      <c r="F257" s="159" t="s">
        <v>272</v>
      </c>
      <c r="G257" s="159"/>
      <c r="I257" s="159"/>
      <c r="J257" s="159"/>
      <c r="K257" s="159"/>
      <c r="L257" s="159"/>
      <c r="M257" s="159"/>
      <c r="N257" s="159"/>
      <c r="O257" s="159"/>
      <c r="P257" s="159"/>
      <c r="Q257" s="159"/>
      <c r="R257" s="159"/>
      <c r="S257" s="159"/>
    </row>
    <row r="258" spans="2:21">
      <c r="B258" s="5"/>
      <c r="C258" s="5"/>
      <c r="E258" s="159" t="s">
        <v>121</v>
      </c>
      <c r="F258" s="159" t="s">
        <v>918</v>
      </c>
      <c r="G258" s="159"/>
      <c r="I258" s="159"/>
      <c r="J258" s="159"/>
      <c r="K258" s="159"/>
      <c r="L258" s="159"/>
      <c r="M258" s="159"/>
      <c r="N258" s="159"/>
      <c r="O258" s="159"/>
      <c r="P258" s="159"/>
      <c r="Q258" s="159"/>
      <c r="R258" s="159"/>
      <c r="S258" s="159"/>
    </row>
    <row r="259" spans="2:21">
      <c r="B259" s="5"/>
      <c r="C259" s="5"/>
      <c r="E259" s="159" t="s">
        <v>127</v>
      </c>
      <c r="F259" s="159" t="s">
        <v>273</v>
      </c>
      <c r="I259" s="159"/>
      <c r="J259" s="159"/>
      <c r="K259" s="159"/>
      <c r="L259" s="159"/>
      <c r="M259" s="159"/>
      <c r="N259" s="159"/>
      <c r="O259" s="159"/>
      <c r="P259" s="159"/>
      <c r="Q259" s="159"/>
      <c r="R259" s="159"/>
      <c r="S259" s="159"/>
    </row>
    <row r="260" spans="2:21">
      <c r="B260" s="5"/>
      <c r="C260" s="5"/>
      <c r="E260" s="5"/>
      <c r="F260" s="159" t="s">
        <v>919</v>
      </c>
      <c r="I260" s="159"/>
      <c r="J260" s="159"/>
      <c r="K260" s="159"/>
      <c r="L260" s="159"/>
      <c r="M260" s="159"/>
      <c r="N260" s="159"/>
      <c r="O260" s="159"/>
      <c r="P260" s="159"/>
      <c r="Q260" s="159"/>
      <c r="R260" s="159"/>
      <c r="S260" s="159"/>
    </row>
    <row r="261" spans="2:21">
      <c r="B261" s="5"/>
      <c r="C261" s="5"/>
      <c r="E261" s="159" t="s">
        <v>661</v>
      </c>
      <c r="F261" s="358" t="s">
        <v>929</v>
      </c>
      <c r="I261" s="159"/>
      <c r="J261" s="159"/>
      <c r="K261" s="159"/>
      <c r="L261" s="159"/>
      <c r="M261" s="159"/>
      <c r="N261" s="159"/>
      <c r="O261" s="159"/>
      <c r="P261" s="159"/>
      <c r="Q261" s="159"/>
      <c r="R261" s="159"/>
      <c r="S261" s="159"/>
    </row>
    <row r="262" spans="2:21">
      <c r="B262" s="5"/>
      <c r="C262" s="5"/>
      <c r="E262" s="5"/>
      <c r="F262" s="159"/>
      <c r="H262" s="159"/>
      <c r="I262" s="159"/>
      <c r="J262" s="159"/>
      <c r="K262" s="159"/>
      <c r="L262" s="159"/>
      <c r="M262" s="159"/>
      <c r="N262" s="159"/>
      <c r="O262" s="159"/>
      <c r="P262" s="159"/>
      <c r="Q262" s="159"/>
      <c r="R262" s="159"/>
      <c r="S262" s="159"/>
    </row>
    <row r="263" spans="2:21">
      <c r="B263" s="5"/>
      <c r="C263" s="5"/>
      <c r="D263" s="5" t="s">
        <v>369</v>
      </c>
      <c r="E263" s="5" t="s">
        <v>79</v>
      </c>
      <c r="G263" s="159"/>
      <c r="H263" s="159"/>
      <c r="I263" s="159"/>
      <c r="J263" s="159"/>
      <c r="K263" s="159"/>
      <c r="L263" s="159"/>
      <c r="M263" s="159"/>
      <c r="N263" s="159"/>
      <c r="O263" s="159"/>
      <c r="P263" s="159"/>
      <c r="Q263" s="159"/>
      <c r="R263" s="159"/>
      <c r="S263" s="159"/>
    </row>
    <row r="264" spans="2:21">
      <c r="B264" s="5"/>
      <c r="C264" s="5"/>
      <c r="E264" s="159" t="s">
        <v>1214</v>
      </c>
      <c r="F264" s="159"/>
      <c r="G264" s="159"/>
      <c r="O264" s="159"/>
      <c r="P264" s="159"/>
      <c r="Q264" s="159"/>
      <c r="R264" s="159"/>
      <c r="S264" s="159"/>
    </row>
    <row r="265" spans="2:21">
      <c r="B265" s="5"/>
      <c r="C265" s="5"/>
      <c r="E265" s="5"/>
      <c r="G265" s="159"/>
      <c r="H265" s="159"/>
      <c r="O265" s="159"/>
      <c r="P265" s="159"/>
      <c r="Q265" s="159"/>
      <c r="R265" s="159"/>
      <c r="S265" s="159"/>
    </row>
    <row r="266" spans="2:21">
      <c r="B266" s="5"/>
      <c r="C266" s="5"/>
      <c r="D266" s="5" t="s">
        <v>654</v>
      </c>
      <c r="E266" s="5" t="s">
        <v>309</v>
      </c>
      <c r="G266" s="159"/>
    </row>
    <row r="267" spans="2:21">
      <c r="B267" s="5"/>
      <c r="C267" s="5"/>
      <c r="E267" s="159" t="s">
        <v>274</v>
      </c>
      <c r="F267" s="159"/>
      <c r="G267" s="159"/>
      <c r="J267" s="159"/>
      <c r="K267" s="159"/>
      <c r="L267" s="159"/>
      <c r="M267" s="159"/>
      <c r="N267" s="159"/>
    </row>
    <row r="268" spans="2:21">
      <c r="B268" s="5"/>
      <c r="C268" s="5"/>
      <c r="E268" s="159" t="s">
        <v>1094</v>
      </c>
      <c r="F268" s="159"/>
      <c r="G268" s="159"/>
      <c r="J268" s="159"/>
      <c r="K268" s="159"/>
      <c r="L268" s="159"/>
      <c r="M268" s="159"/>
      <c r="N268" s="159"/>
    </row>
    <row r="269" spans="2:21">
      <c r="B269" s="5"/>
      <c r="C269" s="5"/>
      <c r="E269" s="5"/>
      <c r="G269" s="159"/>
      <c r="H269" s="159"/>
      <c r="J269" s="159"/>
      <c r="K269" s="159"/>
      <c r="L269" s="159"/>
      <c r="M269" s="159"/>
      <c r="N269" s="159"/>
      <c r="O269" s="159"/>
      <c r="P269" s="159"/>
      <c r="Q269" s="159"/>
      <c r="R269" s="159"/>
      <c r="S269" s="159"/>
      <c r="T269" s="159"/>
      <c r="U269" s="159"/>
    </row>
    <row r="270" spans="2:21">
      <c r="B270" s="5"/>
      <c r="D270" s="5" t="s">
        <v>590</v>
      </c>
      <c r="E270" s="5" t="s">
        <v>692</v>
      </c>
      <c r="G270" s="159"/>
      <c r="H270" s="159"/>
      <c r="J270" s="159"/>
      <c r="K270" s="159"/>
      <c r="L270" s="159"/>
      <c r="M270" s="159"/>
      <c r="N270" s="159"/>
      <c r="O270" s="159"/>
      <c r="P270" s="159"/>
      <c r="Q270" s="159"/>
      <c r="R270" s="159"/>
      <c r="S270" s="159"/>
      <c r="T270" s="159"/>
      <c r="U270" s="159"/>
    </row>
    <row r="271" spans="2:21">
      <c r="B271" s="5"/>
      <c r="D271" s="159"/>
      <c r="E271" s="159" t="s">
        <v>1206</v>
      </c>
      <c r="J271" s="159"/>
      <c r="K271" s="159"/>
      <c r="L271" s="159"/>
      <c r="M271" s="159"/>
      <c r="N271" s="159"/>
      <c r="O271" s="159"/>
      <c r="P271" s="159"/>
      <c r="Q271" s="159"/>
      <c r="R271" s="159"/>
      <c r="S271" s="159"/>
      <c r="T271" s="159"/>
      <c r="U271" s="159"/>
    </row>
    <row r="272" spans="2:21">
      <c r="B272" s="5"/>
      <c r="D272" s="159"/>
      <c r="E272" s="159" t="s">
        <v>1088</v>
      </c>
      <c r="J272" s="159"/>
      <c r="K272" s="159"/>
      <c r="L272" s="159"/>
      <c r="M272" s="159"/>
      <c r="N272" s="159"/>
      <c r="O272" s="159"/>
      <c r="P272" s="159"/>
      <c r="Q272" s="159"/>
      <c r="R272" s="159"/>
      <c r="S272" s="159"/>
      <c r="T272" s="159"/>
      <c r="U272" s="159"/>
    </row>
    <row r="273" spans="2:23">
      <c r="B273" s="5"/>
      <c r="D273" s="159"/>
      <c r="E273" s="159"/>
      <c r="J273" s="159"/>
      <c r="K273" s="159"/>
      <c r="L273" s="159"/>
      <c r="M273" s="159"/>
      <c r="N273" s="159"/>
      <c r="O273" s="159"/>
      <c r="P273" s="159"/>
      <c r="Q273" s="159"/>
      <c r="R273" s="159"/>
      <c r="S273" s="159"/>
      <c r="T273" s="159"/>
      <c r="U273" s="159"/>
    </row>
    <row r="274" spans="2:23">
      <c r="B274" s="5"/>
      <c r="D274" s="5" t="s">
        <v>327</v>
      </c>
      <c r="E274" s="5" t="s">
        <v>310</v>
      </c>
      <c r="K274" s="159"/>
      <c r="L274" s="159"/>
      <c r="M274" s="159"/>
      <c r="N274" s="159"/>
      <c r="O274" s="159"/>
      <c r="P274" s="159"/>
      <c r="Q274" s="159"/>
      <c r="R274" s="159"/>
      <c r="S274" s="159"/>
      <c r="T274" s="159"/>
      <c r="U274" s="159"/>
    </row>
    <row r="275" spans="2:23">
      <c r="B275" s="5"/>
      <c r="D275" s="5"/>
      <c r="E275" t="s">
        <v>275</v>
      </c>
      <c r="K275" s="159"/>
      <c r="L275" s="159"/>
      <c r="M275" s="159"/>
      <c r="N275" s="159"/>
      <c r="O275" s="159"/>
      <c r="P275" s="159"/>
      <c r="Q275" s="159"/>
      <c r="R275" s="159"/>
      <c r="S275" s="159"/>
    </row>
    <row r="276" spans="2:23">
      <c r="B276" s="5"/>
      <c r="D276" s="159"/>
      <c r="E276" s="159" t="s">
        <v>1095</v>
      </c>
      <c r="I276" s="159"/>
      <c r="J276" s="159"/>
      <c r="K276" s="159"/>
      <c r="L276" s="159"/>
      <c r="M276" s="159"/>
      <c r="N276" s="159"/>
      <c r="O276" s="159"/>
      <c r="P276" s="159"/>
      <c r="Q276" s="159"/>
      <c r="R276" s="159"/>
      <c r="S276" s="159"/>
    </row>
    <row r="277" spans="2:23">
      <c r="B277" s="5"/>
      <c r="D277" s="159"/>
      <c r="E277" s="159"/>
      <c r="I277" s="159"/>
      <c r="J277" s="159"/>
      <c r="K277" s="159"/>
      <c r="L277" s="159"/>
      <c r="M277" s="159"/>
      <c r="N277" s="159"/>
      <c r="O277" s="159"/>
      <c r="P277" s="159"/>
      <c r="Q277" s="159"/>
      <c r="R277" s="159"/>
      <c r="S277" s="159"/>
    </row>
    <row r="278" spans="2:23">
      <c r="B278" s="5"/>
      <c r="D278" s="5" t="s">
        <v>482</v>
      </c>
      <c r="E278" s="5" t="s">
        <v>472</v>
      </c>
      <c r="G278" s="159"/>
      <c r="H278" s="159"/>
      <c r="I278" s="159"/>
      <c r="J278" s="159"/>
      <c r="K278" s="159"/>
      <c r="L278" s="159"/>
      <c r="M278" s="159"/>
      <c r="O278" s="159"/>
      <c r="P278" s="159"/>
      <c r="Q278" s="159"/>
      <c r="R278" s="159"/>
      <c r="S278" s="159"/>
    </row>
    <row r="279" spans="2:23">
      <c r="B279" s="5"/>
      <c r="D279" s="5"/>
      <c r="E279" t="s">
        <v>276</v>
      </c>
      <c r="G279" s="159"/>
      <c r="H279" s="159"/>
      <c r="I279" s="159"/>
      <c r="J279" s="159"/>
      <c r="K279" s="159"/>
      <c r="L279" s="159"/>
      <c r="M279" s="159"/>
      <c r="P279" s="159"/>
      <c r="Q279" s="159"/>
      <c r="R279" s="159"/>
      <c r="S279" s="159"/>
    </row>
    <row r="280" spans="2:23">
      <c r="B280" s="5"/>
      <c r="D280" s="5"/>
      <c r="E280" t="s">
        <v>277</v>
      </c>
      <c r="G280" s="159"/>
      <c r="H280" s="159"/>
      <c r="I280" s="159"/>
      <c r="J280" s="159"/>
      <c r="K280" s="159"/>
      <c r="L280" s="159"/>
      <c r="M280" s="159"/>
      <c r="P280" s="159"/>
      <c r="Q280" s="159"/>
      <c r="R280" s="159"/>
      <c r="S280" s="159"/>
    </row>
    <row r="281" spans="2:23">
      <c r="B281" s="5"/>
      <c r="D281" s="5"/>
      <c r="E281" s="204" t="s">
        <v>1096</v>
      </c>
      <c r="F281" s="204"/>
      <c r="G281" s="159"/>
      <c r="H281" s="204"/>
      <c r="I281" s="204"/>
      <c r="J281" s="159"/>
      <c r="K281" s="159"/>
      <c r="L281" s="159"/>
      <c r="M281" s="159"/>
      <c r="P281" s="159"/>
      <c r="Q281" s="159"/>
      <c r="R281" s="159"/>
      <c r="S281" s="159"/>
    </row>
    <row r="282" spans="2:23">
      <c r="B282" s="5"/>
      <c r="D282" s="5"/>
      <c r="E282" s="809" t="s">
        <v>994</v>
      </c>
      <c r="G282" s="159"/>
      <c r="H282" s="204"/>
      <c r="I282" s="204"/>
      <c r="J282" s="159"/>
      <c r="K282" s="159"/>
      <c r="L282" s="159"/>
      <c r="M282" s="159"/>
      <c r="O282" s="159"/>
      <c r="P282" s="159"/>
      <c r="Q282" s="159"/>
      <c r="R282" s="159"/>
      <c r="S282" s="159"/>
    </row>
    <row r="283" spans="2:23">
      <c r="B283" s="5"/>
      <c r="D283" s="5"/>
      <c r="E283" s="159"/>
      <c r="F283" s="159"/>
      <c r="G283" s="159"/>
      <c r="H283" s="159"/>
      <c r="I283" s="159"/>
      <c r="J283" s="159"/>
      <c r="K283" s="159"/>
      <c r="L283" s="159"/>
      <c r="M283" s="159"/>
    </row>
    <row r="284" spans="2:23">
      <c r="B284" s="5"/>
      <c r="D284" s="5" t="s">
        <v>635</v>
      </c>
      <c r="E284" s="5" t="s">
        <v>636</v>
      </c>
      <c r="K284" s="159"/>
      <c r="L284" s="159"/>
      <c r="M284" s="159"/>
      <c r="N284" s="159"/>
    </row>
    <row r="285" spans="2:23">
      <c r="B285" s="5"/>
      <c r="D285" s="159"/>
      <c r="E285" s="159" t="s">
        <v>120</v>
      </c>
      <c r="F285" s="159" t="s">
        <v>637</v>
      </c>
      <c r="G285" s="159"/>
      <c r="O285" s="159"/>
      <c r="P285" s="159"/>
      <c r="Q285" s="159"/>
      <c r="R285" s="159"/>
      <c r="S285" s="159"/>
      <c r="T285" s="159"/>
      <c r="U285" s="159"/>
      <c r="V285" s="159"/>
      <c r="W285" s="159"/>
    </row>
    <row r="286" spans="2:23">
      <c r="B286" s="5"/>
      <c r="D286" s="159"/>
      <c r="E286" s="159"/>
      <c r="F286" s="204" t="s">
        <v>1454</v>
      </c>
      <c r="G286" s="204"/>
      <c r="H286" s="204"/>
      <c r="I286" s="204"/>
      <c r="J286" s="204"/>
      <c r="K286" s="204"/>
      <c r="L286" s="204"/>
      <c r="M286" s="204"/>
      <c r="N286" s="204"/>
      <c r="O286" s="159"/>
      <c r="P286" s="159"/>
      <c r="Q286" s="159"/>
      <c r="R286" s="159"/>
      <c r="S286" s="159"/>
      <c r="T286" s="159"/>
      <c r="U286" s="159"/>
      <c r="V286" s="159"/>
      <c r="W286" s="159"/>
    </row>
    <row r="287" spans="2:23">
      <c r="B287" s="5"/>
      <c r="D287" s="159"/>
      <c r="E287" s="159" t="s">
        <v>121</v>
      </c>
      <c r="F287" s="159" t="s">
        <v>638</v>
      </c>
      <c r="G287" s="159"/>
      <c r="L287" s="159"/>
      <c r="M287" s="159"/>
      <c r="N287" s="159"/>
      <c r="O287" s="159"/>
      <c r="P287" s="159"/>
      <c r="Q287" s="159"/>
      <c r="R287" s="159"/>
      <c r="S287" s="159"/>
      <c r="T287" s="159"/>
      <c r="U287" s="159"/>
      <c r="V287" s="159"/>
      <c r="W287" s="159"/>
    </row>
    <row r="288" spans="2:23">
      <c r="B288" s="5"/>
      <c r="D288" s="159"/>
      <c r="E288" s="159" t="s">
        <v>127</v>
      </c>
      <c r="F288" s="159" t="s">
        <v>278</v>
      </c>
      <c r="G288" s="159"/>
      <c r="H288" s="159"/>
      <c r="K288" s="159"/>
      <c r="L288" s="159"/>
      <c r="M288" s="159"/>
      <c r="N288" s="159"/>
      <c r="O288" s="159"/>
      <c r="P288" s="159"/>
      <c r="Q288" s="159"/>
      <c r="R288" s="159"/>
      <c r="S288" s="159"/>
      <c r="T288" s="159"/>
      <c r="U288" s="159"/>
      <c r="V288" s="159"/>
      <c r="W288" s="159"/>
    </row>
    <row r="289" spans="2:38">
      <c r="B289" s="5"/>
      <c r="D289" s="159"/>
      <c r="E289" s="159"/>
      <c r="F289" s="159" t="s">
        <v>738</v>
      </c>
      <c r="G289" s="159" t="s">
        <v>279</v>
      </c>
      <c r="K289" s="159"/>
      <c r="L289" s="159"/>
      <c r="M289" s="159"/>
      <c r="N289" s="159"/>
      <c r="O289" s="159"/>
      <c r="P289" s="159"/>
      <c r="Q289" s="159"/>
      <c r="R289" s="159"/>
      <c r="S289" s="159"/>
      <c r="T289" s="159"/>
      <c r="U289" s="159"/>
      <c r="V289" s="159"/>
      <c r="W289" s="159"/>
    </row>
    <row r="290" spans="2:38">
      <c r="B290" s="5"/>
      <c r="D290" s="159"/>
      <c r="E290" s="159"/>
      <c r="F290" s="159" t="s">
        <v>376</v>
      </c>
      <c r="G290" s="159" t="s">
        <v>1089</v>
      </c>
      <c r="H290" s="159"/>
      <c r="K290" s="159"/>
      <c r="L290" s="159"/>
      <c r="M290" s="159"/>
      <c r="N290" s="159"/>
      <c r="O290" s="159"/>
      <c r="P290" s="159"/>
      <c r="Q290" s="159"/>
      <c r="R290" s="159"/>
      <c r="S290" s="159"/>
      <c r="T290" s="159"/>
      <c r="U290" s="159"/>
      <c r="V290" s="159"/>
      <c r="W290" s="159"/>
    </row>
    <row r="291" spans="2:38">
      <c r="B291" s="5"/>
      <c r="D291" s="159"/>
      <c r="E291" s="159"/>
      <c r="F291" s="159" t="s">
        <v>377</v>
      </c>
      <c r="G291" s="159" t="s">
        <v>639</v>
      </c>
      <c r="K291" s="159"/>
      <c r="L291" s="159"/>
      <c r="M291" s="159"/>
      <c r="N291" s="159"/>
      <c r="O291" s="159"/>
      <c r="P291" s="159"/>
      <c r="Q291" s="159"/>
      <c r="R291" s="159"/>
      <c r="S291" s="159"/>
      <c r="T291" s="159"/>
      <c r="U291" s="159"/>
      <c r="V291" s="159"/>
      <c r="W291" s="159"/>
    </row>
    <row r="292" spans="2:38">
      <c r="B292" s="5"/>
      <c r="D292" s="159"/>
      <c r="E292" s="159"/>
      <c r="F292" s="159" t="s">
        <v>510</v>
      </c>
      <c r="G292" s="159" t="s">
        <v>280</v>
      </c>
      <c r="H292" s="159"/>
      <c r="K292" s="159"/>
      <c r="L292" s="159"/>
      <c r="M292" s="159"/>
      <c r="N292" s="159"/>
      <c r="O292" s="159"/>
      <c r="P292" s="159"/>
      <c r="Q292" s="159"/>
      <c r="R292" s="159"/>
      <c r="S292" s="159"/>
      <c r="T292" s="159"/>
      <c r="U292" s="159"/>
      <c r="V292" s="159"/>
      <c r="W292" s="159"/>
    </row>
    <row r="293" spans="2:38">
      <c r="B293" s="5"/>
      <c r="D293" s="159"/>
      <c r="E293" s="159"/>
      <c r="F293" s="159" t="s">
        <v>281</v>
      </c>
      <c r="G293" s="159" t="s">
        <v>435</v>
      </c>
      <c r="K293" s="159"/>
      <c r="L293" s="159"/>
      <c r="M293" s="159"/>
      <c r="N293" s="159"/>
      <c r="O293" s="159"/>
      <c r="P293" s="159"/>
      <c r="Q293" s="159"/>
      <c r="R293" s="159"/>
      <c r="S293" s="159"/>
      <c r="T293" s="159"/>
      <c r="U293" s="159"/>
      <c r="V293" s="159"/>
      <c r="W293" s="159"/>
    </row>
    <row r="294" spans="2:38">
      <c r="B294" s="5"/>
      <c r="D294" s="159"/>
      <c r="E294" s="159"/>
      <c r="F294" s="159" t="s">
        <v>282</v>
      </c>
      <c r="G294" s="159" t="s">
        <v>180</v>
      </c>
      <c r="H294" s="159"/>
      <c r="K294" s="159"/>
      <c r="L294" s="159"/>
      <c r="M294" s="159"/>
      <c r="N294" s="159"/>
      <c r="O294" s="159"/>
      <c r="P294" s="159"/>
      <c r="Q294" s="159"/>
      <c r="R294" s="159"/>
      <c r="S294" s="159"/>
      <c r="T294" s="159"/>
      <c r="U294" s="159"/>
      <c r="V294" s="159"/>
      <c r="W294" s="159"/>
    </row>
    <row r="295" spans="2:38">
      <c r="B295" s="5"/>
      <c r="D295" s="159"/>
      <c r="E295" s="159" t="s">
        <v>661</v>
      </c>
      <c r="F295" s="159" t="s">
        <v>835</v>
      </c>
      <c r="G295" s="159"/>
      <c r="K295" s="159"/>
      <c r="L295" s="159"/>
      <c r="M295" s="159"/>
      <c r="N295" s="159"/>
      <c r="O295" s="159"/>
      <c r="P295" s="159"/>
      <c r="Q295" s="159"/>
      <c r="R295" s="159"/>
      <c r="S295" s="159"/>
      <c r="T295" s="159"/>
      <c r="U295" s="159"/>
      <c r="V295" s="159"/>
      <c r="W295" s="159"/>
    </row>
    <row r="296" spans="2:38">
      <c r="B296" s="5"/>
      <c r="D296" s="159"/>
      <c r="E296" s="159" t="s">
        <v>873</v>
      </c>
      <c r="F296" s="159" t="s">
        <v>842</v>
      </c>
      <c r="G296" s="159"/>
      <c r="K296" s="159"/>
      <c r="L296" s="159"/>
      <c r="M296" s="159"/>
      <c r="N296" s="159"/>
      <c r="O296" s="159"/>
      <c r="P296" s="159"/>
      <c r="Q296" s="159"/>
      <c r="R296" s="159"/>
      <c r="S296" s="159"/>
      <c r="T296" s="159"/>
      <c r="U296" s="159"/>
      <c r="V296" s="159"/>
      <c r="W296" s="159"/>
    </row>
    <row r="297" spans="2:38">
      <c r="B297" s="5"/>
      <c r="D297" s="159"/>
      <c r="E297" s="159"/>
      <c r="F297" s="273" t="s">
        <v>1113</v>
      </c>
      <c r="G297" s="204"/>
      <c r="H297" s="204"/>
      <c r="I297" s="273"/>
      <c r="J297" s="273"/>
      <c r="K297" s="273"/>
      <c r="L297" s="273"/>
      <c r="M297" s="199"/>
      <c r="N297" s="199"/>
      <c r="O297" s="199"/>
      <c r="P297" s="199"/>
      <c r="Q297" s="199"/>
      <c r="R297" s="199"/>
      <c r="S297" s="199"/>
      <c r="T297" s="199"/>
      <c r="U297" s="199"/>
      <c r="V297" s="199"/>
      <c r="W297" s="199"/>
      <c r="X297" s="2"/>
      <c r="Y297" s="2"/>
      <c r="Z297" s="2"/>
      <c r="AA297" s="2"/>
      <c r="AB297" s="2"/>
      <c r="AC297" s="2"/>
      <c r="AD297" s="2"/>
      <c r="AE297" s="2"/>
      <c r="AF297" s="2"/>
      <c r="AG297" s="2"/>
      <c r="AH297" s="2"/>
      <c r="AI297" s="2"/>
      <c r="AJ297" s="2"/>
      <c r="AK297" s="2"/>
      <c r="AL297" s="2"/>
    </row>
    <row r="298" spans="2:38">
      <c r="B298" s="5"/>
      <c r="D298" s="159"/>
      <c r="E298" s="159"/>
      <c r="F298" s="273" t="s">
        <v>1114</v>
      </c>
      <c r="G298" s="204"/>
      <c r="H298" s="204"/>
      <c r="I298" s="273"/>
      <c r="J298" s="273"/>
      <c r="K298" s="273"/>
      <c r="L298" s="273"/>
      <c r="M298" s="199"/>
      <c r="N298" s="199"/>
      <c r="O298" s="199"/>
      <c r="P298" s="199"/>
      <c r="Q298" s="199"/>
      <c r="R298" s="199"/>
      <c r="S298" s="199"/>
      <c r="T298" s="199"/>
      <c r="U298" s="199"/>
      <c r="V298" s="199"/>
      <c r="W298" s="199"/>
      <c r="X298" s="2"/>
      <c r="Y298" s="2"/>
      <c r="Z298" s="2"/>
      <c r="AA298" s="2"/>
      <c r="AB298" s="2"/>
      <c r="AC298" s="2"/>
      <c r="AD298" s="2"/>
      <c r="AE298" s="2"/>
      <c r="AF298" s="2"/>
      <c r="AG298" s="2"/>
      <c r="AH298" s="2"/>
      <c r="AI298" s="2"/>
      <c r="AJ298" s="2"/>
      <c r="AK298" s="2"/>
      <c r="AL298" s="2"/>
    </row>
    <row r="299" spans="2:38">
      <c r="B299" s="5"/>
      <c r="D299" s="159"/>
      <c r="E299" s="159"/>
      <c r="F299" s="273" t="s">
        <v>1115</v>
      </c>
      <c r="G299" s="204"/>
      <c r="H299" s="204"/>
      <c r="I299" s="273"/>
      <c r="J299" s="273"/>
      <c r="K299" s="273"/>
      <c r="L299" s="273"/>
      <c r="M299" s="199"/>
      <c r="N299" s="199"/>
      <c r="O299" s="199"/>
      <c r="P299" s="199"/>
      <c r="Q299" s="199"/>
      <c r="R299" s="199"/>
      <c r="S299" s="199"/>
      <c r="T299" s="199"/>
      <c r="U299" s="199"/>
      <c r="V299" s="199"/>
      <c r="W299" s="199"/>
      <c r="X299" s="2"/>
      <c r="Y299" s="2"/>
      <c r="Z299" s="2"/>
      <c r="AA299" s="2"/>
      <c r="AB299" s="2"/>
      <c r="AC299" s="2"/>
      <c r="AD299" s="2"/>
      <c r="AE299" s="2"/>
      <c r="AF299" s="2"/>
      <c r="AG299" s="2"/>
      <c r="AH299" s="2"/>
      <c r="AI299" s="2"/>
      <c r="AJ299" s="2"/>
      <c r="AK299" s="2"/>
      <c r="AL299" s="2"/>
    </row>
    <row r="300" spans="2:38">
      <c r="B300" s="5"/>
      <c r="D300" s="159"/>
      <c r="E300" s="159"/>
      <c r="F300" s="204"/>
      <c r="G300" s="204"/>
      <c r="H300" s="204"/>
      <c r="I300" s="204"/>
      <c r="J300" s="204"/>
      <c r="K300" s="204"/>
      <c r="L300" s="204"/>
      <c r="M300" s="159"/>
      <c r="N300" s="159"/>
      <c r="O300" s="159"/>
      <c r="P300" s="159"/>
      <c r="Q300" s="159"/>
      <c r="R300" s="159"/>
      <c r="S300" s="159"/>
      <c r="T300" s="159"/>
      <c r="U300" s="159"/>
      <c r="V300" s="159"/>
      <c r="W300" s="159"/>
    </row>
    <row r="301" spans="2:38">
      <c r="B301" s="5"/>
      <c r="D301" s="5" t="s">
        <v>633</v>
      </c>
      <c r="E301" s="5" t="s">
        <v>311</v>
      </c>
      <c r="G301" s="159"/>
      <c r="H301" s="159"/>
      <c r="I301" s="159"/>
      <c r="J301" s="159"/>
      <c r="K301" s="159"/>
      <c r="L301" s="159"/>
      <c r="M301" s="159"/>
      <c r="N301" s="159"/>
      <c r="O301" s="159"/>
      <c r="P301" s="159"/>
      <c r="Q301" s="159"/>
      <c r="R301" s="159"/>
      <c r="S301" s="159"/>
      <c r="T301" s="159"/>
      <c r="U301" s="159"/>
      <c r="V301" s="159"/>
      <c r="W301" s="159"/>
    </row>
    <row r="302" spans="2:38">
      <c r="B302" s="5"/>
      <c r="D302" s="5"/>
      <c r="E302" s="159" t="s">
        <v>1097</v>
      </c>
      <c r="F302" s="159"/>
      <c r="K302" s="159"/>
      <c r="L302" s="159"/>
      <c r="M302" s="159"/>
      <c r="N302" s="159"/>
      <c r="O302" s="159"/>
      <c r="P302" s="159"/>
      <c r="Q302" s="159"/>
      <c r="R302" s="159"/>
      <c r="S302" s="159"/>
      <c r="T302" s="159"/>
      <c r="U302" s="159"/>
      <c r="V302" s="159"/>
      <c r="W302" s="159"/>
    </row>
    <row r="303" spans="2:38">
      <c r="B303" s="5"/>
      <c r="D303" s="5"/>
      <c r="E303" s="159" t="s">
        <v>1095</v>
      </c>
      <c r="F303" s="159"/>
      <c r="I303" s="159"/>
      <c r="J303" s="159"/>
      <c r="K303" s="159"/>
      <c r="L303" s="159"/>
      <c r="M303" s="159"/>
      <c r="N303" s="159"/>
      <c r="O303" s="159"/>
      <c r="P303" s="159"/>
      <c r="Q303" s="159"/>
      <c r="R303" s="159"/>
      <c r="S303" s="159"/>
      <c r="T303" s="159"/>
      <c r="U303" s="159"/>
      <c r="V303" s="159"/>
      <c r="W303" s="159"/>
    </row>
    <row r="304" spans="2:38">
      <c r="B304" s="5"/>
      <c r="D304" s="159"/>
      <c r="E304" s="159"/>
      <c r="F304" s="204"/>
      <c r="G304" s="204"/>
      <c r="H304" s="204"/>
      <c r="I304" s="204"/>
      <c r="J304" s="204"/>
      <c r="K304" s="204"/>
      <c r="L304" s="204"/>
      <c r="M304" s="159"/>
      <c r="N304" s="159"/>
      <c r="O304" s="159"/>
      <c r="P304" s="159"/>
      <c r="Q304" s="159"/>
      <c r="R304" s="159"/>
      <c r="S304" s="159"/>
      <c r="T304" s="159"/>
      <c r="U304" s="159"/>
      <c r="V304" s="159"/>
      <c r="W304" s="159"/>
    </row>
    <row r="305" spans="2:19">
      <c r="B305" s="5"/>
      <c r="C305" s="5" t="s">
        <v>7</v>
      </c>
      <c r="D305" s="5"/>
      <c r="F305" s="5"/>
      <c r="G305" s="5" t="s">
        <v>694</v>
      </c>
      <c r="I305" s="159"/>
      <c r="J305" s="159"/>
      <c r="K305" s="159"/>
      <c r="L305" s="159"/>
      <c r="M305" s="159"/>
      <c r="N305" s="159"/>
      <c r="O305" s="159"/>
      <c r="P305" s="159"/>
    </row>
    <row r="306" spans="2:19">
      <c r="B306" s="5"/>
      <c r="D306" s="5" t="s">
        <v>224</v>
      </c>
      <c r="E306" s="5" t="s">
        <v>283</v>
      </c>
      <c r="G306" s="5"/>
      <c r="H306" s="5"/>
      <c r="I306" s="5"/>
      <c r="J306" s="5"/>
      <c r="K306" s="5"/>
      <c r="L306" s="5"/>
      <c r="M306" s="5"/>
      <c r="N306" s="5"/>
      <c r="O306" s="5"/>
      <c r="P306" s="5"/>
      <c r="Q306" s="5"/>
      <c r="R306" s="5"/>
    </row>
    <row r="307" spans="2:19">
      <c r="B307" s="5"/>
      <c r="D307" s="5"/>
      <c r="E307" t="s">
        <v>284</v>
      </c>
      <c r="G307" s="159"/>
      <c r="I307" s="159"/>
      <c r="K307" s="159"/>
    </row>
    <row r="308" spans="2:19">
      <c r="B308" s="5"/>
      <c r="D308" s="5"/>
      <c r="E308" s="159" t="s">
        <v>913</v>
      </c>
      <c r="F308" s="159"/>
      <c r="G308" s="159"/>
      <c r="I308" s="159"/>
      <c r="K308" s="159"/>
    </row>
    <row r="309" spans="2:19">
      <c r="B309" s="5"/>
      <c r="D309" s="5"/>
      <c r="E309" s="159" t="s">
        <v>1098</v>
      </c>
      <c r="F309" s="159"/>
      <c r="G309" s="159"/>
      <c r="I309" s="159"/>
      <c r="K309" s="159"/>
    </row>
    <row r="310" spans="2:19">
      <c r="B310" s="5"/>
      <c r="D310" s="5"/>
      <c r="E310" s="159" t="s">
        <v>914</v>
      </c>
      <c r="F310" s="159"/>
      <c r="G310" s="159"/>
      <c r="I310" s="159"/>
      <c r="K310" s="159"/>
    </row>
    <row r="311" spans="2:19">
      <c r="B311" s="5"/>
      <c r="D311" s="5"/>
      <c r="G311" s="159"/>
      <c r="I311" s="159"/>
      <c r="K311" s="159"/>
    </row>
    <row r="312" spans="2:19">
      <c r="B312" s="5"/>
      <c r="D312" s="5" t="s">
        <v>369</v>
      </c>
      <c r="E312" s="5" t="s">
        <v>844</v>
      </c>
      <c r="G312" s="159"/>
      <c r="H312" s="159"/>
      <c r="I312" s="159"/>
      <c r="J312" s="159"/>
      <c r="K312" s="159"/>
      <c r="P312" s="159"/>
      <c r="Q312" s="159"/>
      <c r="R312" s="159"/>
      <c r="S312" s="159"/>
    </row>
    <row r="313" spans="2:19">
      <c r="B313" s="5"/>
      <c r="D313" s="5"/>
      <c r="E313" t="s">
        <v>285</v>
      </c>
      <c r="G313" s="159"/>
      <c r="I313" s="159"/>
      <c r="J313" s="159"/>
      <c r="K313" s="159"/>
      <c r="L313" s="159"/>
      <c r="M313" s="159"/>
      <c r="N313" s="159"/>
      <c r="O313" s="159"/>
      <c r="P313" s="159"/>
      <c r="Q313" s="159"/>
      <c r="R313" s="159"/>
      <c r="S313" s="159"/>
    </row>
    <row r="314" spans="2:19">
      <c r="B314" s="5"/>
      <c r="D314" s="5"/>
      <c r="G314" s="159"/>
      <c r="I314" s="159"/>
      <c r="J314" s="159"/>
      <c r="K314" s="159"/>
      <c r="L314" s="159"/>
      <c r="M314" s="159"/>
      <c r="N314" s="159"/>
      <c r="O314" s="159"/>
      <c r="P314" s="159"/>
      <c r="Q314" s="159"/>
      <c r="R314" s="159"/>
      <c r="S314" s="159"/>
    </row>
    <row r="315" spans="2:19">
      <c r="B315" s="5"/>
      <c r="D315" s="277" t="s">
        <v>654</v>
      </c>
      <c r="E315" s="277" t="s">
        <v>828</v>
      </c>
      <c r="F315" s="26"/>
      <c r="G315" s="159"/>
      <c r="H315" s="159"/>
      <c r="I315" s="159"/>
      <c r="J315" s="159"/>
      <c r="K315" s="159"/>
      <c r="L315" s="159"/>
      <c r="M315" s="159"/>
      <c r="N315" s="159"/>
      <c r="O315" s="159"/>
      <c r="P315" s="159"/>
      <c r="Q315" s="159"/>
      <c r="R315" s="159"/>
      <c r="S315" s="159"/>
    </row>
    <row r="316" spans="2:19">
      <c r="B316" s="5"/>
      <c r="E316" t="s">
        <v>825</v>
      </c>
      <c r="I316" s="159"/>
      <c r="J316" s="159"/>
      <c r="K316" s="159"/>
      <c r="L316" s="159"/>
      <c r="M316" s="159"/>
      <c r="N316" s="159"/>
      <c r="O316" s="159"/>
      <c r="P316" s="159"/>
      <c r="Q316" s="159"/>
      <c r="R316" s="159"/>
      <c r="S316" s="159"/>
    </row>
    <row r="317" spans="2:19">
      <c r="B317" s="5"/>
      <c r="E317" t="s">
        <v>826</v>
      </c>
      <c r="I317" s="159"/>
      <c r="J317" s="159"/>
      <c r="K317" s="159"/>
      <c r="L317" s="159"/>
      <c r="M317" s="159"/>
      <c r="N317" s="159"/>
      <c r="O317" s="159"/>
      <c r="P317" s="159"/>
      <c r="Q317" s="159"/>
      <c r="R317" s="159"/>
      <c r="S317" s="159"/>
    </row>
    <row r="318" spans="2:19">
      <c r="B318" s="5"/>
      <c r="E318" t="s">
        <v>827</v>
      </c>
      <c r="I318" s="159"/>
      <c r="J318" s="159"/>
      <c r="K318" s="159"/>
      <c r="L318" s="159"/>
      <c r="M318" s="159"/>
      <c r="N318" s="159"/>
      <c r="O318" s="159"/>
      <c r="P318" s="159"/>
      <c r="Q318" s="159"/>
      <c r="R318" s="159"/>
      <c r="S318" s="159"/>
    </row>
    <row r="319" spans="2:19">
      <c r="B319" s="5"/>
      <c r="I319" s="159"/>
      <c r="J319" s="159"/>
      <c r="K319" s="159"/>
      <c r="L319" s="159"/>
      <c r="M319" s="159"/>
      <c r="N319" s="159"/>
      <c r="O319" s="159"/>
      <c r="P319" s="159"/>
      <c r="Q319" s="159"/>
      <c r="R319" s="159"/>
      <c r="S319" s="159"/>
    </row>
    <row r="320" spans="2:19">
      <c r="B320" s="5"/>
      <c r="C320" s="200" t="s">
        <v>8</v>
      </c>
      <c r="G320" s="200" t="s">
        <v>695</v>
      </c>
      <c r="I320" s="159"/>
      <c r="J320" s="159"/>
      <c r="K320" s="159"/>
      <c r="L320" s="159"/>
      <c r="M320" s="159"/>
      <c r="N320" s="159"/>
      <c r="O320" s="159"/>
      <c r="P320" s="159"/>
      <c r="Q320" s="159"/>
      <c r="R320" s="159"/>
      <c r="S320" s="159"/>
    </row>
    <row r="321" spans="1:38">
      <c r="A321" t="s">
        <v>269</v>
      </c>
      <c r="D321" s="5" t="s">
        <v>224</v>
      </c>
      <c r="E321" s="200" t="s">
        <v>695</v>
      </c>
      <c r="J321" s="200"/>
      <c r="K321" s="200"/>
      <c r="L321" s="200"/>
      <c r="M321" s="199"/>
      <c r="N321" s="199"/>
      <c r="O321" s="199"/>
      <c r="P321" s="199"/>
      <c r="Q321" s="199"/>
      <c r="R321" s="199"/>
      <c r="S321" s="159"/>
    </row>
    <row r="322" spans="1:38">
      <c r="E322" t="s">
        <v>120</v>
      </c>
      <c r="F322" s="159" t="s">
        <v>1099</v>
      </c>
      <c r="J322" s="159"/>
      <c r="K322" s="159"/>
      <c r="L322" s="159"/>
      <c r="M322" s="159"/>
      <c r="N322" s="159"/>
      <c r="O322" s="159"/>
      <c r="P322" s="159"/>
      <c r="Q322" s="159"/>
      <c r="R322" s="159"/>
      <c r="S322" s="159"/>
    </row>
    <row r="323" spans="1:38">
      <c r="E323" s="159" t="s">
        <v>121</v>
      </c>
      <c r="F323" t="s">
        <v>829</v>
      </c>
      <c r="J323" s="159"/>
      <c r="K323" s="159"/>
      <c r="L323" s="159"/>
      <c r="M323" s="159"/>
      <c r="N323" s="159"/>
      <c r="O323" s="159"/>
      <c r="P323" s="159"/>
      <c r="Q323" s="159"/>
      <c r="R323" s="159"/>
      <c r="S323" s="159"/>
    </row>
    <row r="324" spans="1:38">
      <c r="F324" s="204" t="s">
        <v>1455</v>
      </c>
      <c r="I324" s="204"/>
      <c r="J324" s="159"/>
      <c r="K324" s="159"/>
      <c r="L324" s="159"/>
      <c r="M324" s="159"/>
      <c r="N324" s="159"/>
      <c r="O324" s="159"/>
      <c r="P324" s="159"/>
      <c r="Q324" s="159"/>
      <c r="R324" s="159"/>
      <c r="S324" s="159"/>
    </row>
    <row r="325" spans="1:38">
      <c r="F325" s="204" t="s">
        <v>1456</v>
      </c>
      <c r="I325" s="204"/>
      <c r="J325" s="159"/>
      <c r="K325" s="159"/>
      <c r="L325" s="159"/>
      <c r="M325" s="159"/>
      <c r="N325" s="159"/>
      <c r="O325" s="159"/>
      <c r="P325" s="159"/>
      <c r="Q325" s="159"/>
      <c r="R325" s="159"/>
      <c r="S325" s="159"/>
    </row>
    <row r="326" spans="1:38">
      <c r="J326" s="159"/>
      <c r="K326" s="159"/>
      <c r="L326" s="159"/>
      <c r="M326" s="159"/>
      <c r="N326" s="159"/>
      <c r="O326" s="159"/>
      <c r="P326" s="159"/>
      <c r="Q326" s="159"/>
      <c r="R326" s="159"/>
      <c r="S326" s="159"/>
    </row>
    <row r="327" spans="1:38">
      <c r="A327" s="11"/>
      <c r="B327" s="20" t="s">
        <v>591</v>
      </c>
      <c r="C327" s="217" t="s">
        <v>26</v>
      </c>
      <c r="D327" s="11"/>
      <c r="E327" s="217"/>
      <c r="F327" s="217"/>
      <c r="G327" s="217"/>
      <c r="H327" s="217"/>
      <c r="I327" s="217"/>
      <c r="J327" s="216"/>
      <c r="K327" s="216"/>
      <c r="L327" s="216"/>
      <c r="M327" s="216"/>
      <c r="N327" s="216"/>
      <c r="O327" s="216"/>
      <c r="P327" s="216"/>
      <c r="Q327" s="216"/>
      <c r="R327" s="216"/>
      <c r="S327" s="216"/>
      <c r="T327" s="11"/>
      <c r="U327" s="11"/>
      <c r="V327" s="11"/>
      <c r="W327" s="11"/>
      <c r="X327" s="11"/>
      <c r="Y327" s="11"/>
      <c r="Z327" s="11"/>
      <c r="AA327" s="11"/>
      <c r="AB327" s="11"/>
      <c r="AC327" s="11"/>
      <c r="AD327" s="11"/>
      <c r="AE327" s="11"/>
      <c r="AF327" s="11"/>
      <c r="AG327" s="11"/>
      <c r="AH327" s="11"/>
      <c r="AI327" s="11"/>
      <c r="AJ327" s="11"/>
      <c r="AK327" s="11"/>
      <c r="AL327" s="11"/>
    </row>
    <row r="328" spans="1:38">
      <c r="A328" s="1"/>
      <c r="B328" s="218"/>
      <c r="C328" s="1"/>
      <c r="D328" s="219"/>
      <c r="E328" s="219"/>
      <c r="F328" s="219"/>
      <c r="G328" s="219"/>
      <c r="H328" s="219"/>
      <c r="I328" s="219"/>
      <c r="J328" s="160"/>
      <c r="K328" s="160"/>
      <c r="L328" s="160"/>
      <c r="M328" s="160"/>
      <c r="N328" s="160"/>
      <c r="O328" s="160"/>
      <c r="P328" s="160"/>
      <c r="Q328" s="160"/>
      <c r="R328" s="160"/>
      <c r="S328" s="160"/>
      <c r="T328" s="1"/>
      <c r="U328" s="1"/>
      <c r="V328" s="1"/>
      <c r="W328" s="1"/>
      <c r="X328" s="1"/>
      <c r="Y328" s="1"/>
      <c r="Z328" s="1"/>
      <c r="AA328" s="1"/>
      <c r="AB328" s="1"/>
      <c r="AC328" s="1"/>
      <c r="AD328" s="1"/>
      <c r="AE328" s="1"/>
      <c r="AF328" s="1"/>
      <c r="AG328" s="1"/>
      <c r="AH328" s="1"/>
      <c r="AI328" s="1"/>
      <c r="AJ328" s="1"/>
      <c r="AK328" s="1"/>
      <c r="AL328" s="1"/>
    </row>
    <row r="329" spans="1:38">
      <c r="B329" s="5"/>
      <c r="C329" s="200" t="s">
        <v>493</v>
      </c>
      <c r="G329" s="219" t="s">
        <v>26</v>
      </c>
      <c r="I329" s="200"/>
      <c r="J329" s="159"/>
      <c r="K329" s="159"/>
      <c r="L329" s="159"/>
      <c r="M329" s="159"/>
      <c r="N329" s="159"/>
      <c r="O329" s="159"/>
      <c r="P329" s="159"/>
      <c r="Q329" s="159"/>
      <c r="R329" s="159"/>
      <c r="S329" s="159"/>
    </row>
    <row r="330" spans="1:38" s="1" customFormat="1">
      <c r="A330"/>
      <c r="B330" s="5"/>
      <c r="C330" s="200"/>
      <c r="D330" s="5" t="s">
        <v>224</v>
      </c>
      <c r="E330" s="5" t="s">
        <v>26</v>
      </c>
      <c r="F330"/>
      <c r="G330" s="219"/>
      <c r="H330"/>
      <c r="I330" s="200"/>
      <c r="J330" s="159"/>
      <c r="K330" s="159"/>
      <c r="L330" s="159"/>
      <c r="M330" s="159"/>
      <c r="N330" s="159"/>
      <c r="O330" s="159"/>
      <c r="P330" s="159"/>
      <c r="Q330" s="159"/>
      <c r="R330" s="159"/>
      <c r="S330" s="159"/>
      <c r="T330"/>
      <c r="U330"/>
      <c r="V330"/>
      <c r="W330"/>
      <c r="X330"/>
      <c r="Y330"/>
      <c r="Z330"/>
      <c r="AA330"/>
      <c r="AB330"/>
      <c r="AC330"/>
      <c r="AD330"/>
      <c r="AE330"/>
      <c r="AF330"/>
      <c r="AG330"/>
      <c r="AH330"/>
      <c r="AI330"/>
      <c r="AJ330"/>
      <c r="AK330"/>
      <c r="AL330"/>
    </row>
    <row r="331" spans="1:38">
      <c r="B331" s="5"/>
      <c r="E331" t="s">
        <v>120</v>
      </c>
      <c r="F331" t="s">
        <v>832</v>
      </c>
      <c r="J331" s="159"/>
      <c r="K331" s="159"/>
      <c r="L331" s="159"/>
      <c r="M331" s="159"/>
      <c r="N331" s="159"/>
      <c r="O331" s="159"/>
      <c r="P331" s="159"/>
      <c r="Q331" s="159"/>
      <c r="R331" s="159"/>
      <c r="S331" s="159"/>
    </row>
    <row r="332" spans="1:38">
      <c r="B332" s="5"/>
      <c r="E332" s="159"/>
      <c r="F332" s="159" t="s">
        <v>833</v>
      </c>
      <c r="J332" s="159"/>
      <c r="K332" s="159"/>
      <c r="L332" s="159"/>
      <c r="M332" s="159"/>
      <c r="N332" s="159"/>
      <c r="O332" s="159"/>
      <c r="P332" s="159"/>
      <c r="Q332" s="159"/>
      <c r="R332" s="159"/>
      <c r="S332" s="159"/>
    </row>
    <row r="333" spans="1:38">
      <c r="B333" s="5"/>
      <c r="E333" s="159"/>
      <c r="F333" s="159" t="s">
        <v>834</v>
      </c>
      <c r="I333" s="159"/>
      <c r="J333" s="159"/>
      <c r="K333" s="159"/>
      <c r="L333" s="159"/>
      <c r="M333" s="159"/>
      <c r="N333" s="159"/>
      <c r="O333" s="159"/>
      <c r="P333" s="159"/>
      <c r="Q333" s="159"/>
      <c r="R333" s="159"/>
      <c r="S333" s="159"/>
    </row>
    <row r="334" spans="1:38">
      <c r="B334" s="5"/>
      <c r="E334" s="159" t="s">
        <v>121</v>
      </c>
      <c r="F334" s="971" t="s">
        <v>1461</v>
      </c>
      <c r="G334" s="971"/>
      <c r="H334" s="971"/>
      <c r="I334" s="971"/>
      <c r="J334" s="971"/>
      <c r="K334" s="971"/>
      <c r="L334" s="971"/>
      <c r="M334" s="971"/>
      <c r="N334" s="971"/>
      <c r="O334" s="971"/>
      <c r="P334" s="971"/>
      <c r="Q334" s="971"/>
      <c r="R334" s="971"/>
      <c r="S334" s="971"/>
      <c r="T334" s="971"/>
      <c r="U334" s="971"/>
      <c r="V334" s="971"/>
      <c r="W334" s="971"/>
      <c r="X334" s="971"/>
      <c r="Y334" s="971"/>
      <c r="Z334" s="971"/>
      <c r="AA334" s="971"/>
      <c r="AB334" s="971"/>
      <c r="AC334" s="971"/>
      <c r="AD334" s="971"/>
      <c r="AE334" s="971"/>
      <c r="AF334" s="971"/>
      <c r="AG334" s="971"/>
      <c r="AH334" s="971"/>
      <c r="AI334" s="971"/>
      <c r="AJ334" s="971"/>
      <c r="AK334" s="971"/>
    </row>
    <row r="335" spans="1:38">
      <c r="B335" s="5"/>
      <c r="E335" s="159"/>
      <c r="F335" s="971"/>
      <c r="G335" s="971"/>
      <c r="H335" s="971"/>
      <c r="I335" s="971"/>
      <c r="J335" s="971"/>
      <c r="K335" s="971"/>
      <c r="L335" s="971"/>
      <c r="M335" s="971"/>
      <c r="N335" s="971"/>
      <c r="O335" s="971"/>
      <c r="P335" s="971"/>
      <c r="Q335" s="971"/>
      <c r="R335" s="971"/>
      <c r="S335" s="971"/>
      <c r="T335" s="971"/>
      <c r="U335" s="971"/>
      <c r="V335" s="971"/>
      <c r="W335" s="971"/>
      <c r="X335" s="971"/>
      <c r="Y335" s="971"/>
      <c r="Z335" s="971"/>
      <c r="AA335" s="971"/>
      <c r="AB335" s="971"/>
      <c r="AC335" s="971"/>
      <c r="AD335" s="971"/>
      <c r="AE335" s="971"/>
      <c r="AF335" s="971"/>
      <c r="AG335" s="971"/>
      <c r="AH335" s="971"/>
      <c r="AI335" s="971"/>
      <c r="AJ335" s="971"/>
      <c r="AK335" s="971"/>
    </row>
    <row r="336" spans="1:38">
      <c r="B336" s="5"/>
      <c r="E336" s="159"/>
      <c r="F336" s="971"/>
      <c r="G336" s="971"/>
      <c r="H336" s="971"/>
      <c r="I336" s="971"/>
      <c r="J336" s="971"/>
      <c r="K336" s="971"/>
      <c r="L336" s="971"/>
      <c r="M336" s="971"/>
      <c r="N336" s="971"/>
      <c r="O336" s="971"/>
      <c r="P336" s="971"/>
      <c r="Q336" s="971"/>
      <c r="R336" s="971"/>
      <c r="S336" s="971"/>
      <c r="T336" s="971"/>
      <c r="U336" s="971"/>
      <c r="V336" s="971"/>
      <c r="W336" s="971"/>
      <c r="X336" s="971"/>
      <c r="Y336" s="971"/>
      <c r="Z336" s="971"/>
      <c r="AA336" s="971"/>
      <c r="AB336" s="971"/>
      <c r="AC336" s="971"/>
      <c r="AD336" s="971"/>
      <c r="AE336" s="971"/>
      <c r="AF336" s="971"/>
      <c r="AG336" s="971"/>
      <c r="AH336" s="971"/>
      <c r="AI336" s="971"/>
      <c r="AJ336" s="971"/>
      <c r="AK336" s="971"/>
    </row>
    <row r="337" spans="1:38">
      <c r="B337" s="5"/>
      <c r="F337" s="159"/>
      <c r="H337" s="159"/>
      <c r="I337" s="159"/>
      <c r="J337" s="159"/>
      <c r="K337" s="159"/>
      <c r="L337" s="159"/>
      <c r="M337" s="159"/>
      <c r="N337" s="159"/>
      <c r="O337" s="159"/>
      <c r="P337" s="159"/>
      <c r="Q337" s="159"/>
      <c r="R337" s="159"/>
      <c r="S337" s="159"/>
    </row>
    <row r="338" spans="1:38" s="789" customFormat="1">
      <c r="B338" s="5"/>
      <c r="C338" s="200" t="s">
        <v>494</v>
      </c>
      <c r="G338" s="219" t="s">
        <v>1459</v>
      </c>
      <c r="I338" s="200"/>
      <c r="J338" s="159"/>
      <c r="K338" s="159"/>
      <c r="L338" s="159"/>
      <c r="M338" s="159"/>
      <c r="N338" s="159"/>
      <c r="O338" s="159"/>
      <c r="P338" s="159"/>
      <c r="Q338" s="159"/>
      <c r="R338" s="159"/>
      <c r="S338" s="159"/>
    </row>
    <row r="339" spans="1:38" s="789" customFormat="1" ht="13.15" customHeight="1">
      <c r="B339" s="5"/>
      <c r="E339" s="974" t="s">
        <v>1586</v>
      </c>
      <c r="F339" s="974"/>
      <c r="G339" s="974"/>
      <c r="H339" s="974"/>
      <c r="I339" s="974"/>
      <c r="J339" s="974"/>
      <c r="K339" s="974"/>
      <c r="L339" s="974"/>
      <c r="M339" s="974"/>
      <c r="N339" s="974"/>
      <c r="O339" s="974"/>
      <c r="P339" s="974"/>
      <c r="Q339" s="974"/>
      <c r="R339" s="974"/>
      <c r="S339" s="974"/>
      <c r="T339" s="974"/>
      <c r="U339" s="974"/>
      <c r="V339" s="974"/>
      <c r="W339" s="974"/>
      <c r="X339" s="974"/>
      <c r="Y339" s="974"/>
      <c r="Z339" s="974"/>
      <c r="AA339" s="974"/>
      <c r="AB339" s="974"/>
      <c r="AC339" s="974"/>
      <c r="AD339" s="974"/>
      <c r="AE339" s="974"/>
      <c r="AF339" s="974"/>
      <c r="AG339" s="974"/>
      <c r="AH339" s="974"/>
      <c r="AI339" s="974"/>
      <c r="AJ339" s="974"/>
      <c r="AK339" s="974"/>
    </row>
    <row r="340" spans="1:38" s="789" customFormat="1">
      <c r="B340" s="5"/>
      <c r="E340" s="974"/>
      <c r="F340" s="974"/>
      <c r="G340" s="974"/>
      <c r="H340" s="974"/>
      <c r="I340" s="974"/>
      <c r="J340" s="974"/>
      <c r="K340" s="974"/>
      <c r="L340" s="974"/>
      <c r="M340" s="974"/>
      <c r="N340" s="974"/>
      <c r="O340" s="974"/>
      <c r="P340" s="974"/>
      <c r="Q340" s="974"/>
      <c r="R340" s="974"/>
      <c r="S340" s="974"/>
      <c r="T340" s="974"/>
      <c r="U340" s="974"/>
      <c r="V340" s="974"/>
      <c r="W340" s="974"/>
      <c r="X340" s="974"/>
      <c r="Y340" s="974"/>
      <c r="Z340" s="974"/>
      <c r="AA340" s="974"/>
      <c r="AB340" s="974"/>
      <c r="AC340" s="974"/>
      <c r="AD340" s="974"/>
      <c r="AE340" s="974"/>
      <c r="AF340" s="974"/>
      <c r="AG340" s="974"/>
      <c r="AH340" s="974"/>
      <c r="AI340" s="974"/>
      <c r="AJ340" s="974"/>
      <c r="AK340" s="974"/>
    </row>
    <row r="341" spans="1:38" s="789" customFormat="1">
      <c r="B341" s="5"/>
      <c r="E341" s="974"/>
      <c r="F341" s="974"/>
      <c r="G341" s="974"/>
      <c r="H341" s="974"/>
      <c r="I341" s="974"/>
      <c r="J341" s="974"/>
      <c r="K341" s="974"/>
      <c r="L341" s="974"/>
      <c r="M341" s="974"/>
      <c r="N341" s="974"/>
      <c r="O341" s="974"/>
      <c r="P341" s="974"/>
      <c r="Q341" s="974"/>
      <c r="R341" s="974"/>
      <c r="S341" s="974"/>
      <c r="T341" s="974"/>
      <c r="U341" s="974"/>
      <c r="V341" s="974"/>
      <c r="W341" s="974"/>
      <c r="X341" s="974"/>
      <c r="Y341" s="974"/>
      <c r="Z341" s="974"/>
      <c r="AA341" s="974"/>
      <c r="AB341" s="974"/>
      <c r="AC341" s="974"/>
      <c r="AD341" s="974"/>
      <c r="AE341" s="974"/>
      <c r="AF341" s="974"/>
      <c r="AG341" s="974"/>
      <c r="AH341" s="974"/>
      <c r="AI341" s="974"/>
      <c r="AJ341" s="974"/>
      <c r="AK341" s="974"/>
    </row>
    <row r="342" spans="1:38" s="789" customFormat="1">
      <c r="B342" s="5"/>
      <c r="E342" s="974"/>
      <c r="F342" s="974"/>
      <c r="G342" s="974"/>
      <c r="H342" s="974"/>
      <c r="I342" s="974"/>
      <c r="J342" s="974"/>
      <c r="K342" s="974"/>
      <c r="L342" s="974"/>
      <c r="M342" s="974"/>
      <c r="N342" s="974"/>
      <c r="O342" s="974"/>
      <c r="P342" s="974"/>
      <c r="Q342" s="974"/>
      <c r="R342" s="974"/>
      <c r="S342" s="974"/>
      <c r="T342" s="974"/>
      <c r="U342" s="974"/>
      <c r="V342" s="974"/>
      <c r="W342" s="974"/>
      <c r="X342" s="974"/>
      <c r="Y342" s="974"/>
      <c r="Z342" s="974"/>
      <c r="AA342" s="974"/>
      <c r="AB342" s="974"/>
      <c r="AC342" s="974"/>
      <c r="AD342" s="974"/>
      <c r="AE342" s="974"/>
      <c r="AF342" s="974"/>
      <c r="AG342" s="974"/>
      <c r="AH342" s="974"/>
      <c r="AI342" s="974"/>
      <c r="AJ342" s="974"/>
      <c r="AK342" s="974"/>
    </row>
    <row r="343" spans="1:38" s="789" customFormat="1">
      <c r="B343" s="5"/>
      <c r="E343" s="6" t="s">
        <v>120</v>
      </c>
      <c r="F343" s="971" t="s">
        <v>1460</v>
      </c>
      <c r="G343" s="971"/>
      <c r="H343" s="971"/>
      <c r="I343" s="971"/>
      <c r="J343" s="971"/>
      <c r="K343" s="971"/>
      <c r="L343" s="971"/>
      <c r="M343" s="971"/>
      <c r="N343" s="971"/>
      <c r="O343" s="971"/>
      <c r="P343" s="971"/>
      <c r="Q343" s="971"/>
      <c r="R343" s="971"/>
      <c r="S343" s="971"/>
      <c r="T343" s="971"/>
      <c r="U343" s="971"/>
      <c r="V343" s="971"/>
      <c r="W343" s="971"/>
      <c r="X343" s="971"/>
      <c r="Y343" s="971"/>
      <c r="Z343" s="971"/>
      <c r="AA343" s="971"/>
      <c r="AB343" s="971"/>
      <c r="AC343" s="971"/>
      <c r="AD343" s="971"/>
      <c r="AE343" s="971"/>
      <c r="AF343" s="971"/>
      <c r="AG343" s="971"/>
      <c r="AH343" s="971"/>
      <c r="AI343" s="971"/>
      <c r="AJ343" s="971"/>
      <c r="AK343" s="971"/>
    </row>
    <row r="344" spans="1:38" s="789" customFormat="1">
      <c r="B344" s="5"/>
      <c r="E344" s="6"/>
      <c r="F344" s="971"/>
      <c r="G344" s="971"/>
      <c r="H344" s="971"/>
      <c r="I344" s="971"/>
      <c r="J344" s="971"/>
      <c r="K344" s="971"/>
      <c r="L344" s="971"/>
      <c r="M344" s="971"/>
      <c r="N344" s="971"/>
      <c r="O344" s="971"/>
      <c r="P344" s="971"/>
      <c r="Q344" s="971"/>
      <c r="R344" s="971"/>
      <c r="S344" s="971"/>
      <c r="T344" s="971"/>
      <c r="U344" s="971"/>
      <c r="V344" s="971"/>
      <c r="W344" s="971"/>
      <c r="X344" s="971"/>
      <c r="Y344" s="971"/>
      <c r="Z344" s="971"/>
      <c r="AA344" s="971"/>
      <c r="AB344" s="971"/>
      <c r="AC344" s="971"/>
      <c r="AD344" s="971"/>
      <c r="AE344" s="971"/>
      <c r="AF344" s="971"/>
      <c r="AG344" s="971"/>
      <c r="AH344" s="971"/>
      <c r="AI344" s="971"/>
      <c r="AJ344" s="971"/>
      <c r="AK344" s="971"/>
    </row>
    <row r="345" spans="1:38" s="789" customFormat="1">
      <c r="B345" s="5"/>
      <c r="E345" s="6"/>
      <c r="F345" s="971"/>
      <c r="G345" s="971"/>
      <c r="H345" s="971"/>
      <c r="I345" s="971"/>
      <c r="J345" s="971"/>
      <c r="K345" s="971"/>
      <c r="L345" s="971"/>
      <c r="M345" s="971"/>
      <c r="N345" s="971"/>
      <c r="O345" s="971"/>
      <c r="P345" s="971"/>
      <c r="Q345" s="971"/>
      <c r="R345" s="971"/>
      <c r="S345" s="971"/>
      <c r="T345" s="971"/>
      <c r="U345" s="971"/>
      <c r="V345" s="971"/>
      <c r="W345" s="971"/>
      <c r="X345" s="971"/>
      <c r="Y345" s="971"/>
      <c r="Z345" s="971"/>
      <c r="AA345" s="971"/>
      <c r="AB345" s="971"/>
      <c r="AC345" s="971"/>
      <c r="AD345" s="971"/>
      <c r="AE345" s="971"/>
      <c r="AF345" s="971"/>
      <c r="AG345" s="971"/>
      <c r="AH345" s="971"/>
      <c r="AI345" s="971"/>
      <c r="AJ345" s="971"/>
      <c r="AK345" s="971"/>
    </row>
    <row r="346" spans="1:38" s="789" customFormat="1">
      <c r="B346" s="5"/>
      <c r="E346" s="6" t="s">
        <v>121</v>
      </c>
      <c r="F346" s="971" t="s">
        <v>1594</v>
      </c>
      <c r="G346" s="971"/>
      <c r="H346" s="971"/>
      <c r="I346" s="971"/>
      <c r="J346" s="971"/>
      <c r="K346" s="971"/>
      <c r="L346" s="971"/>
      <c r="M346" s="971"/>
      <c r="N346" s="971"/>
      <c r="O346" s="971"/>
      <c r="P346" s="971"/>
      <c r="Q346" s="971"/>
      <c r="R346" s="971"/>
      <c r="S346" s="971"/>
      <c r="T346" s="971"/>
      <c r="U346" s="971"/>
      <c r="V346" s="971"/>
      <c r="W346" s="971"/>
      <c r="X346" s="971"/>
      <c r="Y346" s="971"/>
      <c r="Z346" s="971"/>
      <c r="AA346" s="971"/>
      <c r="AB346" s="971"/>
      <c r="AC346" s="971"/>
      <c r="AD346" s="971"/>
      <c r="AE346" s="971"/>
      <c r="AF346" s="971"/>
      <c r="AG346" s="971"/>
      <c r="AH346" s="971"/>
      <c r="AI346" s="971"/>
      <c r="AJ346" s="971"/>
      <c r="AK346" s="971"/>
    </row>
    <row r="347" spans="1:38" s="789" customFormat="1">
      <c r="B347" s="5"/>
      <c r="F347" s="971"/>
      <c r="G347" s="971"/>
      <c r="H347" s="971"/>
      <c r="I347" s="971"/>
      <c r="J347" s="971"/>
      <c r="K347" s="971"/>
      <c r="L347" s="971"/>
      <c r="M347" s="971"/>
      <c r="N347" s="971"/>
      <c r="O347" s="971"/>
      <c r="P347" s="971"/>
      <c r="Q347" s="971"/>
      <c r="R347" s="971"/>
      <c r="S347" s="971"/>
      <c r="T347" s="971"/>
      <c r="U347" s="971"/>
      <c r="V347" s="971"/>
      <c r="W347" s="971"/>
      <c r="X347" s="971"/>
      <c r="Y347" s="971"/>
      <c r="Z347" s="971"/>
      <c r="AA347" s="971"/>
      <c r="AB347" s="971"/>
      <c r="AC347" s="971"/>
      <c r="AD347" s="971"/>
      <c r="AE347" s="971"/>
      <c r="AF347" s="971"/>
      <c r="AG347" s="971"/>
      <c r="AH347" s="971"/>
      <c r="AI347" s="971"/>
      <c r="AJ347" s="971"/>
      <c r="AK347" s="971"/>
    </row>
    <row r="348" spans="1:38" s="789" customFormat="1">
      <c r="B348" s="5"/>
      <c r="F348" s="971"/>
      <c r="G348" s="971"/>
      <c r="H348" s="971"/>
      <c r="I348" s="971"/>
      <c r="J348" s="971"/>
      <c r="K348" s="971"/>
      <c r="L348" s="971"/>
      <c r="M348" s="971"/>
      <c r="N348" s="971"/>
      <c r="O348" s="971"/>
      <c r="P348" s="971"/>
      <c r="Q348" s="971"/>
      <c r="R348" s="971"/>
      <c r="S348" s="971"/>
      <c r="T348" s="971"/>
      <c r="U348" s="971"/>
      <c r="V348" s="971"/>
      <c r="W348" s="971"/>
      <c r="X348" s="971"/>
      <c r="Y348" s="971"/>
      <c r="Z348" s="971"/>
      <c r="AA348" s="971"/>
      <c r="AB348" s="971"/>
      <c r="AC348" s="971"/>
      <c r="AD348" s="971"/>
      <c r="AE348" s="971"/>
      <c r="AF348" s="971"/>
      <c r="AG348" s="971"/>
      <c r="AH348" s="971"/>
      <c r="AI348" s="971"/>
      <c r="AJ348" s="971"/>
      <c r="AK348" s="971"/>
    </row>
    <row r="349" spans="1:38" s="789" customFormat="1">
      <c r="B349" s="5"/>
      <c r="F349" s="159"/>
      <c r="H349" s="159"/>
      <c r="I349" s="159"/>
      <c r="J349" s="159"/>
      <c r="K349" s="159"/>
      <c r="L349" s="159"/>
      <c r="M349" s="159"/>
      <c r="N349" s="159"/>
      <c r="O349" s="159"/>
      <c r="P349" s="159"/>
      <c r="Q349" s="159"/>
      <c r="R349" s="159"/>
      <c r="S349" s="159"/>
    </row>
    <row r="350" spans="1:38">
      <c r="A350" s="11"/>
      <c r="B350" s="20" t="s">
        <v>845</v>
      </c>
      <c r="C350" s="20" t="s">
        <v>696</v>
      </c>
      <c r="D350" s="11"/>
      <c r="E350" s="20"/>
      <c r="F350" s="11"/>
      <c r="G350" s="11"/>
      <c r="H350" s="11"/>
      <c r="I350" s="11"/>
      <c r="J350" s="11"/>
      <c r="K350" s="11"/>
      <c r="L350" s="11"/>
      <c r="M350" s="216"/>
      <c r="N350" s="216"/>
      <c r="O350" s="216"/>
      <c r="P350" s="216"/>
      <c r="Q350" s="216"/>
      <c r="R350" s="216"/>
      <c r="S350" s="216"/>
      <c r="T350" s="216"/>
      <c r="U350" s="11"/>
      <c r="V350" s="11"/>
      <c r="W350" s="11"/>
      <c r="X350" s="11"/>
      <c r="Y350" s="11"/>
      <c r="Z350" s="11"/>
      <c r="AA350" s="11"/>
      <c r="AB350" s="11"/>
      <c r="AC350" s="11"/>
      <c r="AD350" s="11"/>
      <c r="AE350" s="11"/>
      <c r="AF350" s="11"/>
      <c r="AG350" s="11"/>
      <c r="AH350" s="11"/>
      <c r="AI350" s="11"/>
      <c r="AJ350" s="11"/>
      <c r="AK350" s="11"/>
      <c r="AL350" s="11"/>
    </row>
    <row r="351" spans="1:38" s="789" customFormat="1">
      <c r="A351" s="1"/>
      <c r="B351" s="218"/>
      <c r="D351" s="949" t="s">
        <v>1582</v>
      </c>
      <c r="E351" s="218"/>
      <c r="F351" s="1"/>
      <c r="G351" s="1"/>
      <c r="H351" s="1"/>
      <c r="I351" s="1"/>
      <c r="J351" s="1"/>
      <c r="K351" s="1"/>
      <c r="L351" s="1"/>
      <c r="M351" s="160"/>
      <c r="N351" s="160"/>
      <c r="O351" s="160"/>
      <c r="P351" s="160"/>
      <c r="Q351" s="160"/>
      <c r="R351" s="160"/>
      <c r="S351" s="160"/>
      <c r="T351" s="160"/>
      <c r="U351" s="1"/>
      <c r="V351" s="1"/>
      <c r="W351" s="1"/>
      <c r="X351" s="1"/>
      <c r="Y351" s="1"/>
      <c r="Z351" s="1"/>
      <c r="AA351" s="1"/>
      <c r="AB351" s="1"/>
      <c r="AC351" s="1"/>
      <c r="AD351" s="1"/>
      <c r="AE351" s="1"/>
      <c r="AF351" s="1"/>
      <c r="AG351" s="1"/>
      <c r="AH351" s="1"/>
      <c r="AI351" s="1"/>
      <c r="AJ351" s="1"/>
      <c r="AK351" s="1"/>
      <c r="AL351" s="1"/>
    </row>
    <row r="352" spans="1:38">
      <c r="B352" s="5"/>
      <c r="D352" s="949" t="s">
        <v>1583</v>
      </c>
      <c r="E352" s="5"/>
      <c r="M352" s="159"/>
      <c r="N352" s="159"/>
      <c r="O352" s="159"/>
      <c r="P352" s="159"/>
      <c r="Q352" s="159"/>
      <c r="R352" s="159"/>
      <c r="S352" s="159"/>
      <c r="T352" s="159"/>
    </row>
    <row r="353" spans="1:38">
      <c r="B353" s="5"/>
      <c r="I353" s="159"/>
      <c r="J353" s="159"/>
      <c r="K353" s="159"/>
      <c r="L353" s="159"/>
      <c r="M353" s="159"/>
      <c r="N353" s="159"/>
      <c r="O353" s="159"/>
      <c r="P353" s="159"/>
      <c r="Q353" s="159"/>
      <c r="R353" s="159"/>
      <c r="S353" s="159"/>
    </row>
    <row r="354" spans="1:38" s="789" customFormat="1" ht="13.15" customHeight="1">
      <c r="B354" s="5"/>
      <c r="C354" s="5" t="s">
        <v>493</v>
      </c>
      <c r="D354"/>
      <c r="E354"/>
      <c r="F354"/>
      <c r="G354" s="5" t="s">
        <v>1584</v>
      </c>
      <c r="H354"/>
      <c r="I354" s="814"/>
      <c r="J354" s="814"/>
      <c r="K354" s="814"/>
      <c r="L354" s="814"/>
      <c r="M354" s="814"/>
      <c r="N354" s="814"/>
      <c r="O354" s="814"/>
      <c r="P354" s="814"/>
      <c r="Q354" s="814"/>
      <c r="R354" s="814"/>
      <c r="S354" s="814"/>
      <c r="T354" s="814"/>
      <c r="U354" s="814"/>
      <c r="V354" s="814"/>
      <c r="W354" s="814"/>
      <c r="X354" s="814"/>
      <c r="Y354" s="814"/>
      <c r="Z354" s="814"/>
      <c r="AA354" s="814"/>
      <c r="AB354" s="814"/>
      <c r="AC354" s="814"/>
      <c r="AD354" s="814"/>
      <c r="AE354" s="814"/>
      <c r="AF354" s="814"/>
      <c r="AG354" s="814"/>
      <c r="AH354" s="814"/>
      <c r="AI354" s="814"/>
      <c r="AJ354" s="814"/>
      <c r="AK354" s="814"/>
    </row>
    <row r="355" spans="1:38" s="789" customFormat="1" ht="13.15" customHeight="1">
      <c r="B355" s="5"/>
      <c r="C355" s="5"/>
      <c r="E355" s="942"/>
      <c r="F355" s="942"/>
      <c r="G355" s="942"/>
      <c r="H355" s="942"/>
      <c r="I355" s="942"/>
      <c r="J355" s="942"/>
      <c r="K355" s="942"/>
      <c r="L355" s="942"/>
      <c r="M355" s="942"/>
      <c r="N355" s="942"/>
      <c r="O355" s="942"/>
      <c r="P355" s="942"/>
      <c r="Q355" s="942"/>
      <c r="R355" s="942"/>
      <c r="S355" s="942"/>
      <c r="T355" s="942"/>
      <c r="U355" s="942"/>
      <c r="V355" s="942"/>
      <c r="W355" s="942"/>
      <c r="X355" s="942"/>
      <c r="Y355" s="942"/>
      <c r="Z355" s="942"/>
      <c r="AA355" s="942"/>
      <c r="AB355" s="942"/>
      <c r="AC355" s="942"/>
      <c r="AD355" s="942"/>
      <c r="AE355" s="942"/>
      <c r="AF355" s="942"/>
      <c r="AG355" s="942"/>
      <c r="AH355" s="942"/>
      <c r="AI355" s="942"/>
      <c r="AJ355" s="942"/>
      <c r="AK355" s="942"/>
    </row>
    <row r="356" spans="1:38">
      <c r="B356" s="5"/>
      <c r="D356" s="5" t="s">
        <v>224</v>
      </c>
      <c r="E356" s="5" t="s">
        <v>130</v>
      </c>
      <c r="I356" s="159"/>
      <c r="J356" s="159"/>
      <c r="K356" s="159"/>
      <c r="L356" s="159"/>
      <c r="M356" s="159"/>
      <c r="N356" s="159"/>
      <c r="O356" s="159"/>
      <c r="P356" s="159"/>
      <c r="Q356" s="159"/>
      <c r="R356" s="159"/>
      <c r="S356" s="159"/>
    </row>
    <row r="357" spans="1:38">
      <c r="B357" s="5"/>
      <c r="E357" t="s">
        <v>120</v>
      </c>
      <c r="F357" s="159" t="s">
        <v>836</v>
      </c>
      <c r="I357" s="159"/>
      <c r="J357" s="159"/>
      <c r="K357" s="159"/>
      <c r="L357" s="159"/>
      <c r="M357" s="159"/>
      <c r="N357" s="159"/>
      <c r="O357" s="159"/>
      <c r="P357" s="159"/>
      <c r="Q357" s="159"/>
      <c r="R357" s="159"/>
      <c r="S357" s="159"/>
    </row>
    <row r="358" spans="1:38">
      <c r="B358" s="5"/>
      <c r="F358" s="159" t="s">
        <v>837</v>
      </c>
      <c r="I358" s="159"/>
      <c r="J358" s="159"/>
      <c r="K358" s="159"/>
      <c r="L358" s="159"/>
      <c r="M358" s="159"/>
      <c r="N358" s="159"/>
      <c r="O358" s="159"/>
      <c r="P358" s="159"/>
      <c r="Q358" s="159"/>
      <c r="R358" s="159"/>
      <c r="S358" s="159"/>
    </row>
    <row r="359" spans="1:38">
      <c r="B359" s="5"/>
      <c r="F359" s="159" t="s">
        <v>997</v>
      </c>
      <c r="G359" s="159"/>
      <c r="K359" s="159"/>
      <c r="L359" s="159"/>
      <c r="M359" s="159"/>
      <c r="N359" s="159"/>
      <c r="O359" s="159"/>
      <c r="P359" s="159"/>
      <c r="Q359" s="159"/>
      <c r="R359" s="159"/>
      <c r="S359" s="159"/>
    </row>
    <row r="360" spans="1:38">
      <c r="B360" s="5"/>
      <c r="E360" t="s">
        <v>121</v>
      </c>
      <c r="F360" s="159" t="s">
        <v>996</v>
      </c>
      <c r="I360" s="159"/>
      <c r="J360" s="159"/>
      <c r="K360" s="159"/>
      <c r="L360" s="159"/>
      <c r="M360" s="160"/>
      <c r="N360" s="160"/>
      <c r="O360" s="160"/>
      <c r="P360" s="160"/>
      <c r="Q360" s="160"/>
      <c r="R360" s="160"/>
      <c r="S360" s="160"/>
      <c r="T360" s="1"/>
      <c r="U360" s="1"/>
      <c r="V360" s="1"/>
      <c r="W360" s="1"/>
      <c r="X360" s="1"/>
      <c r="Y360" s="1"/>
      <c r="Z360" s="1"/>
      <c r="AA360" s="1"/>
      <c r="AB360" s="1"/>
      <c r="AC360" s="1"/>
      <c r="AD360" s="1"/>
      <c r="AE360" s="1"/>
      <c r="AF360" s="1"/>
      <c r="AG360" s="1"/>
      <c r="AH360" s="1"/>
      <c r="AI360" s="1"/>
      <c r="AJ360" s="1"/>
      <c r="AK360" s="1"/>
      <c r="AL360" s="1"/>
    </row>
    <row r="361" spans="1:38">
      <c r="B361" s="5"/>
      <c r="E361" t="s">
        <v>127</v>
      </c>
      <c r="F361" s="159" t="s">
        <v>838</v>
      </c>
      <c r="I361" s="159"/>
      <c r="J361" s="159"/>
      <c r="K361" s="159"/>
      <c r="L361" s="159"/>
      <c r="M361" s="159"/>
      <c r="N361" s="159"/>
      <c r="O361" s="159"/>
      <c r="P361" s="159"/>
      <c r="Q361" s="159"/>
      <c r="R361" s="159"/>
      <c r="S361" s="159"/>
    </row>
    <row r="362" spans="1:38">
      <c r="B362" s="5"/>
      <c r="F362" s="159" t="s">
        <v>839</v>
      </c>
      <c r="J362" s="159"/>
      <c r="K362" s="159"/>
      <c r="L362" s="159"/>
      <c r="M362" s="159"/>
      <c r="N362" s="159"/>
      <c r="O362" s="159"/>
      <c r="P362" s="159"/>
      <c r="Q362" s="159"/>
      <c r="R362" s="159"/>
      <c r="S362" s="159"/>
    </row>
    <row r="363" spans="1:38" s="789" customFormat="1">
      <c r="B363" s="5"/>
      <c r="E363" s="985" t="s">
        <v>1570</v>
      </c>
      <c r="F363" s="985"/>
      <c r="G363" s="985"/>
      <c r="H363" s="985"/>
      <c r="I363" s="985"/>
      <c r="J363" s="985"/>
      <c r="K363" s="985"/>
      <c r="L363" s="985"/>
      <c r="M363" s="985"/>
      <c r="N363" s="985"/>
      <c r="O363" s="985"/>
      <c r="P363" s="985"/>
      <c r="Q363" s="985"/>
      <c r="R363" s="985"/>
      <c r="S363" s="985"/>
      <c r="T363" s="985"/>
      <c r="U363" s="985"/>
      <c r="V363" s="985"/>
      <c r="W363" s="985"/>
      <c r="X363" s="985"/>
      <c r="Y363" s="985"/>
      <c r="Z363" s="985"/>
      <c r="AA363" s="985"/>
      <c r="AB363" s="985"/>
      <c r="AC363" s="985"/>
      <c r="AD363" s="985"/>
      <c r="AE363" s="985"/>
      <c r="AF363" s="985"/>
      <c r="AG363" s="985"/>
      <c r="AH363" s="985"/>
      <c r="AI363" s="985"/>
      <c r="AJ363" s="985"/>
      <c r="AK363" s="985"/>
      <c r="AL363" s="985"/>
    </row>
    <row r="364" spans="1:38" s="789" customFormat="1">
      <c r="B364" s="5"/>
      <c r="E364" s="985"/>
      <c r="F364" s="985"/>
      <c r="G364" s="985"/>
      <c r="H364" s="985"/>
      <c r="I364" s="985"/>
      <c r="J364" s="985"/>
      <c r="K364" s="985"/>
      <c r="L364" s="985"/>
      <c r="M364" s="985"/>
      <c r="N364" s="985"/>
      <c r="O364" s="985"/>
      <c r="P364" s="985"/>
      <c r="Q364" s="985"/>
      <c r="R364" s="985"/>
      <c r="S364" s="985"/>
      <c r="T364" s="985"/>
      <c r="U364" s="985"/>
      <c r="V364" s="985"/>
      <c r="W364" s="985"/>
      <c r="X364" s="985"/>
      <c r="Y364" s="985"/>
      <c r="Z364" s="985"/>
      <c r="AA364" s="985"/>
      <c r="AB364" s="985"/>
      <c r="AC364" s="985"/>
      <c r="AD364" s="985"/>
      <c r="AE364" s="985"/>
      <c r="AF364" s="985"/>
      <c r="AG364" s="985"/>
      <c r="AH364" s="985"/>
      <c r="AI364" s="985"/>
      <c r="AJ364" s="985"/>
      <c r="AK364" s="985"/>
      <c r="AL364" s="985"/>
    </row>
    <row r="365" spans="1:38" s="970" customFormat="1">
      <c r="A365"/>
      <c r="B365" s="5"/>
      <c r="C365"/>
      <c r="D365"/>
      <c r="E365" s="970" t="s">
        <v>1565</v>
      </c>
    </row>
    <row r="366" spans="1:38" s="970" customFormat="1">
      <c r="A366" s="749"/>
      <c r="B366" s="200"/>
      <c r="C366" s="200"/>
      <c r="D366" s="749"/>
    </row>
    <row r="367" spans="1:38" s="789" customFormat="1">
      <c r="A367" s="749"/>
      <c r="B367" s="200"/>
      <c r="C367" s="749"/>
      <c r="D367" s="749"/>
      <c r="E367" s="199"/>
      <c r="F367" s="950"/>
      <c r="G367" s="950"/>
      <c r="H367" s="950"/>
      <c r="I367" s="950"/>
      <c r="J367" s="950"/>
      <c r="K367" s="950"/>
      <c r="L367" s="950"/>
      <c r="M367" s="950"/>
      <c r="N367" s="950"/>
      <c r="O367" s="950"/>
      <c r="P367" s="950"/>
      <c r="Q367" s="950"/>
      <c r="R367" s="950"/>
      <c r="S367" s="950"/>
      <c r="T367" s="950"/>
      <c r="U367" s="950"/>
      <c r="V367" s="950"/>
      <c r="W367" s="950"/>
      <c r="X367" s="950"/>
      <c r="Y367" s="950"/>
      <c r="Z367" s="950"/>
      <c r="AA367" s="950"/>
      <c r="AB367" s="950"/>
      <c r="AC367" s="950"/>
      <c r="AD367" s="950"/>
      <c r="AE367" s="950"/>
      <c r="AF367" s="950"/>
      <c r="AG367" s="950"/>
      <c r="AH367" s="950"/>
      <c r="AI367" s="950"/>
      <c r="AJ367" s="950"/>
      <c r="AK367" s="950"/>
      <c r="AL367" s="749"/>
    </row>
    <row r="368" spans="1:38" s="2" customFormat="1">
      <c r="A368"/>
      <c r="B368" s="5"/>
      <c r="C368"/>
      <c r="D368" s="5" t="s">
        <v>369</v>
      </c>
      <c r="E368" s="5" t="s">
        <v>646</v>
      </c>
      <c r="F368"/>
      <c r="G368"/>
      <c r="H368"/>
      <c r="I368"/>
      <c r="J368" s="159"/>
      <c r="K368" s="159"/>
      <c r="L368" s="159"/>
      <c r="M368" s="159"/>
      <c r="N368" s="159"/>
      <c r="O368" s="159"/>
      <c r="P368" s="159"/>
      <c r="Q368" s="159"/>
      <c r="R368" s="159"/>
      <c r="S368" s="159"/>
      <c r="T368"/>
      <c r="U368"/>
      <c r="V368"/>
      <c r="W368"/>
      <c r="X368"/>
      <c r="Y368"/>
      <c r="Z368"/>
      <c r="AA368"/>
      <c r="AB368"/>
      <c r="AC368"/>
      <c r="AD368"/>
      <c r="AE368"/>
      <c r="AF368"/>
      <c r="AG368"/>
      <c r="AH368"/>
      <c r="AI368"/>
      <c r="AJ368"/>
      <c r="AK368"/>
      <c r="AL368"/>
    </row>
    <row r="369" spans="1:38" s="2" customFormat="1">
      <c r="A369"/>
      <c r="B369" s="5"/>
      <c r="C369"/>
      <c r="D369"/>
      <c r="E369" s="159" t="s">
        <v>840</v>
      </c>
      <c r="F369" s="159"/>
      <c r="G369" s="159"/>
      <c r="H369" s="159"/>
      <c r="I369" s="159"/>
      <c r="J369" s="159"/>
      <c r="K369" s="159"/>
      <c r="L369" s="159"/>
      <c r="M369" s="159"/>
      <c r="N369" s="159"/>
      <c r="O369" s="159"/>
      <c r="P369" s="159"/>
      <c r="Q369" s="159"/>
      <c r="R369" s="159"/>
      <c r="S369" s="159"/>
      <c r="T369"/>
      <c r="U369"/>
      <c r="V369"/>
      <c r="W369"/>
      <c r="X369"/>
      <c r="Y369"/>
      <c r="Z369"/>
      <c r="AA369"/>
      <c r="AB369"/>
      <c r="AC369"/>
      <c r="AD369"/>
      <c r="AE369"/>
      <c r="AF369"/>
      <c r="AG369"/>
      <c r="AH369"/>
      <c r="AI369"/>
      <c r="AJ369"/>
      <c r="AK369"/>
      <c r="AL369"/>
    </row>
    <row r="370" spans="1:38" s="2" customFormat="1">
      <c r="A370"/>
      <c r="B370" s="5"/>
      <c r="C370"/>
      <c r="D370"/>
      <c r="E370" s="159" t="s">
        <v>841</v>
      </c>
      <c r="F370" s="159"/>
      <c r="G370" s="159"/>
      <c r="H370" s="159"/>
      <c r="I370" s="159"/>
      <c r="J370" s="159"/>
      <c r="K370" s="159"/>
      <c r="L370" s="159"/>
      <c r="M370" s="159"/>
      <c r="N370" s="159"/>
      <c r="O370" s="159"/>
      <c r="P370" s="159"/>
      <c r="Q370" s="159"/>
      <c r="R370" s="159"/>
      <c r="S370" s="159"/>
      <c r="T370"/>
      <c r="U370"/>
      <c r="V370"/>
      <c r="W370"/>
      <c r="X370"/>
      <c r="Y370"/>
      <c r="Z370"/>
      <c r="AA370"/>
      <c r="AB370"/>
      <c r="AC370"/>
      <c r="AD370"/>
      <c r="AE370"/>
      <c r="AF370"/>
      <c r="AG370"/>
      <c r="AH370"/>
      <c r="AI370"/>
      <c r="AJ370"/>
      <c r="AK370"/>
      <c r="AL370"/>
    </row>
    <row r="371" spans="1:38" s="2" customFormat="1">
      <c r="A371"/>
      <c r="B371" s="5"/>
      <c r="C371"/>
      <c r="D371"/>
      <c r="E371" s="159"/>
      <c r="F371" s="159"/>
      <c r="G371" s="159"/>
      <c r="H371" s="159"/>
      <c r="I371" s="159"/>
      <c r="J371" s="159"/>
      <c r="K371" s="159"/>
      <c r="L371" s="159"/>
      <c r="M371" s="159"/>
      <c r="N371" s="159"/>
      <c r="O371" s="159"/>
      <c r="P371" s="159"/>
      <c r="Q371" s="159"/>
      <c r="R371" s="159"/>
      <c r="S371" s="159"/>
      <c r="T371"/>
      <c r="U371"/>
      <c r="V371"/>
      <c r="W371"/>
      <c r="X371"/>
      <c r="Y371"/>
      <c r="Z371"/>
      <c r="AA371"/>
      <c r="AB371"/>
      <c r="AC371"/>
      <c r="AD371"/>
      <c r="AE371"/>
      <c r="AF371"/>
      <c r="AG371"/>
      <c r="AH371"/>
      <c r="AI371"/>
      <c r="AJ371"/>
      <c r="AK371"/>
      <c r="AL371"/>
    </row>
    <row r="372" spans="1:38" s="2" customFormat="1">
      <c r="B372" s="200"/>
      <c r="D372" s="200" t="s">
        <v>654</v>
      </c>
      <c r="E372" s="200" t="s">
        <v>302</v>
      </c>
      <c r="J372" s="199"/>
      <c r="K372" s="199"/>
      <c r="L372" s="199"/>
      <c r="M372" s="199"/>
      <c r="N372" s="199"/>
      <c r="O372" s="199"/>
      <c r="P372" s="199"/>
      <c r="Q372" s="199"/>
      <c r="R372" s="199"/>
      <c r="S372" s="199"/>
    </row>
    <row r="373" spans="1:38" s="2" customFormat="1">
      <c r="B373" s="200"/>
      <c r="E373" s="199" t="s">
        <v>120</v>
      </c>
      <c r="F373" s="199" t="s">
        <v>270</v>
      </c>
      <c r="G373" s="199"/>
      <c r="I373" s="199"/>
      <c r="J373" s="199"/>
      <c r="K373" s="199"/>
      <c r="L373" s="199"/>
      <c r="M373" s="199"/>
      <c r="N373" s="199"/>
      <c r="O373" s="199"/>
      <c r="P373" s="199"/>
      <c r="Q373" s="199"/>
      <c r="R373" s="199"/>
      <c r="S373" s="199"/>
    </row>
    <row r="374" spans="1:38" s="2" customFormat="1">
      <c r="B374" s="200"/>
      <c r="E374" s="199"/>
      <c r="F374" s="273" t="s">
        <v>1457</v>
      </c>
      <c r="G374" s="199"/>
      <c r="I374" s="273"/>
      <c r="J374" s="199"/>
      <c r="K374" s="199"/>
      <c r="L374" s="199"/>
      <c r="M374" s="199"/>
      <c r="N374" s="199"/>
      <c r="O374" s="199"/>
      <c r="P374" s="199"/>
      <c r="Q374" s="199"/>
      <c r="R374" s="199"/>
      <c r="S374" s="199"/>
    </row>
    <row r="375" spans="1:38">
      <c r="A375" s="2"/>
      <c r="B375" s="200"/>
      <c r="C375" s="2"/>
      <c r="D375" s="2"/>
      <c r="E375" s="199" t="s">
        <v>121</v>
      </c>
      <c r="F375" s="199" t="s">
        <v>271</v>
      </c>
      <c r="G375" s="199"/>
      <c r="H375" s="2"/>
      <c r="I375" s="273"/>
      <c r="J375" s="199"/>
      <c r="K375" s="199"/>
      <c r="L375" s="199"/>
      <c r="M375" s="199"/>
      <c r="N375" s="199"/>
      <c r="O375" s="199"/>
      <c r="P375" s="199"/>
      <c r="Q375" s="199"/>
      <c r="R375" s="199"/>
      <c r="S375" s="199"/>
      <c r="T375" s="2"/>
      <c r="U375" s="2"/>
      <c r="V375" s="2"/>
      <c r="W375" s="2"/>
      <c r="X375" s="2"/>
      <c r="Y375" s="2"/>
      <c r="Z375" s="2"/>
      <c r="AA375" s="2"/>
      <c r="AB375" s="2"/>
      <c r="AC375" s="2"/>
      <c r="AD375" s="2"/>
      <c r="AE375" s="2"/>
      <c r="AF375" s="2"/>
      <c r="AG375" s="2"/>
      <c r="AH375" s="2"/>
      <c r="AI375" s="2"/>
      <c r="AJ375" s="2"/>
      <c r="AK375" s="2"/>
      <c r="AL375" s="2"/>
    </row>
    <row r="376" spans="1:38" s="789" customFormat="1">
      <c r="A376" s="749"/>
      <c r="B376" s="200"/>
      <c r="C376" s="749"/>
      <c r="D376" s="749"/>
      <c r="E376" s="199"/>
      <c r="F376" s="199"/>
      <c r="G376" s="199"/>
      <c r="H376" s="749"/>
      <c r="I376" s="273"/>
      <c r="J376" s="199"/>
      <c r="K376" s="199"/>
      <c r="L376" s="199"/>
      <c r="M376" s="199"/>
      <c r="N376" s="199"/>
      <c r="O376" s="199"/>
      <c r="P376" s="199"/>
      <c r="Q376" s="199"/>
      <c r="R376" s="199"/>
      <c r="S376" s="199"/>
      <c r="T376" s="749"/>
      <c r="U376" s="749"/>
      <c r="V376" s="749"/>
      <c r="W376" s="749"/>
      <c r="X376" s="749"/>
      <c r="Y376" s="749"/>
      <c r="Z376" s="749"/>
      <c r="AA376" s="749"/>
      <c r="AB376" s="749"/>
      <c r="AC376" s="749"/>
      <c r="AD376" s="749"/>
      <c r="AE376" s="749"/>
      <c r="AF376" s="749"/>
      <c r="AG376" s="749"/>
      <c r="AH376" s="749"/>
      <c r="AI376" s="749"/>
      <c r="AJ376" s="749"/>
      <c r="AK376" s="749"/>
      <c r="AL376" s="749"/>
    </row>
    <row r="377" spans="1:38" s="789" customFormat="1">
      <c r="A377" s="749"/>
      <c r="B377" s="200"/>
      <c r="C377" s="749"/>
      <c r="D377" s="749"/>
      <c r="E377" s="199"/>
      <c r="F377" s="812"/>
      <c r="G377" s="812"/>
      <c r="H377" s="812"/>
      <c r="I377" s="812"/>
      <c r="J377" s="812"/>
      <c r="K377" s="812"/>
      <c r="L377" s="812"/>
      <c r="M377" s="812"/>
      <c r="N377" s="812"/>
      <c r="O377" s="812"/>
      <c r="P377" s="812"/>
      <c r="Q377" s="812"/>
      <c r="R377" s="812"/>
      <c r="S377" s="812"/>
      <c r="T377" s="812"/>
      <c r="U377" s="812"/>
      <c r="V377" s="812"/>
      <c r="W377" s="812"/>
      <c r="X377" s="812"/>
      <c r="Y377" s="812"/>
      <c r="Z377" s="812"/>
      <c r="AA377" s="812"/>
      <c r="AB377" s="812"/>
      <c r="AC377" s="812"/>
      <c r="AD377" s="812"/>
      <c r="AE377" s="812"/>
      <c r="AF377" s="812"/>
      <c r="AG377" s="812"/>
      <c r="AH377" s="812"/>
      <c r="AI377" s="812"/>
      <c r="AJ377" s="812"/>
      <c r="AK377" s="812"/>
      <c r="AL377" s="749"/>
    </row>
    <row r="378" spans="1:38" s="789" customFormat="1">
      <c r="A378" s="749"/>
      <c r="B378" s="200"/>
      <c r="C378" s="200" t="s">
        <v>1585</v>
      </c>
      <c r="D378" s="749"/>
      <c r="E378" s="199"/>
      <c r="F378" s="812"/>
      <c r="G378" s="812"/>
      <c r="H378" s="812"/>
      <c r="I378" s="812"/>
      <c r="J378" s="812"/>
      <c r="K378" s="812"/>
      <c r="L378" s="812"/>
      <c r="M378" s="812"/>
      <c r="N378" s="812"/>
      <c r="O378" s="812"/>
      <c r="P378" s="812"/>
      <c r="Q378" s="812"/>
      <c r="R378" s="812"/>
      <c r="S378" s="812"/>
      <c r="T378" s="812"/>
      <c r="U378" s="812"/>
      <c r="V378" s="812"/>
      <c r="W378" s="812"/>
      <c r="X378" s="812"/>
      <c r="Y378" s="812"/>
      <c r="Z378" s="812"/>
      <c r="AA378" s="812"/>
      <c r="AB378" s="812"/>
      <c r="AC378" s="812"/>
      <c r="AD378" s="812"/>
      <c r="AE378" s="812"/>
      <c r="AF378" s="812"/>
      <c r="AG378" s="812"/>
      <c r="AH378" s="812"/>
      <c r="AI378" s="812"/>
      <c r="AJ378" s="812"/>
      <c r="AK378" s="812"/>
      <c r="AL378" s="749"/>
    </row>
    <row r="379" spans="1:38" s="789" customFormat="1" ht="13.15" customHeight="1">
      <c r="A379" s="749"/>
      <c r="B379" s="200"/>
      <c r="C379" s="749"/>
      <c r="D379" s="749"/>
      <c r="E379" s="199"/>
      <c r="F379" s="814"/>
      <c r="G379" s="814"/>
      <c r="H379" s="814"/>
      <c r="I379" s="814"/>
      <c r="J379" s="814"/>
      <c r="K379" s="814"/>
      <c r="L379" s="814"/>
      <c r="M379" s="814"/>
      <c r="N379" s="814"/>
      <c r="O379" s="814"/>
      <c r="P379" s="814"/>
      <c r="Q379" s="814"/>
      <c r="R379" s="814"/>
      <c r="S379" s="814"/>
      <c r="T379" s="814"/>
      <c r="U379" s="814"/>
      <c r="V379" s="814"/>
      <c r="W379" s="814"/>
      <c r="X379" s="814"/>
      <c r="Y379" s="814"/>
      <c r="Z379" s="814"/>
      <c r="AA379" s="814"/>
      <c r="AB379" s="814"/>
      <c r="AC379" s="814"/>
      <c r="AD379" s="814"/>
      <c r="AE379" s="814"/>
      <c r="AF379" s="814"/>
      <c r="AG379" s="814"/>
      <c r="AH379" s="814"/>
      <c r="AI379" s="814"/>
      <c r="AJ379" s="814"/>
      <c r="AK379" s="814"/>
      <c r="AL379" s="814"/>
    </row>
    <row r="380" spans="1:38" s="789" customFormat="1" ht="13.15" customHeight="1">
      <c r="A380" s="749"/>
      <c r="B380" s="200"/>
      <c r="C380" s="749"/>
      <c r="D380" s="984" t="s">
        <v>1566</v>
      </c>
      <c r="E380" s="984"/>
      <c r="F380" s="984"/>
      <c r="G380" s="984"/>
      <c r="H380" s="984"/>
      <c r="I380" s="984"/>
      <c r="J380" s="984"/>
      <c r="K380" s="984"/>
      <c r="L380" s="984"/>
      <c r="M380" s="984"/>
      <c r="N380" s="984"/>
      <c r="O380" s="984"/>
      <c r="P380" s="984"/>
      <c r="Q380" s="984"/>
      <c r="R380" s="984"/>
      <c r="S380" s="984"/>
      <c r="T380" s="984"/>
      <c r="U380" s="984"/>
      <c r="V380" s="984"/>
      <c r="W380" s="984"/>
      <c r="X380" s="984"/>
      <c r="Y380" s="984"/>
      <c r="Z380" s="984"/>
      <c r="AA380" s="984"/>
      <c r="AB380" s="984"/>
      <c r="AC380" s="984"/>
      <c r="AD380" s="984"/>
      <c r="AE380" s="984"/>
      <c r="AF380" s="984"/>
      <c r="AG380" s="984"/>
      <c r="AH380" s="984"/>
      <c r="AI380" s="984"/>
      <c r="AL380" s="815"/>
    </row>
    <row r="381" spans="1:38" s="789" customFormat="1">
      <c r="A381" s="749"/>
      <c r="B381" s="200"/>
      <c r="C381" s="749"/>
      <c r="D381" s="749"/>
      <c r="E381" s="199"/>
      <c r="F381" s="974" t="s">
        <v>1567</v>
      </c>
      <c r="G381" s="974"/>
      <c r="H381" s="974"/>
      <c r="I381" s="974"/>
      <c r="J381" s="974"/>
      <c r="K381" s="974"/>
      <c r="L381" s="974"/>
      <c r="M381" s="974"/>
      <c r="N381" s="974"/>
      <c r="O381" s="974"/>
      <c r="P381" s="974"/>
      <c r="Q381" s="974"/>
      <c r="R381" s="974"/>
      <c r="S381" s="974"/>
      <c r="T381" s="974"/>
      <c r="U381" s="974"/>
      <c r="V381" s="974"/>
      <c r="W381" s="974"/>
      <c r="X381" s="974"/>
      <c r="Y381" s="974"/>
      <c r="Z381" s="974"/>
      <c r="AA381" s="974"/>
      <c r="AB381" s="974"/>
      <c r="AC381" s="974"/>
      <c r="AD381" s="974"/>
      <c r="AE381" s="974"/>
      <c r="AF381" s="974"/>
      <c r="AG381" s="974"/>
      <c r="AH381" s="974"/>
      <c r="AI381" s="974"/>
      <c r="AJ381" s="974"/>
      <c r="AK381" s="814"/>
      <c r="AL381" s="814"/>
    </row>
    <row r="382" spans="1:38" s="789" customFormat="1">
      <c r="A382" s="749"/>
      <c r="B382" s="200"/>
      <c r="C382" s="749"/>
      <c r="D382" s="749"/>
      <c r="E382" s="199"/>
      <c r="F382" s="974"/>
      <c r="G382" s="974"/>
      <c r="H382" s="974"/>
      <c r="I382" s="974"/>
      <c r="J382" s="974"/>
      <c r="K382" s="974"/>
      <c r="L382" s="974"/>
      <c r="M382" s="974"/>
      <c r="N382" s="974"/>
      <c r="O382" s="974"/>
      <c r="P382" s="974"/>
      <c r="Q382" s="974"/>
      <c r="R382" s="974"/>
      <c r="S382" s="974"/>
      <c r="T382" s="974"/>
      <c r="U382" s="974"/>
      <c r="V382" s="974"/>
      <c r="W382" s="974"/>
      <c r="X382" s="974"/>
      <c r="Y382" s="974"/>
      <c r="Z382" s="974"/>
      <c r="AA382" s="974"/>
      <c r="AB382" s="974"/>
      <c r="AC382" s="974"/>
      <c r="AD382" s="974"/>
      <c r="AE382" s="974"/>
      <c r="AF382" s="974"/>
      <c r="AG382" s="974"/>
      <c r="AH382" s="974"/>
      <c r="AI382" s="974"/>
      <c r="AJ382" s="974"/>
      <c r="AK382" s="814"/>
      <c r="AL382" s="814"/>
    </row>
    <row r="383" spans="1:38" s="789" customFormat="1">
      <c r="A383" s="749"/>
      <c r="B383" s="200"/>
      <c r="C383" s="749"/>
      <c r="D383" s="749"/>
      <c r="E383" s="199"/>
      <c r="F383" s="812"/>
      <c r="G383" s="812"/>
      <c r="H383" s="812"/>
      <c r="I383" s="812"/>
      <c r="J383" s="812"/>
      <c r="K383" s="812"/>
      <c r="L383" s="812"/>
      <c r="M383" s="812"/>
      <c r="N383" s="812"/>
      <c r="O383" s="812"/>
      <c r="P383" s="812"/>
      <c r="Q383" s="812"/>
      <c r="R383" s="812"/>
      <c r="S383" s="812"/>
      <c r="T383" s="812"/>
      <c r="U383" s="812"/>
      <c r="V383" s="812"/>
      <c r="W383" s="812"/>
      <c r="X383" s="812"/>
      <c r="Y383" s="812"/>
      <c r="Z383" s="812"/>
      <c r="AA383" s="812"/>
      <c r="AB383" s="812"/>
      <c r="AC383" s="812"/>
      <c r="AD383" s="812"/>
      <c r="AE383" s="812"/>
      <c r="AF383" s="812"/>
      <c r="AG383" s="812"/>
      <c r="AH383" s="812"/>
      <c r="AI383" s="812"/>
      <c r="AJ383" s="812"/>
      <c r="AK383" s="812"/>
      <c r="AL383" s="815"/>
    </row>
    <row r="384" spans="1:38" s="749" customFormat="1">
      <c r="A384" s="789"/>
      <c r="B384" s="5"/>
      <c r="C384" s="789"/>
      <c r="D384" s="5" t="s">
        <v>590</v>
      </c>
      <c r="E384" s="5" t="s">
        <v>1283</v>
      </c>
      <c r="F384" s="789"/>
      <c r="G384" s="789"/>
      <c r="H384" s="789"/>
      <c r="I384" s="789"/>
      <c r="J384" s="6"/>
      <c r="K384" s="6"/>
      <c r="L384" s="6"/>
      <c r="M384" s="6"/>
      <c r="N384" s="6"/>
      <c r="O384" s="6"/>
      <c r="P384" s="6"/>
      <c r="Q384" s="6"/>
      <c r="R384" s="6"/>
      <c r="S384" s="6"/>
      <c r="T384" s="789"/>
      <c r="U384" s="789"/>
      <c r="V384" s="789"/>
      <c r="W384" s="789"/>
      <c r="X384" s="789"/>
      <c r="Y384" s="789"/>
      <c r="Z384" s="789"/>
      <c r="AA384" s="789"/>
      <c r="AB384" s="789"/>
      <c r="AC384" s="789"/>
      <c r="AD384" s="789"/>
      <c r="AE384" s="789"/>
      <c r="AF384" s="789"/>
      <c r="AG384" s="789"/>
      <c r="AH384" s="789"/>
      <c r="AI384" s="789"/>
      <c r="AJ384" s="789"/>
      <c r="AK384" s="789"/>
      <c r="AL384" s="789"/>
    </row>
    <row r="385" spans="1:38" s="749" customFormat="1">
      <c r="A385" s="789"/>
      <c r="B385" s="5"/>
      <c r="C385" s="789"/>
      <c r="D385" s="5"/>
      <c r="E385" s="6" t="s">
        <v>840</v>
      </c>
      <c r="F385" s="6"/>
      <c r="G385" s="6"/>
      <c r="H385" s="789"/>
      <c r="I385" s="789"/>
      <c r="J385" s="6"/>
      <c r="K385" s="6"/>
      <c r="L385" s="6"/>
      <c r="M385" s="6"/>
      <c r="N385" s="6"/>
      <c r="O385" s="6"/>
      <c r="P385" s="6"/>
      <c r="Q385" s="6"/>
      <c r="R385" s="6"/>
      <c r="S385" s="6"/>
      <c r="T385" s="789"/>
      <c r="U385" s="789"/>
      <c r="V385" s="789"/>
      <c r="W385" s="789"/>
      <c r="X385" s="789"/>
      <c r="Y385" s="789"/>
      <c r="Z385" s="789"/>
      <c r="AA385" s="789"/>
      <c r="AB385" s="789"/>
      <c r="AC385" s="789"/>
      <c r="AD385" s="789"/>
      <c r="AE385" s="789"/>
      <c r="AF385" s="789"/>
      <c r="AG385" s="789"/>
      <c r="AH385" s="789"/>
      <c r="AI385" s="789"/>
      <c r="AJ385" s="789"/>
      <c r="AK385" s="789"/>
      <c r="AL385" s="789"/>
    </row>
    <row r="386" spans="1:38" s="749" customFormat="1">
      <c r="A386" s="789"/>
      <c r="B386" s="5"/>
      <c r="C386" s="789"/>
      <c r="D386" s="5"/>
      <c r="E386" s="6" t="s">
        <v>1462</v>
      </c>
      <c r="F386" s="6"/>
      <c r="G386" s="6"/>
      <c r="H386" s="789"/>
      <c r="I386" s="789"/>
      <c r="J386" s="6"/>
      <c r="K386" s="6"/>
      <c r="L386" s="6"/>
      <c r="M386" s="6"/>
      <c r="N386" s="6"/>
      <c r="O386" s="6"/>
      <c r="P386" s="6"/>
      <c r="Q386" s="6"/>
      <c r="R386" s="6"/>
      <c r="S386" s="6"/>
      <c r="T386" s="789"/>
      <c r="U386" s="789"/>
      <c r="V386" s="789"/>
      <c r="W386" s="789"/>
      <c r="X386" s="789"/>
      <c r="Y386" s="789"/>
      <c r="Z386" s="789"/>
      <c r="AA386" s="789"/>
      <c r="AB386" s="789"/>
      <c r="AC386" s="789"/>
      <c r="AD386" s="789"/>
      <c r="AE386" s="789"/>
      <c r="AF386" s="789"/>
      <c r="AG386" s="789"/>
      <c r="AH386" s="789"/>
      <c r="AI386" s="789"/>
      <c r="AJ386" s="789"/>
      <c r="AK386" s="789"/>
      <c r="AL386" s="789"/>
    </row>
    <row r="387" spans="1:38" s="749" customFormat="1">
      <c r="A387" s="789"/>
      <c r="B387" s="5"/>
      <c r="C387" s="789"/>
      <c r="D387" s="5"/>
      <c r="E387" s="6"/>
      <c r="F387" s="6"/>
      <c r="G387" s="6"/>
      <c r="H387" s="789"/>
      <c r="I387" s="789"/>
      <c r="J387" s="6"/>
      <c r="K387" s="6"/>
      <c r="L387" s="6"/>
      <c r="M387" s="6"/>
      <c r="N387" s="6"/>
      <c r="O387" s="6"/>
      <c r="P387" s="6"/>
      <c r="Q387" s="6"/>
      <c r="R387" s="6"/>
      <c r="S387" s="6"/>
      <c r="T387" s="789"/>
      <c r="U387" s="789"/>
      <c r="V387" s="789"/>
      <c r="W387" s="789"/>
      <c r="X387" s="789"/>
      <c r="Y387" s="789"/>
      <c r="Z387" s="789"/>
      <c r="AA387" s="789"/>
      <c r="AB387" s="789"/>
      <c r="AC387" s="789"/>
      <c r="AD387" s="789"/>
      <c r="AE387" s="789"/>
      <c r="AF387" s="789"/>
      <c r="AG387" s="789"/>
      <c r="AH387" s="789"/>
      <c r="AI387" s="789"/>
      <c r="AJ387" s="789"/>
      <c r="AK387" s="789"/>
      <c r="AL387" s="789"/>
    </row>
    <row r="388" spans="1:38" s="272" customFormat="1">
      <c r="A388" s="789"/>
      <c r="B388" s="5"/>
      <c r="C388" s="789"/>
      <c r="D388" s="5" t="s">
        <v>327</v>
      </c>
      <c r="E388" s="5" t="s">
        <v>304</v>
      </c>
      <c r="F388" s="789"/>
      <c r="G388" s="789"/>
      <c r="H388" s="789"/>
      <c r="I388" s="789"/>
      <c r="J388" s="6"/>
      <c r="K388" s="6"/>
      <c r="L388" s="6"/>
      <c r="M388" s="6"/>
      <c r="N388" s="6"/>
      <c r="O388" s="6"/>
      <c r="P388" s="6"/>
      <c r="Q388" s="6"/>
      <c r="R388" s="6"/>
      <c r="S388" s="6"/>
      <c r="T388" s="789"/>
      <c r="U388" s="789"/>
      <c r="V388" s="789"/>
      <c r="W388" s="789"/>
      <c r="X388" s="789"/>
      <c r="Y388" s="789"/>
      <c r="Z388" s="789"/>
      <c r="AA388" s="789"/>
      <c r="AB388" s="789"/>
      <c r="AC388" s="789"/>
      <c r="AD388" s="789"/>
      <c r="AE388" s="789"/>
      <c r="AF388" s="789"/>
      <c r="AG388" s="789"/>
      <c r="AH388" s="789"/>
      <c r="AI388" s="789"/>
      <c r="AJ388" s="789"/>
      <c r="AK388" s="789"/>
      <c r="AL388" s="789"/>
    </row>
    <row r="389" spans="1:38" s="272" customFormat="1">
      <c r="A389" s="749"/>
      <c r="B389" s="200"/>
      <c r="C389" s="749"/>
      <c r="D389" s="749"/>
      <c r="E389" s="750" t="s">
        <v>120</v>
      </c>
      <c r="F389" s="750" t="s">
        <v>1464</v>
      </c>
      <c r="G389" s="750"/>
      <c r="H389" s="749"/>
      <c r="I389" s="750"/>
      <c r="J389" s="750"/>
      <c r="K389" s="750"/>
      <c r="L389" s="750"/>
      <c r="M389" s="750"/>
      <c r="N389" s="750"/>
      <c r="O389" s="750"/>
      <c r="P389" s="750"/>
      <c r="Q389" s="750"/>
      <c r="R389" s="750"/>
      <c r="S389" s="750"/>
      <c r="T389" s="749"/>
      <c r="U389" s="749"/>
      <c r="V389" s="749"/>
      <c r="W389" s="749"/>
      <c r="X389" s="749"/>
      <c r="Y389" s="749"/>
      <c r="Z389" s="749"/>
      <c r="AA389" s="749"/>
      <c r="AB389" s="749"/>
      <c r="AC389" s="749"/>
      <c r="AD389" s="749"/>
      <c r="AE389" s="749"/>
      <c r="AF389" s="749"/>
      <c r="AG389" s="749"/>
      <c r="AH389" s="749"/>
      <c r="AI389" s="749"/>
      <c r="AJ389" s="749"/>
      <c r="AK389" s="749"/>
      <c r="AL389" s="749"/>
    </row>
    <row r="390" spans="1:38" s="272" customFormat="1">
      <c r="A390" s="749"/>
      <c r="B390" s="200"/>
      <c r="C390" s="749"/>
      <c r="D390" s="749"/>
      <c r="E390" s="750"/>
      <c r="F390" s="273" t="s">
        <v>1463</v>
      </c>
      <c r="G390" s="6"/>
      <c r="H390" s="789"/>
      <c r="I390" s="6"/>
      <c r="J390" s="6"/>
      <c r="K390" s="750"/>
      <c r="L390" s="750"/>
      <c r="M390" s="750"/>
      <c r="N390" s="750"/>
      <c r="O390" s="750"/>
      <c r="P390" s="750"/>
      <c r="Q390" s="750"/>
      <c r="R390" s="750"/>
      <c r="S390" s="750"/>
      <c r="T390" s="749"/>
      <c r="U390" s="749"/>
      <c r="V390" s="749"/>
      <c r="W390" s="749"/>
      <c r="X390" s="749"/>
      <c r="Y390" s="749"/>
      <c r="Z390" s="749"/>
      <c r="AA390" s="749"/>
      <c r="AB390" s="749"/>
      <c r="AC390" s="749"/>
      <c r="AD390" s="749"/>
      <c r="AE390" s="749"/>
      <c r="AF390" s="749"/>
      <c r="AG390" s="749"/>
      <c r="AH390" s="749"/>
      <c r="AI390" s="749"/>
      <c r="AJ390" s="749"/>
      <c r="AK390" s="749"/>
      <c r="AL390" s="749"/>
    </row>
    <row r="391" spans="1:38" s="789" customFormat="1">
      <c r="A391" s="749"/>
      <c r="B391" s="200"/>
      <c r="C391" s="749"/>
      <c r="D391" s="749"/>
      <c r="E391" s="750" t="s">
        <v>121</v>
      </c>
      <c r="F391" s="978" t="s">
        <v>1571</v>
      </c>
      <c r="G391" s="978"/>
      <c r="H391" s="978"/>
      <c r="I391" s="978"/>
      <c r="J391" s="978"/>
      <c r="K391" s="978"/>
      <c r="L391" s="978"/>
      <c r="M391" s="978"/>
      <c r="N391" s="978"/>
      <c r="O391" s="978"/>
      <c r="P391" s="978"/>
      <c r="Q391" s="978"/>
      <c r="R391" s="978"/>
      <c r="S391" s="978"/>
      <c r="T391" s="978"/>
      <c r="U391" s="978"/>
      <c r="V391" s="978"/>
      <c r="W391" s="978"/>
      <c r="X391" s="978"/>
      <c r="Y391" s="978"/>
      <c r="Z391" s="978"/>
      <c r="AA391" s="978"/>
      <c r="AB391" s="978"/>
      <c r="AC391" s="978"/>
      <c r="AD391" s="978"/>
      <c r="AE391" s="978"/>
      <c r="AF391" s="978"/>
      <c r="AG391" s="978"/>
      <c r="AH391" s="978"/>
      <c r="AI391" s="978"/>
      <c r="AJ391" s="978"/>
      <c r="AK391" s="978"/>
      <c r="AL391" s="749"/>
    </row>
    <row r="392" spans="1:38" s="789" customFormat="1">
      <c r="A392" s="749"/>
      <c r="B392" s="200"/>
      <c r="C392" s="749"/>
      <c r="D392" s="749"/>
      <c r="E392" s="750"/>
      <c r="F392" s="978"/>
      <c r="G392" s="978"/>
      <c r="H392" s="978"/>
      <c r="I392" s="978"/>
      <c r="J392" s="978"/>
      <c r="K392" s="978"/>
      <c r="L392" s="978"/>
      <c r="M392" s="978"/>
      <c r="N392" s="978"/>
      <c r="O392" s="978"/>
      <c r="P392" s="978"/>
      <c r="Q392" s="978"/>
      <c r="R392" s="978"/>
      <c r="S392" s="978"/>
      <c r="T392" s="978"/>
      <c r="U392" s="978"/>
      <c r="V392" s="978"/>
      <c r="W392" s="978"/>
      <c r="X392" s="978"/>
      <c r="Y392" s="978"/>
      <c r="Z392" s="978"/>
      <c r="AA392" s="978"/>
      <c r="AB392" s="978"/>
      <c r="AC392" s="978"/>
      <c r="AD392" s="978"/>
      <c r="AE392" s="978"/>
      <c r="AF392" s="978"/>
      <c r="AG392" s="978"/>
      <c r="AH392" s="978"/>
      <c r="AI392" s="978"/>
      <c r="AJ392" s="978"/>
      <c r="AK392" s="978"/>
      <c r="AL392" s="749"/>
    </row>
    <row r="393" spans="1:38" s="789" customFormat="1">
      <c r="A393" s="749"/>
      <c r="B393" s="200"/>
      <c r="C393" s="749"/>
      <c r="D393" s="749"/>
      <c r="E393" s="750"/>
      <c r="F393" s="978"/>
      <c r="G393" s="978"/>
      <c r="H393" s="978"/>
      <c r="I393" s="978"/>
      <c r="J393" s="978"/>
      <c r="K393" s="978"/>
      <c r="L393" s="978"/>
      <c r="M393" s="978"/>
      <c r="N393" s="978"/>
      <c r="O393" s="978"/>
      <c r="P393" s="978"/>
      <c r="Q393" s="978"/>
      <c r="R393" s="978"/>
      <c r="S393" s="978"/>
      <c r="T393" s="978"/>
      <c r="U393" s="978"/>
      <c r="V393" s="978"/>
      <c r="W393" s="978"/>
      <c r="X393" s="978"/>
      <c r="Y393" s="978"/>
      <c r="Z393" s="978"/>
      <c r="AA393" s="978"/>
      <c r="AB393" s="978"/>
      <c r="AC393" s="978"/>
      <c r="AD393" s="978"/>
      <c r="AE393" s="978"/>
      <c r="AF393" s="978"/>
      <c r="AG393" s="978"/>
      <c r="AH393" s="978"/>
      <c r="AI393" s="978"/>
      <c r="AJ393" s="978"/>
      <c r="AK393" s="978"/>
      <c r="AL393" s="749"/>
    </row>
    <row r="394" spans="1:38" s="789" customFormat="1">
      <c r="A394" s="749"/>
      <c r="B394" s="200"/>
      <c r="C394" s="749"/>
      <c r="D394" s="749"/>
      <c r="E394" s="199"/>
      <c r="F394" s="812"/>
      <c r="G394" s="812"/>
      <c r="H394" s="812"/>
      <c r="I394" s="812"/>
      <c r="J394" s="812"/>
      <c r="K394" s="812"/>
      <c r="L394" s="812"/>
      <c r="M394" s="812"/>
      <c r="N394" s="812"/>
      <c r="O394" s="812"/>
      <c r="P394" s="812"/>
      <c r="Q394" s="812"/>
      <c r="R394" s="812"/>
      <c r="S394" s="812"/>
      <c r="T394" s="812"/>
      <c r="U394" s="812"/>
      <c r="V394" s="812"/>
      <c r="W394" s="812"/>
      <c r="X394" s="812"/>
      <c r="Y394" s="812"/>
      <c r="Z394" s="812"/>
      <c r="AA394" s="812"/>
      <c r="AB394" s="812"/>
      <c r="AC394" s="812"/>
      <c r="AD394" s="812"/>
      <c r="AE394" s="812"/>
      <c r="AF394" s="812"/>
      <c r="AG394" s="812"/>
      <c r="AH394" s="812"/>
      <c r="AI394" s="812"/>
      <c r="AJ394" s="812"/>
      <c r="AK394" s="812"/>
      <c r="AL394" s="815"/>
    </row>
    <row r="395" spans="1:38" s="789" customFormat="1">
      <c r="A395" s="749"/>
      <c r="B395" s="200"/>
      <c r="C395" s="200"/>
      <c r="D395" s="749"/>
      <c r="E395" s="750"/>
      <c r="F395" s="750"/>
      <c r="G395" s="200"/>
      <c r="H395" s="749"/>
      <c r="I395" s="273"/>
      <c r="J395" s="750"/>
      <c r="K395" s="750"/>
      <c r="L395" s="750"/>
      <c r="M395" s="750"/>
      <c r="N395" s="750"/>
      <c r="O395" s="750"/>
      <c r="P395" s="750"/>
      <c r="Q395" s="750"/>
      <c r="R395" s="750"/>
      <c r="S395" s="750"/>
      <c r="T395" s="749"/>
      <c r="U395" s="749"/>
      <c r="V395" s="749"/>
      <c r="W395" s="749"/>
      <c r="X395" s="749"/>
      <c r="Y395" s="749"/>
      <c r="Z395" s="749"/>
      <c r="AA395" s="749"/>
      <c r="AB395" s="749"/>
      <c r="AC395" s="749"/>
      <c r="AD395" s="749"/>
      <c r="AE395" s="749"/>
      <c r="AF395" s="749"/>
      <c r="AG395" s="749"/>
      <c r="AH395" s="749"/>
      <c r="AI395" s="749"/>
      <c r="AJ395" s="749"/>
      <c r="AK395" s="749"/>
      <c r="AL395" s="749"/>
    </row>
    <row r="396" spans="1:38" s="789" customFormat="1" ht="13.15" customHeight="1">
      <c r="A396" s="749"/>
      <c r="B396" s="200"/>
      <c r="C396" s="749"/>
      <c r="D396" s="749"/>
      <c r="E396" s="750"/>
      <c r="F396" s="978"/>
      <c r="G396" s="978"/>
      <c r="H396" s="978"/>
      <c r="I396" s="978"/>
      <c r="J396" s="978"/>
      <c r="K396" s="978"/>
      <c r="L396" s="978"/>
      <c r="M396" s="978"/>
      <c r="N396" s="978"/>
      <c r="O396" s="978"/>
      <c r="P396" s="978"/>
      <c r="Q396" s="978"/>
      <c r="R396" s="978"/>
      <c r="S396" s="978"/>
      <c r="T396" s="978"/>
      <c r="U396" s="978"/>
      <c r="V396" s="978"/>
      <c r="W396" s="978"/>
      <c r="X396" s="978"/>
      <c r="Y396" s="978"/>
      <c r="Z396" s="978"/>
      <c r="AA396" s="978"/>
      <c r="AB396" s="978"/>
      <c r="AC396" s="978"/>
      <c r="AD396" s="978"/>
      <c r="AE396" s="978"/>
      <c r="AF396" s="978"/>
      <c r="AG396" s="978"/>
      <c r="AH396" s="978"/>
      <c r="AI396" s="978"/>
      <c r="AJ396" s="978"/>
      <c r="AK396" s="978"/>
      <c r="AL396" s="749"/>
    </row>
    <row r="397" spans="1:38">
      <c r="B397" s="5"/>
      <c r="F397" s="814"/>
      <c r="G397" s="814"/>
      <c r="H397" s="814"/>
      <c r="I397" s="814"/>
      <c r="J397" s="814"/>
      <c r="K397" s="814"/>
      <c r="L397" s="814"/>
      <c r="M397" s="814"/>
      <c r="N397" s="814"/>
      <c r="O397" s="814"/>
      <c r="P397" s="814"/>
      <c r="Q397" s="814"/>
      <c r="R397" s="814"/>
      <c r="S397" s="814"/>
      <c r="T397" s="814"/>
      <c r="U397" s="814"/>
      <c r="V397" s="814"/>
      <c r="W397" s="814"/>
      <c r="X397" s="814"/>
      <c r="Y397" s="814"/>
      <c r="Z397" s="814"/>
      <c r="AA397" s="814"/>
      <c r="AB397" s="814"/>
      <c r="AC397" s="814"/>
      <c r="AD397" s="814"/>
      <c r="AE397" s="814"/>
      <c r="AF397" s="814"/>
      <c r="AG397" s="814"/>
      <c r="AH397" s="814"/>
      <c r="AI397" s="814"/>
      <c r="AJ397" s="814"/>
      <c r="AK397" s="814"/>
      <c r="AL397" s="814"/>
    </row>
    <row r="398" spans="1:38" s="272" customFormat="1" hidden="1">
      <c r="A398"/>
      <c r="B398" s="5"/>
      <c r="C398"/>
      <c r="D398"/>
      <c r="E398"/>
      <c r="F398"/>
      <c r="G398"/>
      <c r="H398"/>
      <c r="I398"/>
      <c r="J398"/>
      <c r="K398"/>
      <c r="L398"/>
      <c r="M398"/>
      <c r="N398"/>
      <c r="O398"/>
      <c r="P398"/>
      <c r="Q398"/>
      <c r="R398"/>
      <c r="S398" s="159"/>
      <c r="T398"/>
      <c r="U398"/>
      <c r="V398"/>
      <c r="W398"/>
      <c r="X398"/>
      <c r="Y398"/>
      <c r="Z398"/>
      <c r="AA398"/>
      <c r="AB398"/>
      <c r="AC398"/>
      <c r="AD398"/>
      <c r="AE398"/>
      <c r="AF398"/>
      <c r="AG398"/>
      <c r="AH398"/>
      <c r="AI398"/>
      <c r="AJ398"/>
      <c r="AK398"/>
      <c r="AL398"/>
    </row>
    <row r="399" spans="1:38" s="272" customFormat="1" hidden="1">
      <c r="A399"/>
      <c r="B399" s="5"/>
      <c r="C399"/>
      <c r="D399"/>
      <c r="E399"/>
      <c r="F399"/>
      <c r="G399"/>
      <c r="H399"/>
      <c r="I399"/>
      <c r="J399"/>
      <c r="K399"/>
      <c r="L399"/>
      <c r="M399"/>
      <c r="N399"/>
      <c r="O399"/>
      <c r="P399"/>
      <c r="Q399"/>
      <c r="R399"/>
      <c r="S399" s="159"/>
      <c r="T399"/>
      <c r="U399"/>
      <c r="V399"/>
      <c r="W399"/>
      <c r="X399"/>
      <c r="Y399"/>
      <c r="Z399"/>
      <c r="AA399"/>
      <c r="AB399"/>
      <c r="AC399"/>
      <c r="AD399"/>
      <c r="AE399"/>
      <c r="AF399"/>
      <c r="AG399"/>
      <c r="AH399"/>
      <c r="AI399"/>
      <c r="AJ399"/>
      <c r="AK399"/>
      <c r="AL399"/>
    </row>
    <row r="400" spans="1:38" hidden="1">
      <c r="B400" s="5"/>
      <c r="S400" s="159"/>
    </row>
    <row r="401" spans="2:19" hidden="1">
      <c r="B401" s="5"/>
      <c r="S401" s="159"/>
    </row>
    <row r="402" spans="2:19" hidden="1">
      <c r="B402" s="5"/>
      <c r="S402" s="159"/>
    </row>
    <row r="403" spans="2:19" hidden="1">
      <c r="B403" s="5"/>
      <c r="S403" s="159"/>
    </row>
    <row r="404" spans="2:19" hidden="1">
      <c r="B404" s="5"/>
      <c r="S404" s="159"/>
    </row>
    <row r="405" spans="2:19" hidden="1">
      <c r="B405" s="5"/>
      <c r="S405" s="159"/>
    </row>
    <row r="406" spans="2:19" hidden="1">
      <c r="B406" s="5"/>
      <c r="S406" s="159"/>
    </row>
    <row r="407" spans="2:19" hidden="1">
      <c r="B407" s="5"/>
      <c r="S407" s="159"/>
    </row>
    <row r="408" spans="2:19" hidden="1">
      <c r="B408" s="5"/>
      <c r="S408" s="159"/>
    </row>
    <row r="409" spans="2:19" hidden="1">
      <c r="B409" s="5"/>
      <c r="S409" s="159"/>
    </row>
    <row r="410" spans="2:19" hidden="1">
      <c r="B410" s="5"/>
      <c r="S410" s="159"/>
    </row>
    <row r="411" spans="2:19" hidden="1">
      <c r="B411" s="5"/>
      <c r="D411" s="5"/>
      <c r="E411" s="159"/>
      <c r="F411" s="159"/>
      <c r="G411" s="159"/>
      <c r="H411" s="159"/>
      <c r="I411" s="159"/>
      <c r="J411" s="159"/>
      <c r="K411" s="159"/>
      <c r="L411" s="159"/>
      <c r="M411" s="159"/>
      <c r="N411" s="159"/>
      <c r="O411" s="159"/>
      <c r="P411" s="159"/>
      <c r="Q411" s="159"/>
      <c r="R411" s="159"/>
      <c r="S411" s="159"/>
    </row>
    <row r="412" spans="2:19" hidden="1">
      <c r="B412" s="5"/>
      <c r="D412" s="5"/>
      <c r="E412" s="159"/>
      <c r="F412" s="159"/>
      <c r="G412" s="159"/>
      <c r="H412" s="159"/>
      <c r="I412" s="159"/>
      <c r="J412" s="159"/>
      <c r="K412" s="159"/>
      <c r="L412" s="159"/>
      <c r="M412" s="159"/>
      <c r="N412" s="159"/>
      <c r="O412" s="159"/>
      <c r="P412" s="159"/>
      <c r="Q412" s="159"/>
      <c r="R412" s="159"/>
      <c r="S412" s="159"/>
    </row>
    <row r="413" spans="2:19" hidden="1">
      <c r="J413" s="159"/>
      <c r="K413" s="159"/>
      <c r="L413" s="159"/>
      <c r="M413" s="159"/>
      <c r="N413" s="159"/>
      <c r="O413" s="159"/>
      <c r="P413" s="159"/>
      <c r="Q413" s="159"/>
      <c r="R413" s="159"/>
      <c r="S413" s="159"/>
    </row>
    <row r="414" spans="2:19" hidden="1">
      <c r="J414" s="159"/>
      <c r="K414" s="159"/>
      <c r="L414" s="159"/>
      <c r="M414" s="159"/>
      <c r="N414" s="159"/>
      <c r="O414" s="159"/>
      <c r="P414" s="159"/>
      <c r="Q414" s="159"/>
      <c r="R414" s="159"/>
      <c r="S414" s="159"/>
    </row>
    <row r="415" spans="2:19" hidden="1">
      <c r="J415" s="159"/>
      <c r="K415" s="159"/>
      <c r="L415" s="159"/>
      <c r="M415" s="159"/>
      <c r="N415" s="159"/>
      <c r="O415" s="159"/>
      <c r="P415" s="159"/>
      <c r="Q415" s="159"/>
      <c r="R415" s="159"/>
      <c r="S415" s="159"/>
    </row>
    <row r="416" spans="2:19" hidden="1">
      <c r="J416" s="159"/>
      <c r="K416" s="159"/>
      <c r="L416" s="159"/>
      <c r="M416" s="159"/>
      <c r="N416" s="159"/>
      <c r="O416" s="159"/>
      <c r="P416" s="159"/>
      <c r="Q416" s="159"/>
      <c r="R416" s="159"/>
      <c r="S416" s="159"/>
    </row>
    <row r="417" spans="2:19" hidden="1">
      <c r="J417" s="159"/>
      <c r="K417" s="159"/>
      <c r="L417" s="159"/>
      <c r="M417" s="159"/>
      <c r="N417" s="159"/>
      <c r="O417" s="159"/>
      <c r="P417" s="159"/>
      <c r="Q417" s="159"/>
      <c r="R417" s="159"/>
      <c r="S417" s="159"/>
    </row>
    <row r="418" spans="2:19" hidden="1">
      <c r="J418" s="159"/>
      <c r="K418" s="159"/>
      <c r="L418" s="159"/>
      <c r="M418" s="159"/>
      <c r="N418" s="159"/>
      <c r="O418" s="159"/>
      <c r="P418" s="159"/>
      <c r="Q418" s="159"/>
      <c r="R418" s="159"/>
      <c r="S418" s="159"/>
    </row>
    <row r="419" spans="2:19" hidden="1">
      <c r="J419" s="159"/>
      <c r="K419" s="159"/>
      <c r="L419" s="159"/>
      <c r="M419" s="159"/>
      <c r="N419" s="159"/>
      <c r="O419" s="159"/>
      <c r="P419" s="159"/>
      <c r="Q419" s="159"/>
      <c r="R419" s="159"/>
      <c r="S419" s="159"/>
    </row>
    <row r="420" spans="2:19" hidden="1">
      <c r="J420" s="159"/>
      <c r="K420" s="159"/>
      <c r="L420" s="159"/>
      <c r="M420" s="159"/>
      <c r="N420" s="159"/>
      <c r="O420" s="159"/>
      <c r="P420" s="159"/>
      <c r="Q420" s="159"/>
      <c r="R420" s="159"/>
      <c r="S420" s="159"/>
    </row>
    <row r="421" spans="2:19" hidden="1">
      <c r="J421" s="159"/>
      <c r="K421" s="159"/>
      <c r="L421" s="159"/>
      <c r="M421" s="159"/>
      <c r="N421" s="159"/>
      <c r="O421" s="159"/>
      <c r="P421" s="159"/>
      <c r="Q421" s="159"/>
      <c r="R421" s="159"/>
      <c r="S421" s="159"/>
    </row>
    <row r="422" spans="2:19" hidden="1">
      <c r="L422" s="159"/>
      <c r="M422" s="159"/>
      <c r="N422" s="159"/>
      <c r="O422" s="159"/>
      <c r="P422" s="159"/>
      <c r="Q422" s="159"/>
      <c r="R422" s="159"/>
      <c r="S422" s="159"/>
    </row>
    <row r="423" spans="2:19" hidden="1">
      <c r="J423" s="159"/>
      <c r="K423" s="159"/>
      <c r="L423" s="159"/>
      <c r="M423" s="159"/>
      <c r="N423" s="159"/>
      <c r="O423" s="159"/>
      <c r="P423" s="159"/>
      <c r="Q423" s="159"/>
      <c r="R423" s="159"/>
      <c r="S423" s="159"/>
    </row>
    <row r="424" spans="2:19" hidden="1">
      <c r="B424" s="5"/>
      <c r="D424" s="5"/>
      <c r="E424" s="159"/>
      <c r="F424" s="159"/>
      <c r="G424" s="159"/>
      <c r="H424" s="159"/>
      <c r="I424" s="159"/>
      <c r="J424" s="159"/>
      <c r="K424" s="159"/>
      <c r="L424" s="159"/>
      <c r="M424" s="159"/>
      <c r="N424" s="159"/>
      <c r="O424" s="159"/>
      <c r="P424" s="159"/>
      <c r="Q424" s="159"/>
      <c r="R424" s="159"/>
      <c r="S424" s="159"/>
    </row>
    <row r="425" spans="2:19" hidden="1">
      <c r="B425" s="5"/>
      <c r="C425" s="5"/>
      <c r="D425" s="5"/>
      <c r="E425" s="159"/>
      <c r="F425" s="159"/>
      <c r="G425" s="159"/>
      <c r="H425" s="159"/>
      <c r="I425" s="159"/>
      <c r="J425" s="159"/>
      <c r="K425" s="159"/>
      <c r="L425" s="159"/>
      <c r="M425" s="159"/>
      <c r="N425" s="159"/>
      <c r="O425" s="159"/>
      <c r="P425" s="159"/>
      <c r="Q425" s="159"/>
      <c r="R425" s="159"/>
      <c r="S425" s="159"/>
    </row>
    <row r="426" spans="2:19" hidden="1">
      <c r="D426" s="5"/>
    </row>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row r="438" spans="1:37" hidden="1"/>
    <row r="439" spans="1:37" hidden="1"/>
    <row r="440" spans="1:37" hidden="1"/>
    <row r="441" spans="1:37" hidden="1"/>
    <row r="442" spans="1:37" hidden="1">
      <c r="A442" s="12"/>
      <c r="B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c r="AH442" s="12"/>
      <c r="AI442" s="12"/>
      <c r="AJ442" s="12"/>
      <c r="AK442" s="12"/>
    </row>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E2FF"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9">
    <mergeCell ref="F391:AK393"/>
    <mergeCell ref="F396:AK396"/>
    <mergeCell ref="E339:AK342"/>
    <mergeCell ref="F346:AK348"/>
    <mergeCell ref="D32:AK33"/>
    <mergeCell ref="F47:AK49"/>
    <mergeCell ref="G71:AK72"/>
    <mergeCell ref="G66:AK67"/>
    <mergeCell ref="G79:AK81"/>
    <mergeCell ref="E34:AK34"/>
    <mergeCell ref="E35:AK35"/>
    <mergeCell ref="G56:AL57"/>
    <mergeCell ref="F42:AL44"/>
    <mergeCell ref="F381:AJ382"/>
    <mergeCell ref="D380:AI380"/>
    <mergeCell ref="E363:AL364"/>
    <mergeCell ref="A1:AL2"/>
    <mergeCell ref="F343:AK345"/>
    <mergeCell ref="F334:AK336"/>
    <mergeCell ref="E14:AK15"/>
    <mergeCell ref="E26:AK27"/>
    <mergeCell ref="E30:AK30"/>
    <mergeCell ref="D29:AK29"/>
    <mergeCell ref="D7:AK9"/>
    <mergeCell ref="D11:AK13"/>
    <mergeCell ref="D17:AK25"/>
    <mergeCell ref="E365:XFD366"/>
    <mergeCell ref="F39:XFD40"/>
    <mergeCell ref="G203:AK204"/>
    <mergeCell ref="G87:AK89"/>
    <mergeCell ref="G91:AK92"/>
    <mergeCell ref="G94:AK96"/>
    <mergeCell ref="E97:AK98"/>
    <mergeCell ref="E130:AK131"/>
    <mergeCell ref="G83:AK85"/>
    <mergeCell ref="G63:AK65"/>
    <mergeCell ref="G69:AK70"/>
    <mergeCell ref="G53:AK53"/>
    <mergeCell ref="G55:I55"/>
  </mergeCells>
  <phoneticPr fontId="0" type="noConversion"/>
  <hyperlinks>
    <hyperlink ref="E35" r:id="rId2"/>
    <hyperlink ref="E30" r:id="rId3"/>
    <hyperlink ref="E34" r:id="rId4"/>
    <hyperlink ref="E34:AK34" r:id="rId5" display="http://www.treasurer.ca.gov/ctcac/assignments.asp"/>
    <hyperlink ref="E30:AK30" r:id="rId6" display="https://www.treasurer.ca.gov/ctcac/2019/submittals/non_competitive.asp"/>
    <hyperlink ref="E35:AK35" r:id="rId7" display="http://www.treasurer.ca.gov/ctcac/contacts.asp"/>
  </hyperlinks>
  <pageMargins left="0.75" right="0.75" top="0.75" bottom="0.75" header="0.5" footer="0.5"/>
  <pageSetup scale="89" fitToHeight="10" orientation="portrait" r:id="rId8"/>
  <headerFooter alignWithMargins="0"/>
  <rowBreaks count="7" manualBreakCount="7">
    <brk id="59" max="67" man="1"/>
    <brk id="99" max="67" man="1"/>
    <brk id="158" max="67" man="1"/>
    <brk id="218" max="67" man="1"/>
    <brk id="277" max="67" man="1"/>
    <brk id="326" max="67" man="1"/>
    <brk id="349" max="6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topLeftCell="A32" zoomScaleNormal="100" zoomScaleSheetLayoutView="100" workbookViewId="0">
      <selection activeCell="E35" sqref="E35"/>
    </sheetView>
  </sheetViews>
  <sheetFormatPr defaultColWidth="0" defaultRowHeight="12.75" zeroHeight="1"/>
  <cols>
    <col min="1" max="1" width="3.7109375" customWidth="1"/>
    <col min="2" max="2" width="27.7109375" customWidth="1"/>
    <col min="3" max="3" width="9.140625" style="381"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73" t="s">
        <v>999</v>
      </c>
      <c r="B1" s="373"/>
    </row>
    <row r="2" spans="1:34"/>
    <row r="3" spans="1:34" ht="15.75">
      <c r="A3" s="374" t="s">
        <v>938</v>
      </c>
      <c r="B3" s="374"/>
      <c r="C3" s="408" t="s">
        <v>939</v>
      </c>
      <c r="D3" s="380"/>
      <c r="E3" s="409" t="s">
        <v>940</v>
      </c>
      <c r="F3" s="355"/>
      <c r="G3" s="409" t="s">
        <v>941</v>
      </c>
      <c r="H3" s="355"/>
      <c r="I3" s="409" t="s">
        <v>942</v>
      </c>
      <c r="J3" s="355"/>
      <c r="K3" s="409" t="s">
        <v>943</v>
      </c>
      <c r="L3" s="355"/>
      <c r="M3" s="409" t="s">
        <v>944</v>
      </c>
      <c r="N3" s="355"/>
      <c r="O3" s="409" t="s">
        <v>945</v>
      </c>
      <c r="P3" s="355"/>
      <c r="Q3" s="409" t="s">
        <v>946</v>
      </c>
      <c r="R3" s="355"/>
      <c r="S3" s="409" t="s">
        <v>947</v>
      </c>
      <c r="T3" s="355"/>
      <c r="U3" s="409" t="s">
        <v>948</v>
      </c>
      <c r="V3" s="355"/>
      <c r="W3" s="409" t="s">
        <v>949</v>
      </c>
      <c r="X3" s="355"/>
      <c r="Y3" s="409" t="s">
        <v>950</v>
      </c>
      <c r="Z3" s="355"/>
      <c r="AA3" s="409" t="s">
        <v>951</v>
      </c>
      <c r="AB3" s="355"/>
      <c r="AC3" s="409" t="s">
        <v>952</v>
      </c>
      <c r="AD3" s="355"/>
      <c r="AE3" s="409" t="s">
        <v>953</v>
      </c>
      <c r="AF3" s="355"/>
      <c r="AG3" s="409" t="s">
        <v>954</v>
      </c>
      <c r="AH3" s="380"/>
    </row>
    <row r="4" spans="1:34" s="388" customFormat="1" ht="14.25">
      <c r="A4" s="388" t="s">
        <v>956</v>
      </c>
      <c r="C4" s="412">
        <v>1.0249999999999999</v>
      </c>
      <c r="E4" s="388">
        <f>Application!Y781*1.05</f>
        <v>1114281</v>
      </c>
      <c r="G4" s="388">
        <f>E4*$C$4</f>
        <v>1142138.0249999999</v>
      </c>
      <c r="I4" s="388">
        <f>G4*$C$4</f>
        <v>1170691.4756249997</v>
      </c>
      <c r="K4" s="388">
        <f>I4*$C$4</f>
        <v>1199958.7625156245</v>
      </c>
      <c r="M4" s="388">
        <f>K4*$C$4</f>
        <v>1229957.7315785149</v>
      </c>
      <c r="O4" s="388">
        <f>M4*$C$4</f>
        <v>1260706.6748679776</v>
      </c>
      <c r="Q4" s="388">
        <f>O4*$C$4</f>
        <v>1292224.3417396769</v>
      </c>
      <c r="S4" s="388">
        <f>Q4*$C$4</f>
        <v>1324529.9502831688</v>
      </c>
      <c r="U4" s="388">
        <f>S4*$C$4</f>
        <v>1357643.1990402478</v>
      </c>
      <c r="W4" s="388">
        <f>U4*$C$4</f>
        <v>1391584.279016254</v>
      </c>
      <c r="Y4" s="388">
        <f>W4*$C$4</f>
        <v>1426373.8859916602</v>
      </c>
      <c r="AA4" s="388">
        <f>Y4*$C$4</f>
        <v>1462033.2331414516</v>
      </c>
      <c r="AC4" s="388">
        <f>AA4*$C$4</f>
        <v>1498584.0639699877</v>
      </c>
      <c r="AE4" s="388">
        <f>AC4*$C$4</f>
        <v>1536048.6655692372</v>
      </c>
      <c r="AG4" s="388">
        <f>AE4*$C$4</f>
        <v>1574449.8822084679</v>
      </c>
    </row>
    <row r="5" spans="1:34" s="372" customFormat="1" ht="14.25">
      <c r="B5" s="372" t="s">
        <v>957</v>
      </c>
      <c r="C5" s="413">
        <f>IF(Application!$D$210="Special Needs",0.1,0.05)</f>
        <v>0.05</v>
      </c>
      <c r="E5" s="390">
        <f>-E4*$C$5</f>
        <v>-55714.05</v>
      </c>
      <c r="F5" s="390"/>
      <c r="G5" s="390">
        <f>-G4*$C$5</f>
        <v>-57106.901249999995</v>
      </c>
      <c r="H5" s="390"/>
      <c r="I5" s="390">
        <f>-I4*$C$5</f>
        <v>-58534.573781249986</v>
      </c>
      <c r="J5" s="390"/>
      <c r="K5" s="390">
        <f>-K4*$C$5</f>
        <v>-59997.938125781227</v>
      </c>
      <c r="L5" s="390"/>
      <c r="M5" s="390">
        <f>-M4*$C$5</f>
        <v>-61497.886578925747</v>
      </c>
      <c r="N5" s="390"/>
      <c r="O5" s="390">
        <f>-O4*$C$5</f>
        <v>-63035.333743398885</v>
      </c>
      <c r="P5" s="390"/>
      <c r="Q5" s="390">
        <f>-Q4*$C$5</f>
        <v>-64611.217086983845</v>
      </c>
      <c r="R5" s="390"/>
      <c r="S5" s="390">
        <f>-S4*$C$5</f>
        <v>-66226.497514158444</v>
      </c>
      <c r="T5" s="390"/>
      <c r="U5" s="390">
        <f>-U4*$C$5</f>
        <v>-67882.1599520124</v>
      </c>
      <c r="V5" s="390"/>
      <c r="W5" s="390">
        <f>-W4*$C$5</f>
        <v>-69579.2139508127</v>
      </c>
      <c r="X5" s="390"/>
      <c r="Y5" s="390">
        <f>-Y4*$C$5</f>
        <v>-71318.694299583018</v>
      </c>
      <c r="Z5" s="390"/>
      <c r="AA5" s="390">
        <f>-AA4*$C$5</f>
        <v>-73101.661657072589</v>
      </c>
      <c r="AB5" s="390"/>
      <c r="AC5" s="390">
        <f>-AC4*$C$5</f>
        <v>-74929.203198499381</v>
      </c>
      <c r="AD5" s="390"/>
      <c r="AE5" s="390">
        <f>-AE4*$C$5</f>
        <v>-76802.43327846186</v>
      </c>
      <c r="AF5" s="390"/>
      <c r="AG5" s="390">
        <f>-AG4*$C$5</f>
        <v>-78722.494110423402</v>
      </c>
    </row>
    <row r="6" spans="1:34" s="372" customFormat="1" ht="14.25">
      <c r="A6" s="372" t="s">
        <v>955</v>
      </c>
      <c r="C6" s="412">
        <v>1.0249999999999999</v>
      </c>
      <c r="E6" s="391">
        <f>Application!Z789</f>
        <v>0</v>
      </c>
      <c r="F6" s="391"/>
      <c r="G6" s="391">
        <f>E6*$C$6</f>
        <v>0</v>
      </c>
      <c r="H6" s="391"/>
      <c r="I6" s="391">
        <f>G6*$C$6</f>
        <v>0</v>
      </c>
      <c r="J6" s="391"/>
      <c r="K6" s="391">
        <f>I6*$C$6</f>
        <v>0</v>
      </c>
      <c r="L6" s="391"/>
      <c r="M6" s="391">
        <f>K6*$C$6</f>
        <v>0</v>
      </c>
      <c r="N6" s="391"/>
      <c r="O6" s="391">
        <f>M6*$C$6</f>
        <v>0</v>
      </c>
      <c r="P6" s="391"/>
      <c r="Q6" s="391">
        <f>O6*$C$6</f>
        <v>0</v>
      </c>
      <c r="R6" s="391"/>
      <c r="S6" s="391">
        <f>Q6*$C$6</f>
        <v>0</v>
      </c>
      <c r="T6" s="391"/>
      <c r="U6" s="391">
        <f>S6*$C$6</f>
        <v>0</v>
      </c>
      <c r="V6" s="391"/>
      <c r="W6" s="391">
        <f>U6*$C$6</f>
        <v>0</v>
      </c>
      <c r="X6" s="391"/>
      <c r="Y6" s="391">
        <f>W6*$C$6</f>
        <v>0</v>
      </c>
      <c r="Z6" s="391"/>
      <c r="AA6" s="391">
        <f>Y6*$C$6</f>
        <v>0</v>
      </c>
      <c r="AB6" s="391"/>
      <c r="AC6" s="391">
        <f>AA6*$C$6</f>
        <v>0</v>
      </c>
      <c r="AD6" s="391"/>
      <c r="AE6" s="391">
        <f>AC6*$C$6</f>
        <v>0</v>
      </c>
      <c r="AF6" s="391"/>
      <c r="AG6" s="391">
        <f>AE6*$C$6</f>
        <v>0</v>
      </c>
    </row>
    <row r="7" spans="1:34" s="372" customFormat="1" ht="14.25">
      <c r="B7" s="372" t="s">
        <v>957</v>
      </c>
      <c r="C7" s="413">
        <f>IF(Application!$D$210="Special Needs",0.1,0.05)</f>
        <v>0.05</v>
      </c>
      <c r="E7" s="390">
        <f>-E6*$C$7</f>
        <v>0</v>
      </c>
      <c r="F7" s="390"/>
      <c r="G7" s="390">
        <f>-G6*$C$7</f>
        <v>0</v>
      </c>
      <c r="H7" s="390"/>
      <c r="I7" s="390">
        <f>-I6*$C$7</f>
        <v>0</v>
      </c>
      <c r="J7" s="390"/>
      <c r="K7" s="390">
        <f>-K6*$C$7</f>
        <v>0</v>
      </c>
      <c r="L7" s="390"/>
      <c r="M7" s="390">
        <f>-M6*$C$7</f>
        <v>0</v>
      </c>
      <c r="N7" s="390"/>
      <c r="O7" s="390">
        <f>-O6*$C$7</f>
        <v>0</v>
      </c>
      <c r="P7" s="390"/>
      <c r="Q7" s="390">
        <f>-Q6*$C$7</f>
        <v>0</v>
      </c>
      <c r="R7" s="390"/>
      <c r="S7" s="390">
        <f>-S6*$C$7</f>
        <v>0</v>
      </c>
      <c r="T7" s="390"/>
      <c r="U7" s="390">
        <f>-U6*$C$7</f>
        <v>0</v>
      </c>
      <c r="V7" s="390"/>
      <c r="W7" s="390">
        <f>-W6*$C$7</f>
        <v>0</v>
      </c>
      <c r="X7" s="390"/>
      <c r="Y7" s="390">
        <f>-Y6*$C$7</f>
        <v>0</v>
      </c>
      <c r="Z7" s="390"/>
      <c r="AA7" s="390">
        <f>-AA6*$C$7</f>
        <v>0</v>
      </c>
      <c r="AB7" s="390"/>
      <c r="AC7" s="390">
        <f>-AC6*$C$7</f>
        <v>0</v>
      </c>
      <c r="AD7" s="390"/>
      <c r="AE7" s="390">
        <f>-AE6*$C$7</f>
        <v>0</v>
      </c>
      <c r="AF7" s="390"/>
      <c r="AG7" s="390">
        <f>-AG6*$C$7</f>
        <v>0</v>
      </c>
    </row>
    <row r="8" spans="1:34" s="372" customFormat="1" ht="14.25">
      <c r="A8" s="372" t="s">
        <v>310</v>
      </c>
      <c r="C8" s="412">
        <v>1.0249999999999999</v>
      </c>
      <c r="E8" s="391">
        <f>Application!Z797*1.05</f>
        <v>1260000</v>
      </c>
      <c r="F8" s="391"/>
      <c r="G8" s="391">
        <f>E8*$C$8</f>
        <v>1291500</v>
      </c>
      <c r="H8" s="391"/>
      <c r="I8" s="391">
        <f>G8*$C$8</f>
        <v>1323787.5</v>
      </c>
      <c r="J8" s="391"/>
      <c r="K8" s="391">
        <f>I8*$C$8</f>
        <v>1356882.1874999998</v>
      </c>
      <c r="L8" s="391"/>
      <c r="M8" s="391">
        <f>K8*$C$8</f>
        <v>1390804.2421874995</v>
      </c>
      <c r="N8" s="391"/>
      <c r="O8" s="391">
        <f>M8*$C$8</f>
        <v>1425574.3482421869</v>
      </c>
      <c r="P8" s="391"/>
      <c r="Q8" s="391">
        <f>O8*$C$8</f>
        <v>1461213.7069482415</v>
      </c>
      <c r="R8" s="391"/>
      <c r="S8" s="391">
        <f>Q8*$C$8</f>
        <v>1497744.0496219473</v>
      </c>
      <c r="T8" s="391"/>
      <c r="U8" s="391">
        <f>S8*$C$8</f>
        <v>1535187.6508624959</v>
      </c>
      <c r="V8" s="391"/>
      <c r="W8" s="391">
        <f>U8*$C$8</f>
        <v>1573567.3421340582</v>
      </c>
      <c r="X8" s="391"/>
      <c r="Y8" s="391">
        <f>W8*$C$8</f>
        <v>1612906.5256874096</v>
      </c>
      <c r="Z8" s="391"/>
      <c r="AA8" s="391">
        <f>Y8*$C$8</f>
        <v>1653229.1888295948</v>
      </c>
      <c r="AB8" s="391"/>
      <c r="AC8" s="391">
        <f>AA8*$C$8</f>
        <v>1694559.9185503344</v>
      </c>
      <c r="AD8" s="391"/>
      <c r="AE8" s="391">
        <f>AC8*$C$8</f>
        <v>1736923.9165140926</v>
      </c>
      <c r="AF8" s="391"/>
      <c r="AG8" s="391">
        <f>AE8*$C$8</f>
        <v>1780347.0144269448</v>
      </c>
    </row>
    <row r="9" spans="1:34" s="372" customFormat="1" ht="14.25">
      <c r="B9" s="372" t="s">
        <v>957</v>
      </c>
      <c r="C9" s="413">
        <f>IF(Application!$D$210="Special Needs",0.1,0.05)</f>
        <v>0.05</v>
      </c>
      <c r="E9" s="410">
        <f>-E8*$C$9</f>
        <v>-63000</v>
      </c>
      <c r="F9" s="390"/>
      <c r="G9" s="410">
        <f>-G8*$C$9</f>
        <v>-64575</v>
      </c>
      <c r="H9" s="390"/>
      <c r="I9" s="410">
        <f>-I8*$C$9</f>
        <v>-66189.375</v>
      </c>
      <c r="J9" s="390"/>
      <c r="K9" s="410">
        <f>-K8*$C$9</f>
        <v>-67844.109374999985</v>
      </c>
      <c r="L9" s="390"/>
      <c r="M9" s="410">
        <f>-M8*$C$9</f>
        <v>-69540.212109374974</v>
      </c>
      <c r="N9" s="390"/>
      <c r="O9" s="410">
        <f>-O8*$C$9</f>
        <v>-71278.717412109356</v>
      </c>
      <c r="P9" s="390"/>
      <c r="Q9" s="410">
        <f>-Q8*$C$9</f>
        <v>-73060.685347412073</v>
      </c>
      <c r="R9" s="390"/>
      <c r="S9" s="410">
        <f>-S8*$C$9</f>
        <v>-74887.202481097367</v>
      </c>
      <c r="T9" s="390"/>
      <c r="U9" s="410">
        <f>-U8*$C$9</f>
        <v>-76759.382543124797</v>
      </c>
      <c r="V9" s="390"/>
      <c r="W9" s="410">
        <f>-W8*$C$9</f>
        <v>-78678.367106702921</v>
      </c>
      <c r="X9" s="390"/>
      <c r="Y9" s="410">
        <f>-Y8*$C$9</f>
        <v>-80645.326284370487</v>
      </c>
      <c r="Z9" s="390"/>
      <c r="AA9" s="410">
        <f>-AA8*$C$9</f>
        <v>-82661.459441479747</v>
      </c>
      <c r="AB9" s="390"/>
      <c r="AC9" s="410">
        <f>-AC8*$C$9</f>
        <v>-84727.99592751672</v>
      </c>
      <c r="AD9" s="390"/>
      <c r="AE9" s="410">
        <f>-AE8*$C$9</f>
        <v>-86846.195825704635</v>
      </c>
      <c r="AF9" s="390"/>
      <c r="AG9" s="410">
        <f>-AG8*$C$9</f>
        <v>-89017.350721347248</v>
      </c>
    </row>
    <row r="10" spans="1:34" s="392" customFormat="1" ht="15">
      <c r="A10" s="392" t="s">
        <v>979</v>
      </c>
      <c r="C10" s="383"/>
      <c r="E10" s="392">
        <f>SUM(E4:E9)</f>
        <v>2255566.9500000002</v>
      </c>
      <c r="G10" s="392">
        <f>SUM(G4:G9)</f>
        <v>2311956.1237499998</v>
      </c>
      <c r="I10" s="392">
        <f>SUM(I4:I9)</f>
        <v>2369755.0268437499</v>
      </c>
      <c r="K10" s="392">
        <f>SUM(K4:K9)</f>
        <v>2428998.9025148433</v>
      </c>
      <c r="M10" s="392">
        <f>SUM(M4:M9)</f>
        <v>2489723.8750777142</v>
      </c>
      <c r="O10" s="392">
        <f>SUM(O4:O9)</f>
        <v>2551966.9719546563</v>
      </c>
      <c r="Q10" s="392">
        <f>SUM(Q4:Q9)</f>
        <v>2615766.146253522</v>
      </c>
      <c r="S10" s="392">
        <f>SUM(S4:S9)</f>
        <v>2681160.2999098599</v>
      </c>
      <c r="U10" s="392">
        <f>SUM(U4:U9)</f>
        <v>2748189.3074076069</v>
      </c>
      <c r="W10" s="392">
        <f>SUM(W4:W9)</f>
        <v>2816894.0400927961</v>
      </c>
      <c r="Y10" s="392">
        <f>SUM(Y4:Y9)</f>
        <v>2887316.3910951163</v>
      </c>
      <c r="AA10" s="392">
        <f>SUM(AA4:AA9)</f>
        <v>2959499.300872494</v>
      </c>
      <c r="AC10" s="392">
        <f>SUM(AC4:AC9)</f>
        <v>3033486.783394306</v>
      </c>
      <c r="AE10" s="392">
        <f>SUM(AE4:AE9)</f>
        <v>3109323.9529791628</v>
      </c>
      <c r="AG10" s="392">
        <f>SUM(AG4:AG9)</f>
        <v>3187057.051803642</v>
      </c>
    </row>
    <row r="11" spans="1:34">
      <c r="C11" s="402"/>
      <c r="E11" s="382"/>
      <c r="F11" s="382"/>
      <c r="G11" s="382"/>
      <c r="H11" s="382"/>
      <c r="I11" s="382"/>
      <c r="J11" s="382"/>
      <c r="K11" s="382"/>
      <c r="L11" s="382"/>
      <c r="M11" s="382"/>
      <c r="N11" s="382"/>
      <c r="O11" s="382"/>
      <c r="P11" s="382"/>
      <c r="Q11" s="382"/>
      <c r="R11" s="382"/>
      <c r="S11" s="382"/>
      <c r="T11" s="382"/>
      <c r="U11" s="382"/>
      <c r="V11" s="382"/>
      <c r="W11" s="382"/>
      <c r="X11" s="382"/>
      <c r="Y11" s="382"/>
      <c r="Z11" s="382"/>
      <c r="AA11" s="382"/>
      <c r="AB11" s="382"/>
      <c r="AC11" s="382"/>
      <c r="AD11" s="382"/>
      <c r="AE11" s="382"/>
      <c r="AF11" s="382"/>
      <c r="AG11" s="382"/>
    </row>
    <row r="12" spans="1:34" ht="15.75">
      <c r="A12" s="374" t="s">
        <v>958</v>
      </c>
      <c r="C12" s="402"/>
      <c r="E12" s="382"/>
      <c r="F12" s="382"/>
      <c r="G12" s="382"/>
      <c r="H12" s="382"/>
      <c r="I12" s="382"/>
      <c r="J12" s="382"/>
      <c r="K12" s="382"/>
      <c r="L12" s="382"/>
      <c r="M12" s="382"/>
      <c r="N12" s="382"/>
      <c r="O12" s="382"/>
      <c r="P12" s="382"/>
      <c r="Q12" s="382"/>
      <c r="R12" s="382"/>
      <c r="S12" s="382"/>
      <c r="T12" s="382"/>
      <c r="U12" s="382"/>
      <c r="V12" s="382"/>
      <c r="W12" s="382"/>
      <c r="X12" s="382"/>
      <c r="Y12" s="382"/>
      <c r="Z12" s="382"/>
      <c r="AA12" s="382"/>
      <c r="AB12" s="382"/>
      <c r="AC12" s="382"/>
      <c r="AD12" s="382"/>
      <c r="AE12" s="382"/>
      <c r="AF12" s="382"/>
      <c r="AG12" s="382"/>
    </row>
    <row r="13" spans="1:34" s="372" customFormat="1" ht="14.25">
      <c r="A13" s="372" t="s">
        <v>959</v>
      </c>
      <c r="C13" s="412">
        <v>1.0349999999999999</v>
      </c>
      <c r="E13" s="391"/>
      <c r="F13" s="391"/>
      <c r="G13" s="391"/>
      <c r="H13" s="391"/>
      <c r="I13" s="391"/>
      <c r="J13" s="391"/>
      <c r="K13" s="391"/>
      <c r="L13" s="391"/>
      <c r="M13" s="391"/>
      <c r="N13" s="391"/>
      <c r="O13" s="391"/>
      <c r="P13" s="391"/>
      <c r="Q13" s="391"/>
      <c r="R13" s="391"/>
      <c r="S13" s="391"/>
      <c r="T13" s="391"/>
      <c r="U13" s="391"/>
      <c r="V13" s="391"/>
      <c r="W13" s="391"/>
      <c r="X13" s="391"/>
      <c r="Y13" s="391"/>
      <c r="Z13" s="391"/>
      <c r="AA13" s="391"/>
      <c r="AB13" s="391"/>
      <c r="AC13" s="391"/>
      <c r="AD13" s="391"/>
      <c r="AE13" s="391"/>
      <c r="AF13" s="391"/>
      <c r="AG13" s="391"/>
    </row>
    <row r="14" spans="1:34" s="388" customFormat="1" ht="14.25">
      <c r="A14" s="388" t="s">
        <v>960</v>
      </c>
      <c r="C14" s="403"/>
      <c r="E14" s="388">
        <f>Application!W827*1.07</f>
        <v>47881.43</v>
      </c>
      <c r="G14" s="388">
        <f>E14*$C$13</f>
        <v>49557.280049999994</v>
      </c>
      <c r="I14" s="388">
        <f>G14*$C$13</f>
        <v>51291.784851749988</v>
      </c>
      <c r="K14" s="388">
        <f>I14*$C$13</f>
        <v>53086.997321561234</v>
      </c>
      <c r="M14" s="388">
        <f>K14*$C$13</f>
        <v>54945.042227815873</v>
      </c>
      <c r="O14" s="388">
        <f>M14*$C$13</f>
        <v>56868.118705789428</v>
      </c>
      <c r="Q14" s="388">
        <f>O14*$C$13</f>
        <v>58858.502860492052</v>
      </c>
      <c r="S14" s="388">
        <f>Q14*$C$13</f>
        <v>60918.550460609265</v>
      </c>
      <c r="U14" s="388">
        <f>S14*$C$13</f>
        <v>63050.699726730585</v>
      </c>
      <c r="W14" s="388">
        <f>U14*$C$13</f>
        <v>65257.474217166149</v>
      </c>
      <c r="Y14" s="388">
        <f>W14*$C$13</f>
        <v>67541.485814766958</v>
      </c>
      <c r="AA14" s="388">
        <f>Y14*$C$13</f>
        <v>69905.437818283797</v>
      </c>
      <c r="AC14" s="388">
        <f>AA14*$C$13</f>
        <v>72352.12814192372</v>
      </c>
      <c r="AE14" s="388">
        <f>AC14*$C$13</f>
        <v>74884.452626891041</v>
      </c>
      <c r="AG14" s="388">
        <f>AE14*$C$13</f>
        <v>77505.408468832218</v>
      </c>
    </row>
    <row r="15" spans="1:34" s="372" customFormat="1" ht="14.25">
      <c r="A15" s="372" t="s">
        <v>372</v>
      </c>
      <c r="C15" s="402"/>
      <c r="E15" s="391">
        <f>Application!W829*1.07</f>
        <v>118130.14000000001</v>
      </c>
      <c r="F15" s="391"/>
      <c r="G15" s="391">
        <f t="shared" ref="G15:AG20" si="0">E15*$C$13</f>
        <v>122264.6949</v>
      </c>
      <c r="H15" s="391"/>
      <c r="I15" s="391">
        <f t="shared" si="0"/>
        <v>126543.95922149999</v>
      </c>
      <c r="J15" s="391"/>
      <c r="K15" s="391">
        <f t="shared" si="0"/>
        <v>130972.99779425247</v>
      </c>
      <c r="L15" s="391"/>
      <c r="M15" s="391">
        <f t="shared" si="0"/>
        <v>135557.05271705129</v>
      </c>
      <c r="N15" s="391"/>
      <c r="O15" s="391">
        <f t="shared" si="0"/>
        <v>140301.54956214808</v>
      </c>
      <c r="P15" s="391"/>
      <c r="Q15" s="391">
        <f t="shared" si="0"/>
        <v>145212.10379682324</v>
      </c>
      <c r="R15" s="391"/>
      <c r="S15" s="391">
        <f t="shared" si="0"/>
        <v>150294.52742971203</v>
      </c>
      <c r="T15" s="391"/>
      <c r="U15" s="391">
        <f t="shared" si="0"/>
        <v>155554.83588975194</v>
      </c>
      <c r="V15" s="391"/>
      <c r="W15" s="391">
        <f t="shared" si="0"/>
        <v>160999.25514589323</v>
      </c>
      <c r="X15" s="391"/>
      <c r="Y15" s="391">
        <f t="shared" si="0"/>
        <v>166634.22907599946</v>
      </c>
      <c r="Z15" s="391"/>
      <c r="AA15" s="391">
        <f t="shared" si="0"/>
        <v>172466.42709365944</v>
      </c>
      <c r="AB15" s="391"/>
      <c r="AC15" s="391">
        <f t="shared" si="0"/>
        <v>178502.75204193752</v>
      </c>
      <c r="AD15" s="391"/>
      <c r="AE15" s="391">
        <f t="shared" si="0"/>
        <v>184750.34836340533</v>
      </c>
      <c r="AF15" s="391"/>
      <c r="AG15" s="391">
        <f t="shared" si="0"/>
        <v>191216.61055612451</v>
      </c>
    </row>
    <row r="16" spans="1:34" s="372" customFormat="1" ht="14.25">
      <c r="A16" s="372" t="s">
        <v>639</v>
      </c>
      <c r="C16" s="402"/>
      <c r="E16" s="391">
        <f>Application!W835*1.07</f>
        <v>57558.082000000009</v>
      </c>
      <c r="F16" s="391"/>
      <c r="G16" s="391">
        <f t="shared" si="0"/>
        <v>59572.614870000005</v>
      </c>
      <c r="H16" s="391"/>
      <c r="I16" s="391">
        <f t="shared" si="0"/>
        <v>61657.65639045</v>
      </c>
      <c r="J16" s="391"/>
      <c r="K16" s="391">
        <f t="shared" si="0"/>
        <v>63815.674364115745</v>
      </c>
      <c r="L16" s="391"/>
      <c r="M16" s="391">
        <f t="shared" si="0"/>
        <v>66049.222966859787</v>
      </c>
      <c r="N16" s="391"/>
      <c r="O16" s="391">
        <f t="shared" si="0"/>
        <v>68360.94577069988</v>
      </c>
      <c r="P16" s="391"/>
      <c r="Q16" s="391">
        <f t="shared" si="0"/>
        <v>70753.578872674378</v>
      </c>
      <c r="R16" s="391"/>
      <c r="S16" s="391">
        <f t="shared" si="0"/>
        <v>73229.95413321798</v>
      </c>
      <c r="T16" s="391"/>
      <c r="U16" s="391">
        <f t="shared" si="0"/>
        <v>75793.002527880599</v>
      </c>
      <c r="V16" s="391"/>
      <c r="W16" s="391">
        <f t="shared" si="0"/>
        <v>78445.757616356408</v>
      </c>
      <c r="X16" s="391"/>
      <c r="Y16" s="391">
        <f t="shared" si="0"/>
        <v>81191.359132928876</v>
      </c>
      <c r="Z16" s="391"/>
      <c r="AA16" s="391">
        <f t="shared" si="0"/>
        <v>84033.05670258138</v>
      </c>
      <c r="AB16" s="391"/>
      <c r="AC16" s="391">
        <f t="shared" si="0"/>
        <v>86974.213687171723</v>
      </c>
      <c r="AD16" s="391"/>
      <c r="AE16" s="391">
        <f t="shared" si="0"/>
        <v>90018.311166222731</v>
      </c>
      <c r="AF16" s="391"/>
      <c r="AG16" s="391">
        <f t="shared" si="0"/>
        <v>93168.952057040515</v>
      </c>
    </row>
    <row r="17" spans="1:33" s="372" customFormat="1" ht="14.25">
      <c r="A17" s="372" t="s">
        <v>961</v>
      </c>
      <c r="C17" s="402"/>
      <c r="E17" s="391">
        <f>Application!W840*1.07</f>
        <v>219180.29800000004</v>
      </c>
      <c r="F17" s="391"/>
      <c r="G17" s="391">
        <f t="shared" si="0"/>
        <v>226851.60843000002</v>
      </c>
      <c r="H17" s="391"/>
      <c r="I17" s="391">
        <f t="shared" si="0"/>
        <v>234791.41472505001</v>
      </c>
      <c r="J17" s="391"/>
      <c r="K17" s="391">
        <f t="shared" si="0"/>
        <v>243009.11424042674</v>
      </c>
      <c r="L17" s="391"/>
      <c r="M17" s="391">
        <f t="shared" si="0"/>
        <v>251514.43323884165</v>
      </c>
      <c r="N17" s="391"/>
      <c r="O17" s="391">
        <f t="shared" si="0"/>
        <v>260317.43840220108</v>
      </c>
      <c r="P17" s="391"/>
      <c r="Q17" s="391">
        <f t="shared" si="0"/>
        <v>269428.5487462781</v>
      </c>
      <c r="R17" s="391"/>
      <c r="S17" s="391">
        <f t="shared" si="0"/>
        <v>278858.54795239784</v>
      </c>
      <c r="T17" s="391"/>
      <c r="U17" s="391">
        <f t="shared" si="0"/>
        <v>288618.59713073174</v>
      </c>
      <c r="V17" s="391"/>
      <c r="W17" s="391">
        <f t="shared" si="0"/>
        <v>298720.24803030735</v>
      </c>
      <c r="X17" s="391"/>
      <c r="Y17" s="391">
        <f t="shared" si="0"/>
        <v>309175.45671136811</v>
      </c>
      <c r="Z17" s="391"/>
      <c r="AA17" s="391">
        <f t="shared" si="0"/>
        <v>319996.59769626596</v>
      </c>
      <c r="AB17" s="391"/>
      <c r="AC17" s="391">
        <f t="shared" si="0"/>
        <v>331196.47861563525</v>
      </c>
      <c r="AD17" s="391"/>
      <c r="AE17" s="391">
        <f t="shared" si="0"/>
        <v>342788.35536718246</v>
      </c>
      <c r="AF17" s="391"/>
      <c r="AG17" s="391">
        <f t="shared" si="0"/>
        <v>354785.94780503382</v>
      </c>
    </row>
    <row r="18" spans="1:33" s="372" customFormat="1" ht="14.25">
      <c r="A18" s="372" t="s">
        <v>166</v>
      </c>
      <c r="C18" s="402"/>
      <c r="E18" s="391">
        <f>Application!W841*1.07</f>
        <v>55881.82</v>
      </c>
      <c r="F18" s="391"/>
      <c r="G18" s="391">
        <f t="shared" si="0"/>
        <v>57837.683699999994</v>
      </c>
      <c r="H18" s="391"/>
      <c r="I18" s="391">
        <f t="shared" si="0"/>
        <v>59862.002629499992</v>
      </c>
      <c r="J18" s="391"/>
      <c r="K18" s="391">
        <f t="shared" si="0"/>
        <v>61957.172721532486</v>
      </c>
      <c r="L18" s="391"/>
      <c r="M18" s="391">
        <f t="shared" si="0"/>
        <v>64125.673766786116</v>
      </c>
      <c r="N18" s="391"/>
      <c r="O18" s="391">
        <f t="shared" si="0"/>
        <v>66370.072348623624</v>
      </c>
      <c r="P18" s="391"/>
      <c r="Q18" s="391">
        <f t="shared" si="0"/>
        <v>68693.02488082544</v>
      </c>
      <c r="R18" s="391"/>
      <c r="S18" s="391">
        <f t="shared" si="0"/>
        <v>71097.280751654325</v>
      </c>
      <c r="T18" s="391"/>
      <c r="U18" s="391">
        <f t="shared" si="0"/>
        <v>73585.685577962227</v>
      </c>
      <c r="V18" s="391"/>
      <c r="W18" s="391">
        <f t="shared" si="0"/>
        <v>76161.184573190898</v>
      </c>
      <c r="X18" s="391"/>
      <c r="Y18" s="391">
        <f t="shared" si="0"/>
        <v>78826.826033252568</v>
      </c>
      <c r="Z18" s="391"/>
      <c r="AA18" s="391">
        <f t="shared" si="0"/>
        <v>81585.764944416398</v>
      </c>
      <c r="AB18" s="391"/>
      <c r="AC18" s="391">
        <f t="shared" si="0"/>
        <v>84441.266717470964</v>
      </c>
      <c r="AD18" s="391"/>
      <c r="AE18" s="391">
        <f t="shared" si="0"/>
        <v>87396.711052582439</v>
      </c>
      <c r="AF18" s="391"/>
      <c r="AG18" s="391">
        <f t="shared" si="0"/>
        <v>90455.595939422812</v>
      </c>
    </row>
    <row r="19" spans="1:33" s="372" customFormat="1" ht="14.25">
      <c r="A19" s="372" t="s">
        <v>435</v>
      </c>
      <c r="C19" s="402"/>
      <c r="E19" s="391">
        <f>Application!W850*1.07</f>
        <v>142456.59</v>
      </c>
      <c r="F19" s="391"/>
      <c r="G19" s="391">
        <f t="shared" si="0"/>
        <v>147442.57064999998</v>
      </c>
      <c r="H19" s="391"/>
      <c r="I19" s="391">
        <f t="shared" si="0"/>
        <v>152603.06062274997</v>
      </c>
      <c r="J19" s="391"/>
      <c r="K19" s="391">
        <f t="shared" si="0"/>
        <v>157944.1677445462</v>
      </c>
      <c r="L19" s="391"/>
      <c r="M19" s="391">
        <f t="shared" si="0"/>
        <v>163472.21361560529</v>
      </c>
      <c r="N19" s="391"/>
      <c r="O19" s="391">
        <f t="shared" si="0"/>
        <v>169193.74109215147</v>
      </c>
      <c r="P19" s="391"/>
      <c r="Q19" s="391">
        <f t="shared" si="0"/>
        <v>175115.52203037674</v>
      </c>
      <c r="R19" s="391"/>
      <c r="S19" s="391">
        <f t="shared" si="0"/>
        <v>181244.5653014399</v>
      </c>
      <c r="T19" s="391"/>
      <c r="U19" s="391">
        <f t="shared" si="0"/>
        <v>187588.12508699027</v>
      </c>
      <c r="V19" s="391"/>
      <c r="W19" s="391">
        <f t="shared" si="0"/>
        <v>194153.70946503492</v>
      </c>
      <c r="X19" s="391"/>
      <c r="Y19" s="391">
        <f t="shared" si="0"/>
        <v>200949.08929631111</v>
      </c>
      <c r="Z19" s="391"/>
      <c r="AA19" s="391">
        <f t="shared" si="0"/>
        <v>207982.307421682</v>
      </c>
      <c r="AB19" s="391"/>
      <c r="AC19" s="391">
        <f t="shared" si="0"/>
        <v>215261.68818144084</v>
      </c>
      <c r="AD19" s="391"/>
      <c r="AE19" s="391">
        <f t="shared" si="0"/>
        <v>222795.84726779125</v>
      </c>
      <c r="AF19" s="391"/>
      <c r="AG19" s="391">
        <f t="shared" si="0"/>
        <v>230593.70192216392</v>
      </c>
    </row>
    <row r="20" spans="1:33" s="372" customFormat="1" ht="14.25">
      <c r="A20" s="395" t="s">
        <v>1112</v>
      </c>
      <c r="B20" s="395"/>
      <c r="C20" s="402"/>
      <c r="E20" s="401">
        <f>Application!W857</f>
        <v>0</v>
      </c>
      <c r="F20" s="391"/>
      <c r="G20" s="401">
        <f t="shared" si="0"/>
        <v>0</v>
      </c>
      <c r="H20" s="391"/>
      <c r="I20" s="401">
        <f t="shared" si="0"/>
        <v>0</v>
      </c>
      <c r="J20" s="391"/>
      <c r="K20" s="401">
        <f t="shared" si="0"/>
        <v>0</v>
      </c>
      <c r="L20" s="391"/>
      <c r="M20" s="401">
        <f t="shared" si="0"/>
        <v>0</v>
      </c>
      <c r="N20" s="391"/>
      <c r="O20" s="401">
        <f t="shared" si="0"/>
        <v>0</v>
      </c>
      <c r="P20" s="391"/>
      <c r="Q20" s="401">
        <f t="shared" si="0"/>
        <v>0</v>
      </c>
      <c r="R20" s="391"/>
      <c r="S20" s="401">
        <f t="shared" si="0"/>
        <v>0</v>
      </c>
      <c r="T20" s="391"/>
      <c r="U20" s="401">
        <f t="shared" si="0"/>
        <v>0</v>
      </c>
      <c r="V20" s="391"/>
      <c r="W20" s="401">
        <f t="shared" si="0"/>
        <v>0</v>
      </c>
      <c r="X20" s="391"/>
      <c r="Y20" s="401">
        <f t="shared" si="0"/>
        <v>0</v>
      </c>
      <c r="Z20" s="391"/>
      <c r="AA20" s="401">
        <f t="shared" si="0"/>
        <v>0</v>
      </c>
      <c r="AB20" s="391"/>
      <c r="AC20" s="401">
        <f t="shared" si="0"/>
        <v>0</v>
      </c>
      <c r="AD20" s="391"/>
      <c r="AE20" s="401">
        <f t="shared" si="0"/>
        <v>0</v>
      </c>
      <c r="AF20" s="391"/>
      <c r="AG20" s="401">
        <f t="shared" si="0"/>
        <v>0</v>
      </c>
    </row>
    <row r="21" spans="1:33" s="392" customFormat="1" ht="15">
      <c r="A21" s="392" t="s">
        <v>962</v>
      </c>
      <c r="C21" s="402"/>
      <c r="E21" s="392">
        <f>SUM(E14:E20)</f>
        <v>641088.3600000001</v>
      </c>
      <c r="G21" s="392">
        <f>SUM(G14:G20)</f>
        <v>663526.45259999996</v>
      </c>
      <c r="I21" s="392">
        <f>SUM(I14:I20)</f>
        <v>686749.87844099989</v>
      </c>
      <c r="K21" s="392">
        <f>SUM(K14:K20)</f>
        <v>710786.1241864349</v>
      </c>
      <c r="M21" s="392">
        <f>SUM(M14:M20)</f>
        <v>735663.63853295997</v>
      </c>
      <c r="O21" s="392">
        <f>SUM(O14:O20)</f>
        <v>761411.86588161357</v>
      </c>
      <c r="Q21" s="392">
        <f>SUM(Q14:Q20)</f>
        <v>788061.28118746984</v>
      </c>
      <c r="S21" s="392">
        <f>SUM(S14:S20)</f>
        <v>815643.4260290314</v>
      </c>
      <c r="U21" s="392">
        <f>SUM(U14:U20)</f>
        <v>844190.94594004727</v>
      </c>
      <c r="W21" s="392">
        <f>SUM(W14:W20)</f>
        <v>873737.62904794887</v>
      </c>
      <c r="Y21" s="392">
        <f>SUM(Y14:Y20)</f>
        <v>904318.44606462703</v>
      </c>
      <c r="AA21" s="392">
        <f>SUM(AA14:AA20)</f>
        <v>935969.59167688899</v>
      </c>
      <c r="AC21" s="392">
        <f>SUM(AC14:AC20)</f>
        <v>968728.52738557989</v>
      </c>
      <c r="AE21" s="392">
        <f>SUM(AE14:AE20)</f>
        <v>1002634.0258440753</v>
      </c>
      <c r="AG21" s="392">
        <f>SUM(AG14:AG20)</f>
        <v>1037726.2167486178</v>
      </c>
    </row>
    <row r="22" spans="1:33" s="372" customFormat="1" ht="14.25">
      <c r="C22" s="402"/>
      <c r="E22" s="391"/>
      <c r="F22" s="391"/>
      <c r="G22" s="391"/>
      <c r="H22" s="391"/>
      <c r="I22" s="391"/>
      <c r="J22" s="391"/>
      <c r="K22" s="391"/>
      <c r="L22" s="391"/>
      <c r="M22" s="391"/>
      <c r="N22" s="391"/>
      <c r="O22" s="391"/>
      <c r="P22" s="391"/>
      <c r="Q22" s="391"/>
      <c r="R22" s="391"/>
      <c r="S22" s="391"/>
      <c r="T22" s="391"/>
      <c r="U22" s="391"/>
      <c r="V22" s="391"/>
      <c r="W22" s="391"/>
      <c r="X22" s="391"/>
      <c r="Y22" s="391"/>
      <c r="Z22" s="391"/>
      <c r="AA22" s="391"/>
      <c r="AB22" s="391"/>
      <c r="AC22" s="391"/>
      <c r="AD22" s="391"/>
      <c r="AE22" s="391"/>
      <c r="AF22" s="391"/>
      <c r="AG22" s="391"/>
    </row>
    <row r="23" spans="1:33" s="372" customFormat="1" ht="14.25">
      <c r="A23" s="372" t="s">
        <v>1472</v>
      </c>
      <c r="C23" s="414">
        <v>1.0349999999999999</v>
      </c>
      <c r="E23" s="391">
        <f>Application!AC865</f>
        <v>0</v>
      </c>
      <c r="F23" s="391"/>
      <c r="G23" s="391">
        <f>E23*$C$23</f>
        <v>0</v>
      </c>
      <c r="H23" s="391"/>
      <c r="I23" s="391">
        <f>G23*$C$23</f>
        <v>0</v>
      </c>
      <c r="J23" s="391"/>
      <c r="K23" s="391">
        <f>I23*$C$23</f>
        <v>0</v>
      </c>
      <c r="L23" s="391"/>
      <c r="M23" s="391">
        <f>K23*$C$23</f>
        <v>0</v>
      </c>
      <c r="N23" s="391"/>
      <c r="O23" s="391">
        <f>M23*$C$23</f>
        <v>0</v>
      </c>
      <c r="P23" s="391"/>
      <c r="Q23" s="391">
        <f>O23*$C$23</f>
        <v>0</v>
      </c>
      <c r="R23" s="391"/>
      <c r="S23" s="391">
        <f>Q23*$C$23</f>
        <v>0</v>
      </c>
      <c r="T23" s="391"/>
      <c r="U23" s="391">
        <f>S23*$C$23</f>
        <v>0</v>
      </c>
      <c r="V23" s="391"/>
      <c r="W23" s="391">
        <f>U23*$C$23</f>
        <v>0</v>
      </c>
      <c r="X23" s="391"/>
      <c r="Y23" s="391">
        <f>W23*$C$23</f>
        <v>0</v>
      </c>
      <c r="Z23" s="391"/>
      <c r="AA23" s="391">
        <f>Y23*$C$23</f>
        <v>0</v>
      </c>
      <c r="AB23" s="391"/>
      <c r="AC23" s="391">
        <f>AA23*$C$23</f>
        <v>0</v>
      </c>
      <c r="AD23" s="391"/>
      <c r="AE23" s="391">
        <f>AC23*$C$23</f>
        <v>0</v>
      </c>
      <c r="AF23" s="391"/>
      <c r="AG23" s="391">
        <f>AE23*$C$23</f>
        <v>0</v>
      </c>
    </row>
    <row r="24" spans="1:33" s="372" customFormat="1" ht="14.25">
      <c r="A24" s="372" t="s">
        <v>964</v>
      </c>
      <c r="C24" s="414">
        <v>1.0349999999999999</v>
      </c>
      <c r="E24" s="391">
        <f>Application!AC866</f>
        <v>0</v>
      </c>
      <c r="F24" s="391"/>
      <c r="G24" s="391">
        <f>E24*$C$24</f>
        <v>0</v>
      </c>
      <c r="H24" s="391"/>
      <c r="I24" s="391">
        <f>G24*$C$24</f>
        <v>0</v>
      </c>
      <c r="J24" s="391"/>
      <c r="K24" s="391">
        <f>I24*$C$24</f>
        <v>0</v>
      </c>
      <c r="L24" s="391"/>
      <c r="M24" s="391">
        <f>K24*$C$24</f>
        <v>0</v>
      </c>
      <c r="N24" s="391"/>
      <c r="O24" s="391">
        <f>M24*$C$24</f>
        <v>0</v>
      </c>
      <c r="P24" s="391"/>
      <c r="Q24" s="391">
        <f>O24*$C$24</f>
        <v>0</v>
      </c>
      <c r="R24" s="391"/>
      <c r="S24" s="391">
        <f>Q24*$C$24</f>
        <v>0</v>
      </c>
      <c r="T24" s="391"/>
      <c r="U24" s="391">
        <f>S24*$C$24</f>
        <v>0</v>
      </c>
      <c r="V24" s="391"/>
      <c r="W24" s="391">
        <f>U24*$C$24</f>
        <v>0</v>
      </c>
      <c r="X24" s="391"/>
      <c r="Y24" s="391">
        <f>W24*$C$24</f>
        <v>0</v>
      </c>
      <c r="Z24" s="391"/>
      <c r="AA24" s="391">
        <f>Y24*$C$24</f>
        <v>0</v>
      </c>
      <c r="AB24" s="391"/>
      <c r="AC24" s="391">
        <f>AA24*$C$24</f>
        <v>0</v>
      </c>
      <c r="AD24" s="391"/>
      <c r="AE24" s="391">
        <f>AC24*$C$24</f>
        <v>0</v>
      </c>
      <c r="AF24" s="391"/>
      <c r="AG24" s="391">
        <f>AE24*$C$24</f>
        <v>0</v>
      </c>
    </row>
    <row r="25" spans="1:33" s="372" customFormat="1" ht="14.25">
      <c r="A25" s="372" t="s">
        <v>965</v>
      </c>
      <c r="C25" s="414"/>
      <c r="E25" s="391">
        <f>Application!AC867</f>
        <v>21750</v>
      </c>
      <c r="F25" s="391"/>
      <c r="G25" s="391">
        <f>$E$25</f>
        <v>21750</v>
      </c>
      <c r="H25" s="391"/>
      <c r="I25" s="391">
        <f>$E$25</f>
        <v>21750</v>
      </c>
      <c r="J25" s="391"/>
      <c r="K25" s="391">
        <f>$E$25</f>
        <v>21750</v>
      </c>
      <c r="L25" s="391"/>
      <c r="M25" s="391">
        <f>$E$25</f>
        <v>21750</v>
      </c>
      <c r="N25" s="391"/>
      <c r="O25" s="391">
        <f>$E$25</f>
        <v>21750</v>
      </c>
      <c r="P25" s="391"/>
      <c r="Q25" s="391">
        <f>$E$25</f>
        <v>21750</v>
      </c>
      <c r="R25" s="391"/>
      <c r="S25" s="391">
        <f>$E$25</f>
        <v>21750</v>
      </c>
      <c r="T25" s="391"/>
      <c r="U25" s="391">
        <f>$E$25</f>
        <v>21750</v>
      </c>
      <c r="V25" s="391"/>
      <c r="W25" s="391">
        <f>$E$25</f>
        <v>21750</v>
      </c>
      <c r="X25" s="391"/>
      <c r="Y25" s="391">
        <f>$E$25</f>
        <v>21750</v>
      </c>
      <c r="Z25" s="391"/>
      <c r="AA25" s="391">
        <f>$E$25</f>
        <v>21750</v>
      </c>
      <c r="AB25" s="391"/>
      <c r="AC25" s="391">
        <f>$E$25</f>
        <v>21750</v>
      </c>
      <c r="AD25" s="391"/>
      <c r="AE25" s="391">
        <f>$E$25</f>
        <v>21750</v>
      </c>
      <c r="AF25" s="391"/>
      <c r="AG25" s="391">
        <f>$E$25</f>
        <v>21750</v>
      </c>
    </row>
    <row r="26" spans="1:33" s="372" customFormat="1" ht="14.25">
      <c r="A26" s="372" t="s">
        <v>963</v>
      </c>
      <c r="C26" s="412">
        <v>1.02</v>
      </c>
      <c r="E26" s="391">
        <f>Application!AC868*1.04</f>
        <v>0</v>
      </c>
      <c r="F26" s="391"/>
      <c r="G26" s="391">
        <f>E26*$C$26</f>
        <v>0</v>
      </c>
      <c r="H26" s="391"/>
      <c r="I26" s="391">
        <f>G26*$C$26</f>
        <v>0</v>
      </c>
      <c r="J26" s="391"/>
      <c r="K26" s="391">
        <f>I26*$C$26</f>
        <v>0</v>
      </c>
      <c r="L26" s="391"/>
      <c r="M26" s="391">
        <f>K26*$C$26</f>
        <v>0</v>
      </c>
      <c r="N26" s="391"/>
      <c r="O26" s="391">
        <f>M26*$C$26</f>
        <v>0</v>
      </c>
      <c r="P26" s="391"/>
      <c r="Q26" s="391">
        <f>O26*$C$26</f>
        <v>0</v>
      </c>
      <c r="R26" s="391"/>
      <c r="S26" s="391">
        <f>Q26*$C$26</f>
        <v>0</v>
      </c>
      <c r="T26" s="391"/>
      <c r="U26" s="391">
        <f>S26*$C$26</f>
        <v>0</v>
      </c>
      <c r="V26" s="391"/>
      <c r="W26" s="391">
        <f>U26*$C$26</f>
        <v>0</v>
      </c>
      <c r="X26" s="391"/>
      <c r="Y26" s="391">
        <f>W26*$C$26</f>
        <v>0</v>
      </c>
      <c r="Z26" s="391"/>
      <c r="AA26" s="391">
        <f>Y26*$C$26</f>
        <v>0</v>
      </c>
      <c r="AB26" s="391"/>
      <c r="AC26" s="391">
        <f>AA26*$C$26</f>
        <v>0</v>
      </c>
      <c r="AD26" s="391"/>
      <c r="AE26" s="391">
        <f>AC26*$C$26</f>
        <v>0</v>
      </c>
      <c r="AF26" s="391"/>
      <c r="AG26" s="391">
        <f>AE26*$C$26</f>
        <v>0</v>
      </c>
    </row>
    <row r="27" spans="1:33" s="372" customFormat="1" ht="14.25">
      <c r="A27" s="395" t="str">
        <f>Application!E869</f>
        <v>Other (Specify):</v>
      </c>
      <c r="B27" s="395"/>
      <c r="C27" s="531">
        <v>1.0349999999999999</v>
      </c>
      <c r="E27" s="391">
        <f>Application!AC869</f>
        <v>0</v>
      </c>
      <c r="F27" s="391"/>
      <c r="G27" s="391">
        <f>E27*$C$27</f>
        <v>0</v>
      </c>
      <c r="H27" s="391"/>
      <c r="I27" s="391">
        <f>G27*$C$27</f>
        <v>0</v>
      </c>
      <c r="J27" s="391"/>
      <c r="K27" s="391">
        <f>I27*$C$27</f>
        <v>0</v>
      </c>
      <c r="L27" s="391"/>
      <c r="M27" s="391">
        <f>K27*$C$27</f>
        <v>0</v>
      </c>
      <c r="N27" s="391"/>
      <c r="O27" s="391">
        <f>M27*$C$27</f>
        <v>0</v>
      </c>
      <c r="P27" s="391"/>
      <c r="Q27" s="391">
        <f>O27*$C$27</f>
        <v>0</v>
      </c>
      <c r="R27" s="391"/>
      <c r="S27" s="391">
        <f>Q27*$C$27</f>
        <v>0</v>
      </c>
      <c r="T27" s="391"/>
      <c r="U27" s="391">
        <f>S27*$C$27</f>
        <v>0</v>
      </c>
      <c r="V27" s="391"/>
      <c r="W27" s="391">
        <f>U27*$C$27</f>
        <v>0</v>
      </c>
      <c r="X27" s="391"/>
      <c r="Y27" s="391">
        <f>W27*$C$27</f>
        <v>0</v>
      </c>
      <c r="Z27" s="391"/>
      <c r="AA27" s="391">
        <f>Y27*$C$27</f>
        <v>0</v>
      </c>
      <c r="AB27" s="391"/>
      <c r="AC27" s="391">
        <f>AA27*$C$27</f>
        <v>0</v>
      </c>
      <c r="AD27" s="391"/>
      <c r="AE27" s="391">
        <f>AC27*$C$27</f>
        <v>0</v>
      </c>
      <c r="AF27" s="391"/>
      <c r="AG27" s="391">
        <f>AE27*$C$27</f>
        <v>0</v>
      </c>
    </row>
    <row r="28" spans="1:33" s="372" customFormat="1" ht="14.25">
      <c r="A28" s="395" t="str">
        <f>Application!E870</f>
        <v>Other (Specify):</v>
      </c>
      <c r="B28" s="395"/>
      <c r="C28" s="531">
        <v>1.0349999999999999</v>
      </c>
      <c r="E28" s="391">
        <f>Application!AC870</f>
        <v>0</v>
      </c>
      <c r="F28" s="391"/>
      <c r="G28" s="391">
        <f>E28*$C$28</f>
        <v>0</v>
      </c>
      <c r="H28" s="391"/>
      <c r="I28" s="391">
        <f>G28*$C$28</f>
        <v>0</v>
      </c>
      <c r="J28" s="391"/>
      <c r="K28" s="391">
        <f>I28*$C$28</f>
        <v>0</v>
      </c>
      <c r="L28" s="391"/>
      <c r="M28" s="391">
        <f>K28*$C$28</f>
        <v>0</v>
      </c>
      <c r="N28" s="391"/>
      <c r="O28" s="391">
        <f>M28*$C$28</f>
        <v>0</v>
      </c>
      <c r="P28" s="391"/>
      <c r="Q28" s="391">
        <f>O28*$C$28</f>
        <v>0</v>
      </c>
      <c r="R28" s="391"/>
      <c r="S28" s="391">
        <f>Q28*$C$28</f>
        <v>0</v>
      </c>
      <c r="T28" s="391"/>
      <c r="U28" s="391">
        <f>S28*$C$28</f>
        <v>0</v>
      </c>
      <c r="V28" s="391"/>
      <c r="W28" s="391">
        <f>U28*$C$28</f>
        <v>0</v>
      </c>
      <c r="X28" s="391"/>
      <c r="Y28" s="391">
        <f>W28*$C$28</f>
        <v>0</v>
      </c>
      <c r="Z28" s="391"/>
      <c r="AA28" s="391">
        <f>Y28*$C$28</f>
        <v>0</v>
      </c>
      <c r="AB28" s="391"/>
      <c r="AC28" s="391">
        <f>AA28*$C$28</f>
        <v>0</v>
      </c>
      <c r="AD28" s="391"/>
      <c r="AE28" s="391">
        <f>AC28*$C$28</f>
        <v>0</v>
      </c>
      <c r="AF28" s="391"/>
      <c r="AG28" s="391">
        <f>AE28*$C$28</f>
        <v>0</v>
      </c>
    </row>
    <row r="29" spans="1:33" s="372" customFormat="1" ht="14.25">
      <c r="C29" s="389"/>
      <c r="E29" s="391"/>
      <c r="F29" s="391"/>
      <c r="G29" s="391"/>
      <c r="H29" s="391"/>
      <c r="I29" s="391"/>
      <c r="J29" s="391"/>
      <c r="K29" s="391"/>
      <c r="L29" s="391"/>
      <c r="M29" s="391"/>
      <c r="N29" s="391"/>
      <c r="O29" s="391"/>
      <c r="P29" s="391"/>
      <c r="Q29" s="391"/>
      <c r="R29" s="391"/>
      <c r="S29" s="391"/>
      <c r="T29" s="391"/>
      <c r="U29" s="391"/>
      <c r="V29" s="391"/>
      <c r="W29" s="391"/>
      <c r="X29" s="391"/>
      <c r="Y29" s="391"/>
      <c r="Z29" s="391"/>
      <c r="AA29" s="391"/>
      <c r="AB29" s="391"/>
      <c r="AC29" s="391"/>
      <c r="AD29" s="391"/>
      <c r="AE29" s="391"/>
      <c r="AF29" s="391"/>
      <c r="AG29" s="391"/>
    </row>
    <row r="30" spans="1:33" s="392" customFormat="1" ht="15">
      <c r="A30" s="392" t="s">
        <v>194</v>
      </c>
      <c r="C30" s="393"/>
      <c r="E30" s="392">
        <f>SUM(E21:E28)</f>
        <v>662838.3600000001</v>
      </c>
      <c r="G30" s="392">
        <f>SUM(G21:G28)</f>
        <v>685276.45259999996</v>
      </c>
      <c r="I30" s="392">
        <f>SUM(I21:I28)</f>
        <v>708499.87844099989</v>
      </c>
      <c r="K30" s="392">
        <f>SUM(K21:K28)</f>
        <v>732536.1241864349</v>
      </c>
      <c r="M30" s="392">
        <f>SUM(M21:M28)</f>
        <v>757413.63853295997</v>
      </c>
      <c r="O30" s="392">
        <f>SUM(O21:O28)</f>
        <v>783161.86588161357</v>
      </c>
      <c r="Q30" s="392">
        <f>SUM(Q21:Q28)</f>
        <v>809811.28118746984</v>
      </c>
      <c r="S30" s="392">
        <f>SUM(S21:S28)</f>
        <v>837393.4260290314</v>
      </c>
      <c r="U30" s="392">
        <f>SUM(U21:U28)</f>
        <v>865940.94594004727</v>
      </c>
      <c r="W30" s="392">
        <f>SUM(W21:W28)</f>
        <v>895487.62904794887</v>
      </c>
      <c r="Y30" s="392">
        <f>SUM(Y21:Y28)</f>
        <v>926068.44606462703</v>
      </c>
      <c r="AA30" s="392">
        <f>SUM(AA21:AA28)</f>
        <v>957719.59167688899</v>
      </c>
      <c r="AC30" s="392">
        <f>SUM(AC21:AC28)</f>
        <v>990478.52738557989</v>
      </c>
      <c r="AE30" s="392">
        <f>SUM(AE21:AE28)</f>
        <v>1024384.0258440753</v>
      </c>
      <c r="AG30" s="392">
        <f>SUM(AG21:AG28)</f>
        <v>1059476.2167486178</v>
      </c>
    </row>
    <row r="31" spans="1:33" s="372" customFormat="1" ht="14.25">
      <c r="C31" s="389"/>
      <c r="E31" s="391"/>
      <c r="F31" s="391"/>
      <c r="G31" s="391"/>
      <c r="H31" s="391"/>
      <c r="I31" s="391"/>
      <c r="J31" s="391"/>
      <c r="K31" s="391"/>
      <c r="L31" s="391"/>
      <c r="M31" s="391"/>
      <c r="N31" s="391"/>
      <c r="O31" s="391"/>
      <c r="P31" s="391"/>
      <c r="Q31" s="391"/>
      <c r="R31" s="391"/>
      <c r="S31" s="391"/>
      <c r="T31" s="391"/>
      <c r="U31" s="391"/>
      <c r="V31" s="391"/>
      <c r="W31" s="391"/>
      <c r="X31" s="391"/>
      <c r="Y31" s="391"/>
      <c r="Z31" s="391"/>
      <c r="AA31" s="391"/>
      <c r="AB31" s="391"/>
      <c r="AC31" s="391"/>
      <c r="AD31" s="391"/>
      <c r="AE31" s="391"/>
      <c r="AF31" s="391"/>
      <c r="AG31" s="391"/>
    </row>
    <row r="32" spans="1:33" s="392" customFormat="1" ht="15">
      <c r="A32" s="392" t="s">
        <v>966</v>
      </c>
      <c r="C32" s="393"/>
      <c r="E32" s="392">
        <f>E10-E30</f>
        <v>1592728.59</v>
      </c>
      <c r="G32" s="392">
        <f>G10-G30</f>
        <v>1626679.6711499998</v>
      </c>
      <c r="I32" s="392">
        <f>I10-I30</f>
        <v>1661255.14840275</v>
      </c>
      <c r="K32" s="392">
        <f>K10-K30</f>
        <v>1696462.7783284085</v>
      </c>
      <c r="M32" s="392">
        <f>M10-M30</f>
        <v>1732310.2365447544</v>
      </c>
      <c r="O32" s="392">
        <f>O10-O30</f>
        <v>1768805.1060730428</v>
      </c>
      <c r="Q32" s="392">
        <f>Q10-Q30</f>
        <v>1805954.8650660522</v>
      </c>
      <c r="S32" s="392">
        <f>S10-S30</f>
        <v>1843766.8738808285</v>
      </c>
      <c r="U32" s="392">
        <f>U10-U30</f>
        <v>1882248.3614675596</v>
      </c>
      <c r="W32" s="392">
        <f>W10-W30</f>
        <v>1921406.4110448472</v>
      </c>
      <c r="Y32" s="392">
        <f>Y10-Y30</f>
        <v>1961247.9450304892</v>
      </c>
      <c r="AA32" s="392">
        <f>AA10-AA30</f>
        <v>2001779.709195605</v>
      </c>
      <c r="AC32" s="392">
        <f>AC10-AC30</f>
        <v>2043008.2560087261</v>
      </c>
      <c r="AE32" s="392">
        <f>AE10-AE30</f>
        <v>2084939.9271350875</v>
      </c>
      <c r="AG32" s="392">
        <f>AG10-AG30</f>
        <v>2127580.8350550244</v>
      </c>
    </row>
    <row r="33" spans="1:35" s="372" customFormat="1" ht="14.25">
      <c r="C33" s="389"/>
      <c r="E33" s="391"/>
      <c r="F33" s="391"/>
      <c r="G33" s="391"/>
      <c r="H33" s="391"/>
      <c r="I33" s="391"/>
      <c r="J33" s="391"/>
      <c r="K33" s="391"/>
      <c r="L33" s="391"/>
      <c r="M33" s="391"/>
      <c r="N33" s="391"/>
      <c r="O33" s="391"/>
      <c r="P33" s="391"/>
      <c r="Q33" s="391"/>
      <c r="R33" s="391"/>
      <c r="S33" s="391"/>
      <c r="T33" s="391"/>
      <c r="U33" s="391"/>
      <c r="V33" s="391"/>
      <c r="W33" s="391"/>
      <c r="X33" s="391"/>
      <c r="Y33" s="391"/>
      <c r="Z33" s="391"/>
      <c r="AA33" s="391"/>
      <c r="AB33" s="391"/>
      <c r="AC33" s="391"/>
      <c r="AD33" s="391"/>
      <c r="AE33" s="391"/>
      <c r="AF33" s="391"/>
      <c r="AG33" s="391"/>
    </row>
    <row r="34" spans="1:35" s="372" customFormat="1" ht="15">
      <c r="A34" s="387" t="s">
        <v>980</v>
      </c>
      <c r="C34" s="389"/>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s="372" customFormat="1" ht="14.25">
      <c r="A35" s="394" t="str">
        <f>Application!C618</f>
        <v>Housing Authority of the City of San Diego</v>
      </c>
      <c r="B35" s="395"/>
      <c r="C35" s="389"/>
      <c r="E35" s="391">
        <f>Application!AB618</f>
        <v>1389602.1092227758</v>
      </c>
      <c r="F35" s="391"/>
      <c r="G35" s="391">
        <f>$E$35</f>
        <v>1389602.1092227758</v>
      </c>
      <c r="H35" s="391"/>
      <c r="I35" s="391">
        <f>$E$35</f>
        <v>1389602.1092227758</v>
      </c>
      <c r="J35" s="391"/>
      <c r="K35" s="391">
        <f>$E$35</f>
        <v>1389602.1092227758</v>
      </c>
      <c r="L35" s="391"/>
      <c r="M35" s="391">
        <f>$E$35</f>
        <v>1389602.1092227758</v>
      </c>
      <c r="N35" s="391"/>
      <c r="O35" s="391">
        <f>$E$35</f>
        <v>1389602.1092227758</v>
      </c>
      <c r="P35" s="391"/>
      <c r="Q35" s="391">
        <f>$E$35</f>
        <v>1389602.1092227758</v>
      </c>
      <c r="R35" s="391"/>
      <c r="S35" s="391">
        <f>$E$35</f>
        <v>1389602.1092227758</v>
      </c>
      <c r="T35" s="391"/>
      <c r="U35" s="391">
        <f>$E$35</f>
        <v>1389602.1092227758</v>
      </c>
      <c r="V35" s="391"/>
      <c r="W35" s="391">
        <f>$E$35</f>
        <v>1389602.1092227758</v>
      </c>
      <c r="X35" s="391"/>
      <c r="Y35" s="391">
        <f>$E$35</f>
        <v>1389602.1092227758</v>
      </c>
      <c r="Z35" s="391"/>
      <c r="AA35" s="391">
        <f>$E$35</f>
        <v>1389602.1092227758</v>
      </c>
      <c r="AB35" s="391"/>
      <c r="AC35" s="391">
        <f>$E$35</f>
        <v>1389602.1092227758</v>
      </c>
      <c r="AD35" s="391"/>
      <c r="AE35" s="391">
        <f>$E$35</f>
        <v>1389602.1092227758</v>
      </c>
      <c r="AF35" s="391"/>
      <c r="AG35" s="391">
        <f>$E$35</f>
        <v>1389602.1092227758</v>
      </c>
    </row>
    <row r="36" spans="1:35" s="372" customFormat="1" ht="14.25">
      <c r="A36" s="394"/>
      <c r="B36" s="395"/>
      <c r="C36" s="389"/>
      <c r="E36" s="391"/>
      <c r="F36" s="391"/>
      <c r="G36" s="391">
        <f>$E$36</f>
        <v>0</v>
      </c>
      <c r="H36" s="391"/>
      <c r="I36" s="391">
        <f>$E$36</f>
        <v>0</v>
      </c>
      <c r="J36" s="391"/>
      <c r="K36" s="391">
        <f>$E$36</f>
        <v>0</v>
      </c>
      <c r="L36" s="391"/>
      <c r="M36" s="391">
        <f>$E$36</f>
        <v>0</v>
      </c>
      <c r="N36" s="391"/>
      <c r="O36" s="391">
        <f>$E$36</f>
        <v>0</v>
      </c>
      <c r="P36" s="391"/>
      <c r="Q36" s="391">
        <f>$E$36</f>
        <v>0</v>
      </c>
      <c r="R36" s="391"/>
      <c r="S36" s="391">
        <f>$E$36</f>
        <v>0</v>
      </c>
      <c r="T36" s="391"/>
      <c r="U36" s="391">
        <f>$E$36</f>
        <v>0</v>
      </c>
      <c r="V36" s="391"/>
      <c r="W36" s="391">
        <f>$E$36</f>
        <v>0</v>
      </c>
      <c r="X36" s="391"/>
      <c r="Y36" s="391">
        <f>$E$36</f>
        <v>0</v>
      </c>
      <c r="Z36" s="391"/>
      <c r="AA36" s="391">
        <f>$E$36</f>
        <v>0</v>
      </c>
      <c r="AB36" s="391"/>
      <c r="AC36" s="391">
        <f>$E$36</f>
        <v>0</v>
      </c>
      <c r="AD36" s="391"/>
      <c r="AE36" s="391">
        <f>$E$36</f>
        <v>0</v>
      </c>
      <c r="AF36" s="391"/>
      <c r="AG36" s="391">
        <f>$E$36</f>
        <v>0</v>
      </c>
    </row>
    <row r="37" spans="1:35" s="372" customFormat="1" ht="14.25">
      <c r="A37" s="394"/>
      <c r="B37" s="395"/>
      <c r="C37" s="389"/>
      <c r="E37" s="401"/>
      <c r="F37" s="391"/>
      <c r="G37" s="401">
        <f>$E$37</f>
        <v>0</v>
      </c>
      <c r="H37" s="391"/>
      <c r="I37" s="401">
        <f>$E$37</f>
        <v>0</v>
      </c>
      <c r="J37" s="391"/>
      <c r="K37" s="401">
        <f>$E$37</f>
        <v>0</v>
      </c>
      <c r="L37" s="391"/>
      <c r="M37" s="401">
        <f>$E$37</f>
        <v>0</v>
      </c>
      <c r="N37" s="391"/>
      <c r="O37" s="401">
        <f>$E$37</f>
        <v>0</v>
      </c>
      <c r="P37" s="391"/>
      <c r="Q37" s="401">
        <f>$E$37</f>
        <v>0</v>
      </c>
      <c r="R37" s="391"/>
      <c r="S37" s="401">
        <f>$E$37</f>
        <v>0</v>
      </c>
      <c r="T37" s="391"/>
      <c r="U37" s="401">
        <f>$E$37</f>
        <v>0</v>
      </c>
      <c r="V37" s="391"/>
      <c r="W37" s="401">
        <f>$E$37</f>
        <v>0</v>
      </c>
      <c r="X37" s="391"/>
      <c r="Y37" s="401">
        <f>$E$37</f>
        <v>0</v>
      </c>
      <c r="Z37" s="391"/>
      <c r="AA37" s="401">
        <f>$E$37</f>
        <v>0</v>
      </c>
      <c r="AB37" s="391"/>
      <c r="AC37" s="401">
        <f>$E$37</f>
        <v>0</v>
      </c>
      <c r="AD37" s="391"/>
      <c r="AE37" s="401">
        <f>$E$37</f>
        <v>0</v>
      </c>
      <c r="AF37" s="391"/>
      <c r="AG37" s="401">
        <f>$E$37</f>
        <v>0</v>
      </c>
    </row>
    <row r="38" spans="1:35" s="392" customFormat="1" ht="15">
      <c r="A38" s="392" t="s">
        <v>967</v>
      </c>
      <c r="C38" s="393"/>
      <c r="E38" s="392">
        <f>SUM(E35:E37)</f>
        <v>1389602.1092227758</v>
      </c>
      <c r="G38" s="392">
        <f>SUM(G35:G37)</f>
        <v>1389602.1092227758</v>
      </c>
      <c r="I38" s="392">
        <f>SUM(I35:I37)</f>
        <v>1389602.1092227758</v>
      </c>
      <c r="K38" s="392">
        <f>SUM(K35:K37)</f>
        <v>1389602.1092227758</v>
      </c>
      <c r="M38" s="392">
        <f>SUM(M35:M37)</f>
        <v>1389602.1092227758</v>
      </c>
      <c r="O38" s="392">
        <f>SUM(O35:O37)</f>
        <v>1389602.1092227758</v>
      </c>
      <c r="Q38" s="392">
        <f>SUM(Q35:Q37)</f>
        <v>1389602.1092227758</v>
      </c>
      <c r="S38" s="392">
        <f>SUM(S35:S37)</f>
        <v>1389602.1092227758</v>
      </c>
      <c r="U38" s="392">
        <f>SUM(U35:U37)</f>
        <v>1389602.1092227758</v>
      </c>
      <c r="W38" s="392">
        <f>SUM(W35:W37)</f>
        <v>1389602.1092227758</v>
      </c>
      <c r="Y38" s="392">
        <f>SUM(Y35:Y37)</f>
        <v>1389602.1092227758</v>
      </c>
      <c r="AA38" s="392">
        <f>SUM(AA35:AA37)</f>
        <v>1389602.1092227758</v>
      </c>
      <c r="AC38" s="392">
        <f>SUM(AC35:AC37)</f>
        <v>1389602.1092227758</v>
      </c>
      <c r="AE38" s="392">
        <f>SUM(AE35:AE37)</f>
        <v>1389602.1092227758</v>
      </c>
      <c r="AG38" s="392">
        <f>SUM(AG35:AG37)</f>
        <v>1389602.1092227758</v>
      </c>
    </row>
    <row r="39" spans="1:35" s="372" customFormat="1" ht="14.25">
      <c r="C39" s="389"/>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s="392" customFormat="1" ht="15">
      <c r="A40" s="392" t="s">
        <v>968</v>
      </c>
      <c r="C40" s="393"/>
      <c r="E40" s="392">
        <f>E32-E38</f>
        <v>203126.48077722429</v>
      </c>
      <c r="G40" s="392">
        <f>G32-G38</f>
        <v>237077.56192722404</v>
      </c>
      <c r="I40" s="392">
        <f>I32-I38</f>
        <v>271653.03917997424</v>
      </c>
      <c r="K40" s="392">
        <f>K32-K38</f>
        <v>306860.6691056327</v>
      </c>
      <c r="M40" s="392">
        <f>M32-M38</f>
        <v>342708.12732197857</v>
      </c>
      <c r="O40" s="392">
        <f>O32-O38</f>
        <v>379202.99685026705</v>
      </c>
      <c r="Q40" s="392">
        <f>Q32-Q38</f>
        <v>416352.75584327639</v>
      </c>
      <c r="S40" s="392">
        <f>S32-S38</f>
        <v>454164.76465805271</v>
      </c>
      <c r="U40" s="392">
        <f>U32-U38</f>
        <v>492646.2522447838</v>
      </c>
      <c r="W40" s="392">
        <f>W32-W38</f>
        <v>531804.30182207143</v>
      </c>
      <c r="Y40" s="392">
        <f>Y32-Y38</f>
        <v>571645.83580771345</v>
      </c>
      <c r="AA40" s="392">
        <f>AA32-AA38</f>
        <v>612177.59997282922</v>
      </c>
      <c r="AC40" s="392">
        <f>AC32-AC38</f>
        <v>653406.14678595029</v>
      </c>
      <c r="AE40" s="392">
        <f>AE32-AE38</f>
        <v>695337.81791231176</v>
      </c>
      <c r="AG40" s="392">
        <f>AG32-AG38</f>
        <v>737978.72583224857</v>
      </c>
    </row>
    <row r="41" spans="1:35" s="372" customFormat="1" ht="14.25">
      <c r="C41" s="389"/>
      <c r="E41" s="391"/>
      <c r="F41" s="391"/>
      <c r="G41" s="391"/>
      <c r="H41" s="391"/>
      <c r="I41" s="391"/>
      <c r="J41" s="391"/>
      <c r="K41" s="391"/>
      <c r="L41" s="391"/>
      <c r="M41" s="391"/>
      <c r="N41" s="391"/>
      <c r="O41" s="391"/>
      <c r="P41" s="391"/>
      <c r="Q41" s="391"/>
      <c r="R41" s="391"/>
      <c r="S41" s="391"/>
      <c r="T41" s="391"/>
      <c r="U41" s="391"/>
      <c r="V41" s="391"/>
      <c r="W41" s="391"/>
      <c r="X41" s="391"/>
      <c r="Y41" s="391"/>
      <c r="Z41" s="391"/>
      <c r="AA41" s="391"/>
      <c r="AB41" s="391"/>
      <c r="AC41" s="391"/>
      <c r="AD41" s="391"/>
      <c r="AE41" s="391"/>
      <c r="AF41" s="391"/>
      <c r="AG41" s="391"/>
    </row>
    <row r="42" spans="1:35" s="396" customFormat="1" ht="14.25">
      <c r="A42" s="396" t="s">
        <v>970</v>
      </c>
      <c r="C42" s="389"/>
      <c r="E42" s="396">
        <f>E40/(E4+E6+E8)</f>
        <v>8.5552839271014799E-2</v>
      </c>
      <c r="G42" s="396">
        <f>G40/(G4+G6+G8)</f>
        <v>9.7416936903434545E-2</v>
      </c>
      <c r="I42" s="396">
        <f>I40/(I4+I6+I8)</f>
        <v>0.10890171528180977</v>
      </c>
      <c r="K42" s="396">
        <f>K40/(K4+K6+K8)</f>
        <v>0.12001554852434508</v>
      </c>
      <c r="M42" s="396">
        <f>M40/(M4+M6+M8)</f>
        <v>0.13076659794079265</v>
      </c>
      <c r="O42" s="396">
        <f>O40/(O4+O6+O8)</f>
        <v>0.14116281713937268</v>
      </c>
      <c r="Q42" s="396">
        <f>Q40/(Q4+Q6+Q8)</f>
        <v>0.15121195700832232</v>
      </c>
      <c r="S42" s="396">
        <f>S40/(S4+S6+S8)</f>
        <v>0.16092157057511836</v>
      </c>
      <c r="U42" s="396">
        <f>U40/(U4+U6+U8)</f>
        <v>0.17029901774635267</v>
      </c>
      <c r="W42" s="396">
        <f>W40/(W4+W6+W8)</f>
        <v>0.1793514699311603</v>
      </c>
      <c r="Y42" s="396">
        <f>Y40/(Y4+Y6+Y8)</f>
        <v>0.18808591455103812</v>
      </c>
      <c r="AA42" s="396">
        <f>AA40/(AA4+AA6+AA8)</f>
        <v>0.19650915943880598</v>
      </c>
      <c r="AC42" s="396">
        <f>AC40/(AC4+AC6+AC8)</f>
        <v>0.20462783712941821</v>
      </c>
      <c r="AE42" s="396">
        <f>AE40/(AE4+AE6+AE8)</f>
        <v>0.21244840904524526</v>
      </c>
      <c r="AG42" s="396">
        <f>AG40/(AG4+AG6+AG8)</f>
        <v>0.21997716957839711</v>
      </c>
    </row>
    <row r="43" spans="1:35" s="396" customFormat="1" ht="14.25">
      <c r="A43" s="396" t="s">
        <v>971</v>
      </c>
      <c r="C43" s="389"/>
      <c r="E43" s="396">
        <f>E40/E38</f>
        <v>0.14617600205776587</v>
      </c>
      <c r="G43" s="396">
        <f>G40/G38</f>
        <v>0.17060823407919617</v>
      </c>
      <c r="I43" s="396">
        <f>I40/I38</f>
        <v>0.1954898005529897</v>
      </c>
      <c r="K43" s="396">
        <f>K40/K38</f>
        <v>0.22082628334326884</v>
      </c>
      <c r="M43" s="396">
        <f>M40/M38</f>
        <v>0.24662320605835875</v>
      </c>
      <c r="O43" s="396">
        <f>O40/O38</f>
        <v>0.27288602567130577</v>
      </c>
      <c r="Q43" s="396">
        <f>Q40/Q38</f>
        <v>0.29962012368860635</v>
      </c>
      <c r="S43" s="396">
        <f>S40/S38</f>
        <v>0.32683079684736049</v>
      </c>
      <c r="U43" s="396">
        <f>U40/U38</f>
        <v>0.35452324732029072</v>
      </c>
      <c r="W43" s="396">
        <f>W40/W38</f>
        <v>0.38270257240723182</v>
      </c>
      <c r="Y43" s="396">
        <f>Y40/Y38</f>
        <v>0.41137375369086271</v>
      </c>
      <c r="AA43" s="396">
        <f>AA40/AA38</f>
        <v>0.44054164563353237</v>
      </c>
      <c r="AC43" s="396">
        <f>AC40/AC38</f>
        <v>0.47021096359116038</v>
      </c>
      <c r="AE43" s="396">
        <f>AE40/AE38</f>
        <v>0.50038627121919388</v>
      </c>
      <c r="AG43" s="396">
        <f>AG40/AG38</f>
        <v>0.53107196724464567</v>
      </c>
    </row>
    <row r="44" spans="1:35" s="397" customFormat="1" ht="14.25">
      <c r="A44" s="397" t="s">
        <v>969</v>
      </c>
      <c r="C44" s="398"/>
      <c r="E44" s="397">
        <f>E32/E38</f>
        <v>1.1461760020577658</v>
      </c>
      <c r="G44" s="397">
        <f>G32/G38</f>
        <v>1.1706082340791961</v>
      </c>
      <c r="I44" s="397">
        <f>I32/I38</f>
        <v>1.1954898005529897</v>
      </c>
      <c r="K44" s="397">
        <f>K32/K38</f>
        <v>1.2208262833432688</v>
      </c>
      <c r="M44" s="397">
        <f>M32/M38</f>
        <v>1.2466232060583586</v>
      </c>
      <c r="O44" s="397">
        <f>O32/O38</f>
        <v>1.2728860256713057</v>
      </c>
      <c r="Q44" s="397">
        <f>Q32/Q38</f>
        <v>1.2996201236886065</v>
      </c>
      <c r="S44" s="397">
        <f>S32/S38</f>
        <v>1.3268307968473605</v>
      </c>
      <c r="U44" s="397">
        <f>U32/U38</f>
        <v>1.3545232473202908</v>
      </c>
      <c r="W44" s="397">
        <f>W32/W38</f>
        <v>1.3827025724072319</v>
      </c>
      <c r="Y44" s="397">
        <f>Y32/Y38</f>
        <v>1.4113737536908626</v>
      </c>
      <c r="AA44" s="397">
        <f>AA32/AA38</f>
        <v>1.4405416456335323</v>
      </c>
      <c r="AC44" s="397">
        <f>AC32/AC38</f>
        <v>1.4702109635911604</v>
      </c>
      <c r="AE44" s="397">
        <f>AE32/AE38</f>
        <v>1.5003862712191938</v>
      </c>
      <c r="AG44" s="397">
        <f>AG32/AG38</f>
        <v>1.5310719672446458</v>
      </c>
    </row>
    <row r="45" spans="1:35" s="372" customFormat="1" ht="14.25">
      <c r="A45" s="399"/>
      <c r="B45" s="399"/>
      <c r="C45" s="400"/>
      <c r="D45" s="399"/>
      <c r="E45" s="401"/>
      <c r="F45" s="401"/>
      <c r="G45" s="401"/>
      <c r="H45" s="401"/>
      <c r="I45" s="401"/>
      <c r="J45" s="401"/>
      <c r="K45" s="401"/>
      <c r="L45" s="401"/>
      <c r="M45" s="401"/>
      <c r="N45" s="401"/>
      <c r="O45" s="401"/>
      <c r="P45" s="401"/>
      <c r="Q45" s="401"/>
      <c r="R45" s="401"/>
      <c r="S45" s="401"/>
      <c r="T45" s="401"/>
      <c r="U45" s="401"/>
      <c r="V45" s="401"/>
      <c r="W45" s="401"/>
      <c r="X45" s="401"/>
      <c r="Y45" s="401"/>
      <c r="Z45" s="401"/>
      <c r="AA45" s="401"/>
      <c r="AB45" s="401"/>
      <c r="AC45" s="401"/>
      <c r="AD45" s="401"/>
      <c r="AE45" s="401"/>
      <c r="AF45" s="401"/>
      <c r="AG45" s="401"/>
    </row>
    <row r="46" spans="1:35" s="159" customFormat="1">
      <c r="A46" s="159" t="s">
        <v>982</v>
      </c>
      <c r="C46" s="402"/>
      <c r="E46" s="385"/>
      <c r="F46" s="385"/>
      <c r="G46" s="385"/>
      <c r="H46" s="385"/>
      <c r="I46" s="385"/>
      <c r="J46" s="385"/>
      <c r="K46" s="385"/>
      <c r="L46" s="385"/>
      <c r="M46" s="385"/>
      <c r="N46" s="385"/>
      <c r="O46" s="385"/>
      <c r="P46" s="385"/>
      <c r="Q46" s="385"/>
      <c r="R46" s="385"/>
      <c r="S46" s="385"/>
      <c r="T46" s="385"/>
      <c r="U46" s="385"/>
      <c r="V46" s="385"/>
      <c r="W46" s="385"/>
      <c r="X46" s="385"/>
      <c r="Y46" s="385"/>
      <c r="Z46" s="385"/>
      <c r="AA46" s="385"/>
      <c r="AB46" s="385"/>
      <c r="AC46" s="385"/>
      <c r="AD46" s="385"/>
      <c r="AE46" s="385"/>
      <c r="AF46" s="385"/>
      <c r="AG46" s="385"/>
    </row>
    <row r="47" spans="1:35" s="271" customFormat="1">
      <c r="A47" s="271" t="s">
        <v>973</v>
      </c>
      <c r="C47" s="416"/>
      <c r="E47" s="405"/>
    </row>
    <row r="48" spans="1:35" s="159" customFormat="1" ht="14.25">
      <c r="A48" s="159" t="s">
        <v>974</v>
      </c>
      <c r="C48" s="416"/>
      <c r="E48" s="406"/>
      <c r="F48" s="385"/>
      <c r="G48" s="391"/>
      <c r="H48" s="385"/>
      <c r="I48" s="391"/>
      <c r="J48" s="385"/>
      <c r="K48" s="391"/>
      <c r="L48" s="385"/>
      <c r="M48" s="391"/>
      <c r="N48" s="385"/>
      <c r="O48" s="391"/>
      <c r="P48" s="385"/>
      <c r="Q48" s="391"/>
      <c r="R48" s="385"/>
      <c r="S48" s="391"/>
      <c r="T48" s="385"/>
      <c r="U48" s="391"/>
      <c r="V48" s="385"/>
      <c r="W48" s="391"/>
      <c r="X48" s="385"/>
      <c r="Y48" s="391"/>
      <c r="Z48" s="385"/>
      <c r="AA48" s="391"/>
      <c r="AB48" s="385"/>
      <c r="AC48" s="391"/>
      <c r="AD48" s="385"/>
      <c r="AE48" s="391"/>
      <c r="AF48" s="385"/>
      <c r="AG48" s="391"/>
      <c r="AH48" s="385"/>
      <c r="AI48" s="385"/>
    </row>
    <row r="49" spans="1:35" s="159" customFormat="1" ht="14.25">
      <c r="A49" s="159" t="s">
        <v>975</v>
      </c>
      <c r="C49" s="416"/>
      <c r="E49" s="406"/>
      <c r="F49" s="385"/>
      <c r="G49" s="391"/>
      <c r="H49" s="385"/>
      <c r="I49" s="391"/>
      <c r="J49" s="385"/>
      <c r="K49" s="391"/>
      <c r="L49" s="385"/>
      <c r="M49" s="391"/>
      <c r="N49" s="385"/>
      <c r="O49" s="391"/>
      <c r="P49" s="385"/>
      <c r="Q49" s="391"/>
      <c r="R49" s="385"/>
      <c r="S49" s="391"/>
      <c r="T49" s="385"/>
      <c r="U49" s="391"/>
      <c r="V49" s="385"/>
      <c r="W49" s="391"/>
      <c r="X49" s="385"/>
      <c r="Y49" s="391"/>
      <c r="Z49" s="385"/>
      <c r="AA49" s="391"/>
      <c r="AB49" s="385"/>
      <c r="AC49" s="391"/>
      <c r="AD49" s="385"/>
      <c r="AE49" s="391"/>
      <c r="AF49" s="385"/>
      <c r="AG49" s="391"/>
      <c r="AH49" s="385"/>
      <c r="AI49" s="385"/>
    </row>
    <row r="50" spans="1:35" s="159" customFormat="1" ht="14.25">
      <c r="A50" s="404"/>
      <c r="B50" s="404"/>
      <c r="C50" s="416"/>
      <c r="E50" s="406"/>
      <c r="F50" s="385"/>
      <c r="G50" s="391"/>
      <c r="H50" s="385"/>
      <c r="I50" s="391"/>
      <c r="J50" s="385"/>
      <c r="K50" s="391"/>
      <c r="L50" s="385"/>
      <c r="M50" s="391"/>
      <c r="N50" s="385"/>
      <c r="O50" s="391"/>
      <c r="P50" s="385"/>
      <c r="Q50" s="391"/>
      <c r="R50" s="385"/>
      <c r="S50" s="391"/>
      <c r="T50" s="385"/>
      <c r="U50" s="391"/>
      <c r="V50" s="385"/>
      <c r="W50" s="391"/>
      <c r="X50" s="385"/>
      <c r="Y50" s="391"/>
      <c r="Z50" s="385"/>
      <c r="AA50" s="391"/>
      <c r="AB50" s="385"/>
      <c r="AC50" s="391"/>
      <c r="AD50" s="385"/>
      <c r="AE50" s="391"/>
      <c r="AF50" s="385"/>
      <c r="AG50" s="391"/>
      <c r="AH50" s="385"/>
      <c r="AI50" s="385"/>
    </row>
    <row r="51" spans="1:35" s="159" customFormat="1" ht="14.25">
      <c r="A51" s="404"/>
      <c r="B51" s="404"/>
      <c r="C51" s="416"/>
      <c r="E51" s="411"/>
      <c r="F51" s="385"/>
      <c r="G51" s="401"/>
      <c r="H51" s="385"/>
      <c r="I51" s="401"/>
      <c r="J51" s="385"/>
      <c r="K51" s="401"/>
      <c r="L51" s="385"/>
      <c r="M51" s="401"/>
      <c r="N51" s="385"/>
      <c r="O51" s="401"/>
      <c r="P51" s="385"/>
      <c r="Q51" s="401"/>
      <c r="R51" s="385"/>
      <c r="S51" s="401"/>
      <c r="T51" s="385"/>
      <c r="U51" s="401"/>
      <c r="V51" s="385"/>
      <c r="W51" s="401"/>
      <c r="X51" s="385"/>
      <c r="Y51" s="401"/>
      <c r="Z51" s="385"/>
      <c r="AA51" s="401"/>
      <c r="AB51" s="385"/>
      <c r="AC51" s="401"/>
      <c r="AD51" s="385"/>
      <c r="AE51" s="401"/>
      <c r="AF51" s="385"/>
      <c r="AG51" s="401"/>
      <c r="AH51" s="385"/>
      <c r="AI51" s="385"/>
    </row>
    <row r="52" spans="1:35" s="159" customFormat="1">
      <c r="A52" s="271" t="s">
        <v>972</v>
      </c>
      <c r="C52" s="402"/>
      <c r="E52" s="385">
        <f>SUM(E47:E51)</f>
        <v>0</v>
      </c>
      <c r="F52" s="385"/>
      <c r="G52" s="385">
        <f>SUM(G47:G51)</f>
        <v>0</v>
      </c>
      <c r="H52" s="385"/>
      <c r="I52" s="385">
        <f>SUM(I47:I51)</f>
        <v>0</v>
      </c>
      <c r="J52" s="385"/>
      <c r="K52" s="385">
        <f>SUM(K47:K51)</f>
        <v>0</v>
      </c>
      <c r="L52" s="385"/>
      <c r="M52" s="385">
        <f>SUM(M47:M51)</f>
        <v>0</v>
      </c>
      <c r="N52" s="385"/>
      <c r="O52" s="385">
        <f>SUM(O47:O51)</f>
        <v>0</v>
      </c>
      <c r="P52" s="385"/>
      <c r="Q52" s="385">
        <f>SUM(Q47:Q51)</f>
        <v>0</v>
      </c>
      <c r="R52" s="385"/>
      <c r="S52" s="385">
        <f>SUM(S47:S51)</f>
        <v>0</v>
      </c>
      <c r="T52" s="385"/>
      <c r="U52" s="385">
        <f>SUM(U47:U51)</f>
        <v>0</v>
      </c>
      <c r="V52" s="385"/>
      <c r="W52" s="385">
        <f>SUM(W47:W51)</f>
        <v>0</v>
      </c>
      <c r="X52" s="385"/>
      <c r="Y52" s="385">
        <f>SUM(Y47:Y51)</f>
        <v>0</v>
      </c>
      <c r="Z52" s="385"/>
      <c r="AA52" s="385">
        <f>SUM(AA47:AA51)</f>
        <v>0</v>
      </c>
      <c r="AB52" s="385"/>
      <c r="AC52" s="385">
        <f>SUM(AC47:AC51)</f>
        <v>0</v>
      </c>
      <c r="AD52" s="385"/>
      <c r="AE52" s="385">
        <f>SUM(AE47:AE51)</f>
        <v>0</v>
      </c>
      <c r="AF52" s="385"/>
      <c r="AG52" s="385">
        <f>SUM(AG47:AG51)</f>
        <v>0</v>
      </c>
      <c r="AH52" s="385"/>
      <c r="AI52" s="385"/>
    </row>
    <row r="53" spans="1:35" s="159" customFormat="1" ht="8.25" customHeight="1">
      <c r="A53" s="271"/>
      <c r="C53" s="402"/>
      <c r="E53" s="385"/>
      <c r="F53" s="385"/>
      <c r="G53" s="385"/>
      <c r="H53" s="385"/>
      <c r="I53" s="385"/>
      <c r="J53" s="385"/>
      <c r="K53" s="385"/>
      <c r="L53" s="385"/>
      <c r="M53" s="385"/>
      <c r="N53" s="385"/>
      <c r="O53" s="385"/>
      <c r="P53" s="385"/>
      <c r="Q53" s="385"/>
      <c r="R53" s="385"/>
      <c r="S53" s="385"/>
      <c r="T53" s="385"/>
      <c r="U53" s="385"/>
      <c r="V53" s="385"/>
      <c r="W53" s="385"/>
      <c r="X53" s="385"/>
      <c r="Y53" s="385"/>
      <c r="Z53" s="385"/>
      <c r="AA53" s="385"/>
      <c r="AB53" s="385"/>
      <c r="AC53" s="385"/>
      <c r="AD53" s="385"/>
      <c r="AE53" s="385"/>
      <c r="AF53" s="385"/>
      <c r="AG53" s="385"/>
      <c r="AH53" s="385"/>
      <c r="AI53" s="385"/>
    </row>
    <row r="54" spans="1:35" s="271" customFormat="1">
      <c r="A54" s="271" t="s">
        <v>977</v>
      </c>
      <c r="C54" s="403"/>
      <c r="E54" s="271">
        <f>E40-E52</f>
        <v>203126.48077722429</v>
      </c>
      <c r="G54" s="271">
        <f>G40-G52</f>
        <v>237077.56192722404</v>
      </c>
      <c r="I54" s="271">
        <f>I40-I52</f>
        <v>271653.03917997424</v>
      </c>
      <c r="K54" s="271">
        <f>K40-K52</f>
        <v>306860.6691056327</v>
      </c>
      <c r="M54" s="271">
        <f>M40-M52</f>
        <v>342708.12732197857</v>
      </c>
      <c r="O54" s="271">
        <f>O40-O52</f>
        <v>379202.99685026705</v>
      </c>
      <c r="Q54" s="271">
        <f>Q40-Q52</f>
        <v>416352.75584327639</v>
      </c>
      <c r="S54" s="271">
        <f>S40-S52</f>
        <v>454164.76465805271</v>
      </c>
      <c r="U54" s="271">
        <f>U40-U52</f>
        <v>492646.2522447838</v>
      </c>
      <c r="W54" s="271">
        <f>W40-W52</f>
        <v>531804.30182207143</v>
      </c>
      <c r="Y54" s="271">
        <f>Y40-Y52</f>
        <v>571645.83580771345</v>
      </c>
      <c r="AA54" s="271">
        <f>AA40-AA52</f>
        <v>612177.59997282922</v>
      </c>
      <c r="AC54" s="271">
        <f>AC40-AC52</f>
        <v>653406.14678595029</v>
      </c>
      <c r="AE54" s="271">
        <f>AE40-AE52</f>
        <v>695337.81791231176</v>
      </c>
      <c r="AG54" s="271">
        <f>AG40-AG52</f>
        <v>737978.72583224857</v>
      </c>
    </row>
    <row r="55" spans="1:35" s="159" customFormat="1" ht="8.25" customHeight="1">
      <c r="C55" s="402"/>
      <c r="E55" s="385"/>
      <c r="F55" s="385"/>
      <c r="G55" s="385"/>
      <c r="H55" s="385"/>
      <c r="I55" s="385"/>
      <c r="J55" s="385"/>
      <c r="K55" s="385"/>
      <c r="L55" s="385"/>
      <c r="M55" s="385"/>
      <c r="N55" s="385"/>
      <c r="O55" s="385"/>
      <c r="P55" s="385"/>
      <c r="Q55" s="385"/>
      <c r="R55" s="385"/>
      <c r="S55" s="385"/>
      <c r="T55" s="385"/>
      <c r="U55" s="385"/>
      <c r="V55" s="385"/>
      <c r="W55" s="385"/>
      <c r="X55" s="385"/>
      <c r="Y55" s="385"/>
      <c r="Z55" s="385"/>
      <c r="AA55" s="385"/>
      <c r="AB55" s="385"/>
      <c r="AC55" s="385"/>
      <c r="AD55" s="385"/>
      <c r="AE55" s="385"/>
      <c r="AF55" s="385"/>
      <c r="AG55" s="385"/>
      <c r="AH55" s="385"/>
      <c r="AI55" s="385"/>
    </row>
    <row r="56" spans="1:35" s="271" customFormat="1">
      <c r="A56" s="271" t="s">
        <v>976</v>
      </c>
      <c r="C56" s="403"/>
      <c r="E56" s="405"/>
      <c r="G56" s="405"/>
      <c r="I56" s="405"/>
      <c r="K56" s="405"/>
      <c r="M56" s="405"/>
      <c r="O56" s="405"/>
      <c r="Q56" s="405"/>
      <c r="S56" s="405"/>
      <c r="U56" s="405"/>
      <c r="W56" s="405"/>
    </row>
    <row r="57" spans="1:35" s="159" customFormat="1" ht="8.25" customHeight="1">
      <c r="C57" s="402"/>
      <c r="E57" s="385"/>
      <c r="F57" s="385"/>
      <c r="G57" s="385"/>
      <c r="H57" s="385"/>
      <c r="I57" s="385"/>
      <c r="J57" s="385"/>
      <c r="K57" s="385"/>
      <c r="L57" s="385"/>
      <c r="M57" s="385"/>
      <c r="N57" s="385"/>
      <c r="O57" s="385"/>
      <c r="P57" s="385"/>
      <c r="Q57" s="385"/>
      <c r="R57" s="385"/>
      <c r="S57" s="385"/>
      <c r="T57" s="385"/>
      <c r="U57" s="385"/>
      <c r="V57" s="385"/>
      <c r="W57" s="385"/>
      <c r="X57" s="385"/>
      <c r="Y57" s="385"/>
      <c r="Z57" s="385"/>
      <c r="AA57" s="385"/>
      <c r="AB57" s="385"/>
      <c r="AC57" s="385"/>
      <c r="AD57" s="385"/>
      <c r="AE57" s="385"/>
      <c r="AF57" s="385"/>
      <c r="AG57" s="385"/>
      <c r="AH57" s="385"/>
      <c r="AI57" s="385"/>
    </row>
    <row r="58" spans="1:35" s="159" customFormat="1">
      <c r="A58" s="159" t="s">
        <v>981</v>
      </c>
      <c r="C58" s="402"/>
      <c r="E58" s="385"/>
      <c r="F58" s="385"/>
      <c r="G58" s="385"/>
      <c r="H58" s="385"/>
      <c r="I58" s="385"/>
      <c r="J58" s="385"/>
      <c r="K58" s="385"/>
      <c r="L58" s="385"/>
      <c r="M58" s="385"/>
      <c r="N58" s="385"/>
      <c r="O58" s="385"/>
      <c r="P58" s="385"/>
      <c r="Q58" s="385"/>
      <c r="R58" s="385"/>
      <c r="S58" s="385"/>
      <c r="T58" s="385"/>
      <c r="U58" s="385"/>
      <c r="V58" s="385"/>
      <c r="W58" s="385"/>
      <c r="X58" s="385"/>
      <c r="Y58" s="385"/>
      <c r="Z58" s="385"/>
      <c r="AA58" s="385"/>
      <c r="AB58" s="385"/>
      <c r="AC58" s="385"/>
      <c r="AD58" s="385"/>
      <c r="AE58" s="385"/>
      <c r="AF58" s="385"/>
      <c r="AG58" s="385"/>
      <c r="AH58" s="385"/>
      <c r="AI58" s="385"/>
    </row>
    <row r="59" spans="1:35" s="271" customFormat="1">
      <c r="A59" s="405"/>
      <c r="B59" s="405"/>
      <c r="C59" s="403"/>
      <c r="E59" s="405"/>
      <c r="G59" s="405"/>
      <c r="I59" s="405"/>
      <c r="K59" s="405"/>
      <c r="M59" s="405"/>
      <c r="O59" s="405"/>
      <c r="Q59" s="405"/>
      <c r="S59" s="405"/>
      <c r="U59" s="405"/>
      <c r="W59" s="405"/>
      <c r="Y59" s="405"/>
      <c r="AA59" s="405"/>
      <c r="AC59" s="405"/>
      <c r="AE59" s="405"/>
      <c r="AG59" s="405"/>
    </row>
    <row r="60" spans="1:35" s="385" customFormat="1">
      <c r="A60" s="406"/>
      <c r="B60" s="406"/>
      <c r="C60" s="386"/>
      <c r="E60" s="406"/>
      <c r="G60" s="406"/>
      <c r="I60" s="406"/>
      <c r="K60" s="406"/>
      <c r="M60" s="406"/>
      <c r="O60" s="406"/>
      <c r="Q60" s="406"/>
      <c r="S60" s="406"/>
      <c r="U60" s="406"/>
      <c r="W60" s="406"/>
      <c r="Y60" s="406"/>
      <c r="AA60" s="406"/>
      <c r="AC60" s="406"/>
      <c r="AE60" s="406"/>
      <c r="AG60" s="406"/>
    </row>
    <row r="61" spans="1:35" s="385" customFormat="1">
      <c r="C61" s="386"/>
    </row>
    <row r="62" spans="1:35" s="385" customFormat="1">
      <c r="C62" s="386"/>
    </row>
    <row r="63" spans="1:35" s="385" customFormat="1">
      <c r="A63" s="385" t="s">
        <v>978</v>
      </c>
      <c r="C63" s="386"/>
    </row>
    <row r="64" spans="1:35" s="385" customFormat="1">
      <c r="C64" s="386"/>
    </row>
    <row r="65" spans="1:33" s="407" customFormat="1" ht="30" customHeight="1">
      <c r="A65" s="1745" t="s">
        <v>983</v>
      </c>
      <c r="B65" s="1745"/>
      <c r="C65" s="1745"/>
      <c r="D65" s="1745"/>
      <c r="E65" s="1745"/>
      <c r="F65" s="1745"/>
      <c r="G65" s="1745"/>
      <c r="H65" s="1745"/>
      <c r="I65" s="1745"/>
      <c r="J65" s="1745"/>
      <c r="K65" s="1745"/>
      <c r="L65" s="1745"/>
      <c r="M65" s="1745"/>
      <c r="N65" s="1745"/>
      <c r="O65" s="1745"/>
      <c r="P65" s="1745"/>
      <c r="Q65" s="1745"/>
      <c r="R65" s="1745"/>
      <c r="S65" s="1745"/>
      <c r="T65" s="1745"/>
      <c r="U65" s="1745"/>
      <c r="V65" s="1745"/>
      <c r="W65" s="1745"/>
      <c r="X65" s="1745"/>
      <c r="Y65" s="1745"/>
      <c r="Z65" s="1745"/>
      <c r="AA65" s="1745"/>
      <c r="AB65" s="1745"/>
      <c r="AC65" s="1745"/>
      <c r="AD65" s="1745"/>
      <c r="AE65" s="1745"/>
      <c r="AF65" s="1745"/>
      <c r="AG65" s="1745"/>
    </row>
    <row r="66" spans="1:33" s="382" customFormat="1" hidden="1">
      <c r="C66" s="384"/>
    </row>
    <row r="67" spans="1:33" s="382" customFormat="1" hidden="1">
      <c r="C67" s="384"/>
    </row>
    <row r="68" spans="1:33" s="382" customFormat="1" hidden="1">
      <c r="C68" s="384"/>
    </row>
    <row r="69" spans="1:33" s="382" customFormat="1" hidden="1">
      <c r="C69" s="384"/>
    </row>
    <row r="70" spans="1:33" s="382" customFormat="1" hidden="1">
      <c r="C70" s="384"/>
    </row>
    <row r="71" spans="1:33" s="382" customFormat="1" hidden="1">
      <c r="C71" s="384"/>
    </row>
    <row r="72" spans="1:33" s="382" customFormat="1" hidden="1">
      <c r="C72" s="384"/>
    </row>
    <row r="73" spans="1:33" s="382" customFormat="1" hidden="1">
      <c r="C73" s="384"/>
    </row>
    <row r="74" spans="1:33" s="382" customFormat="1" hidden="1">
      <c r="C74" s="384"/>
    </row>
    <row r="75" spans="1:33" s="382" customFormat="1" hidden="1">
      <c r="C75" s="384"/>
    </row>
    <row r="76" spans="1:33" s="382" customFormat="1" hidden="1">
      <c r="C76" s="384"/>
    </row>
    <row r="77" spans="1:33" s="382" customFormat="1" hidden="1">
      <c r="C77" s="384"/>
    </row>
    <row r="78" spans="1:33" s="382" customFormat="1" hidden="1">
      <c r="C78" s="384"/>
    </row>
    <row r="79" spans="1:33" s="382" customFormat="1" hidden="1">
      <c r="C79" s="384"/>
    </row>
    <row r="80" spans="1:33" s="382" customFormat="1" hidden="1">
      <c r="C80" s="384"/>
    </row>
    <row r="81" spans="3:3" s="382" customFormat="1" hidden="1">
      <c r="C81" s="384"/>
    </row>
    <row r="82" spans="3:3" s="382" customFormat="1" hidden="1">
      <c r="C82" s="384"/>
    </row>
    <row r="83" spans="3:3" s="382" customFormat="1" hidden="1">
      <c r="C83" s="384"/>
    </row>
    <row r="84" spans="3:3" s="382" customFormat="1" hidden="1">
      <c r="C84" s="384"/>
    </row>
    <row r="85" spans="3:3" s="382" customFormat="1" hidden="1">
      <c r="C85" s="384"/>
    </row>
    <row r="86" spans="3:3" s="382" customFormat="1" hidden="1">
      <c r="C86" s="384"/>
    </row>
    <row r="87" spans="3:3" s="382" customFormat="1" hidden="1">
      <c r="C87" s="384"/>
    </row>
    <row r="88" spans="3:3" s="382" customFormat="1" hidden="1">
      <c r="C88" s="384"/>
    </row>
    <row r="89" spans="3:3" s="382" customFormat="1" hidden="1">
      <c r="C89" s="384"/>
    </row>
    <row r="90" spans="3:3" s="382" customFormat="1" hidden="1">
      <c r="C90" s="384"/>
    </row>
    <row r="91" spans="3:3" s="382" customFormat="1" hidden="1">
      <c r="C91" s="384"/>
    </row>
    <row r="92" spans="3:3" s="382" customFormat="1" hidden="1">
      <c r="C92" s="384"/>
    </row>
    <row r="93" spans="3:3" s="382" customFormat="1" hidden="1">
      <c r="C93" s="384"/>
    </row>
    <row r="94" spans="3:3" s="382" customFormat="1" hidden="1">
      <c r="C94" s="384"/>
    </row>
    <row r="95" spans="3:3" s="382" customFormat="1" hidden="1">
      <c r="C95" s="384"/>
    </row>
    <row r="96" spans="3:3" s="382" customFormat="1" hidden="1">
      <c r="C96" s="384"/>
    </row>
    <row r="97" spans="3:3" s="382" customFormat="1" hidden="1">
      <c r="C97" s="384"/>
    </row>
    <row r="98" spans="3:3" s="382" customFormat="1" hidden="1">
      <c r="C98" s="384"/>
    </row>
    <row r="99" spans="3:3" s="382" customFormat="1" hidden="1">
      <c r="C99" s="384"/>
    </row>
    <row r="100" spans="3:3" s="382" customFormat="1" hidden="1">
      <c r="C100" s="384"/>
    </row>
    <row r="101" spans="3:3" s="382" customFormat="1" hidden="1">
      <c r="C101" s="384"/>
    </row>
    <row r="102" spans="3:3" s="382" customFormat="1" hidden="1">
      <c r="C102" s="384"/>
    </row>
    <row r="103" spans="3:3" s="382" customFormat="1" hidden="1">
      <c r="C103" s="384"/>
    </row>
    <row r="104" spans="3:3" s="382" customFormat="1" hidden="1">
      <c r="C104" s="384"/>
    </row>
    <row r="105" spans="3:3" s="382" customFormat="1" hidden="1">
      <c r="C105" s="384"/>
    </row>
    <row r="106" spans="3:3" s="382" customFormat="1" hidden="1">
      <c r="C106" s="384"/>
    </row>
    <row r="107" spans="3:3" s="382" customFormat="1" hidden="1">
      <c r="C107" s="384"/>
    </row>
    <row r="108" spans="3:3" s="382" customFormat="1" hidden="1">
      <c r="C108" s="384"/>
    </row>
    <row r="109" spans="3:3" s="382" customFormat="1" hidden="1">
      <c r="C109" s="384"/>
    </row>
    <row r="110" spans="3:3" s="382" customFormat="1" hidden="1">
      <c r="C110" s="384"/>
    </row>
    <row r="111" spans="3:3" s="382" customFormat="1" hidden="1">
      <c r="C111" s="384"/>
    </row>
    <row r="112" spans="3:3" s="382" customFormat="1" hidden="1">
      <c r="C112" s="384"/>
    </row>
    <row r="113" spans="3:3" s="382" customFormat="1" hidden="1">
      <c r="C113" s="384"/>
    </row>
    <row r="114" spans="3:3" s="382" customFormat="1" hidden="1">
      <c r="C114" s="384"/>
    </row>
    <row r="115" spans="3:3" s="382" customFormat="1" hidden="1">
      <c r="C115" s="384"/>
    </row>
    <row r="116" spans="3:3" s="382" customFormat="1" hidden="1">
      <c r="C116" s="384"/>
    </row>
    <row r="117" spans="3:3" s="382" customFormat="1" hidden="1">
      <c r="C117" s="384"/>
    </row>
    <row r="118" spans="3:3" s="382" customFormat="1" hidden="1">
      <c r="C118" s="384"/>
    </row>
    <row r="119" spans="3:3" s="382" customFormat="1" hidden="1">
      <c r="C119" s="384"/>
    </row>
    <row r="120" spans="3:3" s="382" customFormat="1" hidden="1">
      <c r="C120" s="384"/>
    </row>
    <row r="121" spans="3:3" s="382" customFormat="1" hidden="1">
      <c r="C121" s="384"/>
    </row>
    <row r="122" spans="3:3" s="382" customFormat="1" hidden="1">
      <c r="C122" s="384"/>
    </row>
    <row r="123" spans="3:3" s="382" customFormat="1" hidden="1">
      <c r="C123" s="384"/>
    </row>
    <row r="124" spans="3:3" s="382" customFormat="1" hidden="1">
      <c r="C124" s="384"/>
    </row>
    <row r="125" spans="3:3" s="382" customFormat="1" hidden="1">
      <c r="C125" s="384"/>
    </row>
    <row r="126" spans="3:3" s="382" customFormat="1" hidden="1">
      <c r="C126" s="384"/>
    </row>
    <row r="127" spans="3:3" s="382" customFormat="1" hidden="1">
      <c r="C127" s="384"/>
    </row>
    <row r="128" spans="3:3" s="382" customFormat="1" hidden="1">
      <c r="C128" s="384"/>
    </row>
    <row r="129" spans="3:3" s="382" customFormat="1" hidden="1">
      <c r="C129" s="384"/>
    </row>
    <row r="130" spans="3:3" s="382" customFormat="1" hidden="1">
      <c r="C130" s="384"/>
    </row>
    <row r="131" spans="3:3" s="382" customFormat="1" hidden="1">
      <c r="C131" s="384"/>
    </row>
    <row r="132" spans="3:3" s="382" customFormat="1" hidden="1">
      <c r="C132" s="384"/>
    </row>
    <row r="133" spans="3:3" s="382" customFormat="1" hidden="1">
      <c r="C133" s="384"/>
    </row>
    <row r="134" spans="3:3" s="382" customFormat="1" hidden="1">
      <c r="C134" s="384"/>
    </row>
    <row r="135" spans="3:3" s="382" customFormat="1" hidden="1">
      <c r="C135" s="384"/>
    </row>
    <row r="136" spans="3:3" s="382" customFormat="1" hidden="1">
      <c r="C136" s="384"/>
    </row>
    <row r="137" spans="3:3" s="382" customFormat="1" hidden="1">
      <c r="C137" s="384"/>
    </row>
    <row r="138" spans="3:3" s="382" customFormat="1" hidden="1">
      <c r="C138" s="384"/>
    </row>
    <row r="139" spans="3:3" s="382" customFormat="1" hidden="1">
      <c r="C139" s="384"/>
    </row>
    <row r="140" spans="3:3" s="382" customFormat="1" hidden="1">
      <c r="C140" s="384"/>
    </row>
    <row r="141" spans="3:3" s="382" customFormat="1" hidden="1">
      <c r="C141" s="384"/>
    </row>
    <row r="142" spans="3:3" s="382" customFormat="1" hidden="1">
      <c r="C142" s="384"/>
    </row>
    <row r="143" spans="3:3" s="382" customFormat="1" hidden="1">
      <c r="C143" s="384"/>
    </row>
    <row r="144" spans="3:3" s="382" customFormat="1" hidden="1">
      <c r="C144" s="384"/>
    </row>
    <row r="145" spans="3:3" s="382" customFormat="1" hidden="1">
      <c r="C145" s="384"/>
    </row>
    <row r="146" spans="3:3" s="382" customFormat="1" hidden="1">
      <c r="C146" s="384"/>
    </row>
    <row r="147" spans="3:3" s="382" customFormat="1" hidden="1">
      <c r="C147" s="384"/>
    </row>
    <row r="148" spans="3:3" s="382" customFormat="1" hidden="1">
      <c r="C148" s="384"/>
    </row>
    <row r="149" spans="3:3" s="382" customFormat="1" hidden="1">
      <c r="C149" s="384"/>
    </row>
    <row r="150" spans="3:3" s="382" customFormat="1" hidden="1">
      <c r="C150" s="384"/>
    </row>
    <row r="151" spans="3:3" s="382" customFormat="1" hidden="1">
      <c r="C151" s="384"/>
    </row>
    <row r="152" spans="3:3" s="382" customFormat="1" hidden="1">
      <c r="C152" s="384"/>
    </row>
    <row r="153" spans="3:3" s="382" customFormat="1" hidden="1">
      <c r="C153" s="384"/>
    </row>
    <row r="154" spans="3:3" s="382" customFormat="1" hidden="1">
      <c r="C154" s="384"/>
    </row>
    <row r="155" spans="3:3" s="382" customFormat="1" hidden="1">
      <c r="C155" s="384"/>
    </row>
    <row r="156" spans="3:3" s="382" customFormat="1" hidden="1">
      <c r="C156" s="384"/>
    </row>
    <row r="157" spans="3:3" s="382" customFormat="1" hidden="1">
      <c r="C157" s="384"/>
    </row>
    <row r="158" spans="3:3" s="382" customFormat="1" hidden="1">
      <c r="C158" s="384"/>
    </row>
    <row r="159" spans="3:3" s="382" customFormat="1" hidden="1">
      <c r="C159" s="384"/>
    </row>
    <row r="160" spans="3:3" s="382" customFormat="1" hidden="1">
      <c r="C160" s="384"/>
    </row>
    <row r="161" spans="3:3" s="382" customFormat="1" hidden="1">
      <c r="C161" s="384"/>
    </row>
    <row r="162" spans="3:3" s="382" customFormat="1" hidden="1">
      <c r="C162" s="384"/>
    </row>
    <row r="163" spans="3:3" s="382" customFormat="1" hidden="1">
      <c r="C163" s="384"/>
    </row>
    <row r="164" spans="3:3" s="382" customFormat="1" hidden="1">
      <c r="C164" s="384"/>
    </row>
    <row r="165" spans="3:3" s="382" customFormat="1" hidden="1">
      <c r="C165" s="384"/>
    </row>
    <row r="166" spans="3:3" s="382" customFormat="1" hidden="1">
      <c r="C166" s="384"/>
    </row>
    <row r="167" spans="3:3" s="382" customFormat="1" hidden="1">
      <c r="C167" s="384"/>
    </row>
    <row r="168" spans="3:3" s="382" customFormat="1" hidden="1">
      <c r="C168" s="384"/>
    </row>
    <row r="169" spans="3:3" s="382" customFormat="1" hidden="1">
      <c r="C169" s="384"/>
    </row>
    <row r="170" spans="3:3" s="382" customFormat="1" hidden="1">
      <c r="C170" s="384"/>
    </row>
    <row r="171" spans="3:3" s="382" customFormat="1" hidden="1">
      <c r="C171" s="384"/>
    </row>
    <row r="172" spans="3:3" s="382" customFormat="1" hidden="1">
      <c r="C172" s="384"/>
    </row>
    <row r="173" spans="3:3" s="382" customFormat="1" hidden="1">
      <c r="C173" s="384"/>
    </row>
    <row r="174" spans="3:3" s="382" customFormat="1" hidden="1">
      <c r="C174" s="384"/>
    </row>
    <row r="175" spans="3:3" s="382" customFormat="1" hidden="1">
      <c r="C175" s="384"/>
    </row>
    <row r="176" spans="3:3" s="382" customFormat="1" hidden="1">
      <c r="C176" s="384"/>
    </row>
    <row r="177" spans="3:3" s="382" customFormat="1" hidden="1">
      <c r="C177" s="384"/>
    </row>
    <row r="178" spans="3:3" s="382" customFormat="1" hidden="1">
      <c r="C178" s="384"/>
    </row>
    <row r="179" spans="3:3" s="382" customFormat="1" hidden="1">
      <c r="C179" s="384"/>
    </row>
    <row r="180" spans="3:3" s="382" customFormat="1" hidden="1">
      <c r="C180" s="384"/>
    </row>
    <row r="181" spans="3:3" s="382" customFormat="1" hidden="1">
      <c r="C181" s="384"/>
    </row>
    <row r="182" spans="3:3" s="382" customFormat="1" hidden="1">
      <c r="C182" s="384"/>
    </row>
    <row r="183" spans="3:3" s="382" customFormat="1" hidden="1">
      <c r="C183" s="384"/>
    </row>
    <row r="184" spans="3:3" s="382" customFormat="1" hidden="1">
      <c r="C184" s="384"/>
    </row>
    <row r="185" spans="3:3" s="382" customFormat="1" hidden="1">
      <c r="C185" s="384"/>
    </row>
    <row r="186" spans="3:3" s="382" customFormat="1" hidden="1">
      <c r="C186" s="384"/>
    </row>
    <row r="187" spans="3:3" s="382" customFormat="1" hidden="1">
      <c r="C187" s="384"/>
    </row>
    <row r="188" spans="3:3" s="382" customFormat="1" hidden="1">
      <c r="C188" s="384"/>
    </row>
    <row r="189" spans="3:3" s="382" customFormat="1" hidden="1">
      <c r="C189" s="384"/>
    </row>
    <row r="190" spans="3:3" s="382" customFormat="1" hidden="1">
      <c r="C190" s="384"/>
    </row>
    <row r="191" spans="3:3" s="382" customFormat="1" hidden="1">
      <c r="C191" s="384"/>
    </row>
    <row r="192" spans="3:3" s="382" customFormat="1" hidden="1">
      <c r="C192" s="384"/>
    </row>
    <row r="193" spans="3:3" s="382" customFormat="1" hidden="1">
      <c r="C193" s="384"/>
    </row>
    <row r="194" spans="3:3" s="382" customFormat="1" hidden="1">
      <c r="C194" s="384"/>
    </row>
    <row r="195" spans="3:3" s="382" customFormat="1" hidden="1">
      <c r="C195" s="384"/>
    </row>
    <row r="196" spans="3:3" s="382" customFormat="1" hidden="1">
      <c r="C196" s="384"/>
    </row>
    <row r="197" spans="3:3" s="382" customFormat="1" hidden="1">
      <c r="C197" s="384"/>
    </row>
    <row r="198" spans="3:3" s="382" customFormat="1" hidden="1">
      <c r="C198" s="384"/>
    </row>
    <row r="199" spans="3:3" s="382" customFormat="1" hidden="1">
      <c r="C199" s="384"/>
    </row>
    <row r="200" spans="3:3" s="382" customFormat="1" hidden="1">
      <c r="C200" s="384"/>
    </row>
    <row r="201" spans="3:3" s="382" customFormat="1" hidden="1">
      <c r="C201" s="384"/>
    </row>
    <row r="202" spans="3:3" s="382" customFormat="1" hidden="1">
      <c r="C202" s="384"/>
    </row>
    <row r="203" spans="3:3" s="382" customFormat="1" hidden="1">
      <c r="C203" s="384"/>
    </row>
    <row r="204" spans="3:3" s="382" customFormat="1" hidden="1">
      <c r="C204" s="384"/>
    </row>
    <row r="205" spans="3:3" s="382" customFormat="1" hidden="1">
      <c r="C205" s="384"/>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activeCell="E4" sqref="E4"/>
    </sheetView>
  </sheetViews>
  <sheetFormatPr defaultColWidth="0" defaultRowHeight="14.25" zeroHeight="1"/>
  <cols>
    <col min="1" max="3" width="15.7109375" style="511" customWidth="1"/>
    <col min="4" max="4" width="3.7109375" style="511" customWidth="1"/>
    <col min="5" max="6" width="15.7109375" style="511" customWidth="1"/>
    <col min="7" max="7" width="3.7109375" style="511" customWidth="1"/>
    <col min="8" max="9" width="15.7109375" style="511" customWidth="1"/>
    <col min="10" max="16" width="15.7109375" style="511" hidden="1" customWidth="1"/>
    <col min="17" max="16383" width="9.140625" style="511" hidden="1"/>
    <col min="16384" max="16384" width="0.28515625" style="511" customWidth="1"/>
  </cols>
  <sheetData>
    <row r="1" spans="1:11">
      <c r="A1" s="1746" t="s">
        <v>1050</v>
      </c>
      <c r="B1" s="1746"/>
      <c r="C1" s="1746"/>
      <c r="D1" s="1746"/>
      <c r="E1" s="1746"/>
      <c r="F1" s="1746"/>
      <c r="G1" s="1746"/>
      <c r="H1" s="1746"/>
      <c r="I1" s="1746"/>
      <c r="J1" s="356"/>
      <c r="K1" s="356"/>
    </row>
    <row r="2" spans="1:11">
      <c r="A2" s="723"/>
      <c r="B2" s="723"/>
      <c r="C2" s="723"/>
      <c r="D2" s="723"/>
      <c r="E2" s="723"/>
      <c r="F2" s="723"/>
      <c r="G2" s="723"/>
      <c r="H2" s="723"/>
      <c r="I2" s="723"/>
    </row>
    <row r="3" spans="1:11" ht="99.75">
      <c r="A3" s="724" t="s">
        <v>1051</v>
      </c>
      <c r="B3" s="724" t="s">
        <v>1052</v>
      </c>
      <c r="C3" s="513" t="s">
        <v>1053</v>
      </c>
      <c r="D3" s="422"/>
      <c r="E3" s="513" t="s">
        <v>1054</v>
      </c>
      <c r="F3" s="724" t="s">
        <v>1055</v>
      </c>
      <c r="G3" s="725"/>
      <c r="H3" s="724" t="s">
        <v>1056</v>
      </c>
      <c r="I3" s="724" t="s">
        <v>1057</v>
      </c>
      <c r="J3" s="356"/>
      <c r="K3" s="512"/>
    </row>
    <row r="4" spans="1:11">
      <c r="A4" s="726" t="str">
        <f>Application!B709</f>
        <v>SRO/Studio</v>
      </c>
      <c r="B4" s="735">
        <f>Application!G709</f>
        <v>20</v>
      </c>
      <c r="C4" s="726">
        <f>Application!K709</f>
        <v>882</v>
      </c>
      <c r="D4" s="727"/>
      <c r="E4" s="515"/>
      <c r="F4" s="728">
        <f>E4*B4</f>
        <v>0</v>
      </c>
      <c r="G4" s="729"/>
      <c r="H4" s="726" t="str">
        <f>IF(E4=0," ",(E4-C4))</f>
        <v xml:space="preserve"> </v>
      </c>
      <c r="I4" s="728" t="str">
        <f>IF(E4=0," ",(H4*B4))</f>
        <v xml:space="preserve"> </v>
      </c>
      <c r="J4" s="356"/>
      <c r="K4" s="512"/>
    </row>
    <row r="5" spans="1:11">
      <c r="A5" s="726" t="str">
        <f>Application!B710</f>
        <v>1 Bedroom</v>
      </c>
      <c r="B5" s="735">
        <f>Application!G710</f>
        <v>37</v>
      </c>
      <c r="C5" s="726">
        <f>Application!K710</f>
        <v>940</v>
      </c>
      <c r="D5" s="727"/>
      <c r="E5" s="515"/>
      <c r="F5" s="728">
        <f t="shared" ref="F5:F28" si="0">E5*B5</f>
        <v>0</v>
      </c>
      <c r="G5" s="729"/>
      <c r="H5" s="726" t="str">
        <f t="shared" ref="H5:H28" si="1">IF(E5=0," ",(E5-C5))</f>
        <v xml:space="preserve"> </v>
      </c>
      <c r="I5" s="728" t="str">
        <f t="shared" ref="I5:I28" si="2">IF(E5=0," ",(H5*B5))</f>
        <v xml:space="preserve"> </v>
      </c>
      <c r="J5" s="356"/>
      <c r="K5" s="512"/>
    </row>
    <row r="6" spans="1:11">
      <c r="A6" s="726" t="str">
        <f>Application!B711</f>
        <v>2 Bedrooms</v>
      </c>
      <c r="B6" s="735">
        <f>Application!G711</f>
        <v>27</v>
      </c>
      <c r="C6" s="726">
        <f>Application!K711</f>
        <v>1120</v>
      </c>
      <c r="D6" s="727"/>
      <c r="E6" s="515"/>
      <c r="F6" s="728">
        <f t="shared" si="0"/>
        <v>0</v>
      </c>
      <c r="G6" s="729"/>
      <c r="H6" s="726" t="str">
        <f t="shared" si="1"/>
        <v xml:space="preserve"> </v>
      </c>
      <c r="I6" s="728" t="str">
        <f t="shared" si="2"/>
        <v xml:space="preserve"> </v>
      </c>
      <c r="J6" s="356"/>
      <c r="K6" s="512"/>
    </row>
    <row r="7" spans="1:11">
      <c r="A7" s="726">
        <f>Application!B712</f>
        <v>0</v>
      </c>
      <c r="B7" s="735">
        <f>Application!G712</f>
        <v>0</v>
      </c>
      <c r="C7" s="726">
        <f>Application!K712</f>
        <v>0</v>
      </c>
      <c r="D7" s="727"/>
      <c r="E7" s="515"/>
      <c r="F7" s="728">
        <f t="shared" si="0"/>
        <v>0</v>
      </c>
      <c r="G7" s="729"/>
      <c r="H7" s="726" t="str">
        <f t="shared" si="1"/>
        <v xml:space="preserve"> </v>
      </c>
      <c r="I7" s="728" t="str">
        <f t="shared" si="2"/>
        <v xml:space="preserve"> </v>
      </c>
      <c r="J7" s="356"/>
      <c r="K7" s="512"/>
    </row>
    <row r="8" spans="1:11">
      <c r="A8" s="726" t="str">
        <f>Application!B713</f>
        <v>3 Bedrooms</v>
      </c>
      <c r="B8" s="735">
        <f>Application!G713</f>
        <v>2</v>
      </c>
      <c r="C8" s="726">
        <f>Application!K713</f>
        <v>1290</v>
      </c>
      <c r="D8" s="727"/>
      <c r="E8" s="515"/>
      <c r="F8" s="728">
        <f t="shared" si="0"/>
        <v>0</v>
      </c>
      <c r="G8" s="729"/>
      <c r="H8" s="726" t="str">
        <f t="shared" si="1"/>
        <v xml:space="preserve"> </v>
      </c>
      <c r="I8" s="728" t="str">
        <f t="shared" si="2"/>
        <v xml:space="preserve"> </v>
      </c>
      <c r="J8" s="356"/>
      <c r="K8" s="512"/>
    </row>
    <row r="9" spans="1:11">
      <c r="A9" s="726">
        <f>Application!B714</f>
        <v>0</v>
      </c>
      <c r="B9" s="735">
        <f>Application!G714</f>
        <v>0</v>
      </c>
      <c r="C9" s="726">
        <f>Application!K714</f>
        <v>0</v>
      </c>
      <c r="D9" s="727"/>
      <c r="E9" s="515"/>
      <c r="F9" s="728">
        <f t="shared" si="0"/>
        <v>0</v>
      </c>
      <c r="G9" s="729"/>
      <c r="H9" s="726" t="str">
        <f t="shared" si="1"/>
        <v xml:space="preserve"> </v>
      </c>
      <c r="I9" s="728" t="str">
        <f t="shared" si="2"/>
        <v xml:space="preserve"> </v>
      </c>
      <c r="J9" s="356"/>
      <c r="K9" s="512"/>
    </row>
    <row r="10" spans="1:11">
      <c r="A10" s="726">
        <f>Application!B715</f>
        <v>0</v>
      </c>
      <c r="B10" s="735">
        <f>Application!G715</f>
        <v>0</v>
      </c>
      <c r="C10" s="726">
        <f>Application!K715</f>
        <v>0</v>
      </c>
      <c r="D10" s="727"/>
      <c r="E10" s="515"/>
      <c r="F10" s="728">
        <f t="shared" si="0"/>
        <v>0</v>
      </c>
      <c r="G10" s="729"/>
      <c r="H10" s="726" t="str">
        <f t="shared" si="1"/>
        <v xml:space="preserve"> </v>
      </c>
      <c r="I10" s="728" t="str">
        <f t="shared" si="2"/>
        <v xml:space="preserve"> </v>
      </c>
      <c r="J10" s="356"/>
      <c r="K10" s="512"/>
    </row>
    <row r="11" spans="1:11">
      <c r="A11" s="726">
        <f>Application!B716</f>
        <v>0</v>
      </c>
      <c r="B11" s="735">
        <f>Application!G716</f>
        <v>0</v>
      </c>
      <c r="C11" s="726">
        <f>Application!K716</f>
        <v>0</v>
      </c>
      <c r="D11" s="727"/>
      <c r="E11" s="515"/>
      <c r="F11" s="728">
        <f t="shared" si="0"/>
        <v>0</v>
      </c>
      <c r="G11" s="729"/>
      <c r="H11" s="726" t="str">
        <f t="shared" si="1"/>
        <v xml:space="preserve"> </v>
      </c>
      <c r="I11" s="728" t="str">
        <f t="shared" si="2"/>
        <v xml:space="preserve"> </v>
      </c>
      <c r="J11" s="356"/>
      <c r="K11" s="512"/>
    </row>
    <row r="12" spans="1:11">
      <c r="A12" s="726">
        <f>Application!B717</f>
        <v>0</v>
      </c>
      <c r="B12" s="735">
        <f>Application!G717</f>
        <v>0</v>
      </c>
      <c r="C12" s="726">
        <f>Application!K717</f>
        <v>0</v>
      </c>
      <c r="D12" s="727"/>
      <c r="E12" s="515"/>
      <c r="F12" s="728">
        <f t="shared" si="0"/>
        <v>0</v>
      </c>
      <c r="G12" s="729"/>
      <c r="H12" s="726" t="str">
        <f t="shared" si="1"/>
        <v xml:space="preserve"> </v>
      </c>
      <c r="I12" s="728" t="str">
        <f t="shared" si="2"/>
        <v xml:space="preserve"> </v>
      </c>
      <c r="J12" s="356"/>
      <c r="K12" s="512"/>
    </row>
    <row r="13" spans="1:11">
      <c r="A13" s="726">
        <f>Application!B718</f>
        <v>0</v>
      </c>
      <c r="B13" s="735">
        <f>Application!G718</f>
        <v>0</v>
      </c>
      <c r="C13" s="726">
        <f>Application!K718</f>
        <v>0</v>
      </c>
      <c r="D13" s="727"/>
      <c r="E13" s="515"/>
      <c r="F13" s="728">
        <f t="shared" si="0"/>
        <v>0</v>
      </c>
      <c r="G13" s="729"/>
      <c r="H13" s="726" t="str">
        <f t="shared" si="1"/>
        <v xml:space="preserve"> </v>
      </c>
      <c r="I13" s="728" t="str">
        <f t="shared" si="2"/>
        <v xml:space="preserve"> </v>
      </c>
      <c r="J13" s="356"/>
      <c r="K13" s="512"/>
    </row>
    <row r="14" spans="1:11">
      <c r="A14" s="726">
        <f>Application!B719</f>
        <v>0</v>
      </c>
      <c r="B14" s="735">
        <f>Application!G719</f>
        <v>0</v>
      </c>
      <c r="C14" s="726">
        <f>Application!K719</f>
        <v>0</v>
      </c>
      <c r="D14" s="727"/>
      <c r="E14" s="515"/>
      <c r="F14" s="728">
        <f t="shared" si="0"/>
        <v>0</v>
      </c>
      <c r="G14" s="729"/>
      <c r="H14" s="726" t="str">
        <f t="shared" si="1"/>
        <v xml:space="preserve"> </v>
      </c>
      <c r="I14" s="728" t="str">
        <f t="shared" si="2"/>
        <v xml:space="preserve"> </v>
      </c>
      <c r="J14" s="356"/>
      <c r="K14" s="512"/>
    </row>
    <row r="15" spans="1:11">
      <c r="A15" s="726">
        <f>Application!B720</f>
        <v>0</v>
      </c>
      <c r="B15" s="735">
        <f>Application!G720</f>
        <v>0</v>
      </c>
      <c r="C15" s="726">
        <f>Application!K720</f>
        <v>0</v>
      </c>
      <c r="D15" s="727"/>
      <c r="E15" s="515"/>
      <c r="F15" s="728">
        <f t="shared" si="0"/>
        <v>0</v>
      </c>
      <c r="G15" s="729"/>
      <c r="H15" s="726" t="str">
        <f t="shared" si="1"/>
        <v xml:space="preserve"> </v>
      </c>
      <c r="I15" s="728" t="str">
        <f t="shared" si="2"/>
        <v xml:space="preserve"> </v>
      </c>
      <c r="J15" s="356"/>
      <c r="K15" s="512"/>
    </row>
    <row r="16" spans="1:11">
      <c r="A16" s="726">
        <f>Application!B721</f>
        <v>0</v>
      </c>
      <c r="B16" s="735">
        <f>Application!G721</f>
        <v>0</v>
      </c>
      <c r="C16" s="726">
        <f>Application!K721</f>
        <v>0</v>
      </c>
      <c r="D16" s="727"/>
      <c r="E16" s="515"/>
      <c r="F16" s="728">
        <f t="shared" si="0"/>
        <v>0</v>
      </c>
      <c r="G16" s="729"/>
      <c r="H16" s="726" t="str">
        <f t="shared" si="1"/>
        <v xml:space="preserve"> </v>
      </c>
      <c r="I16" s="728" t="str">
        <f t="shared" si="2"/>
        <v xml:space="preserve"> </v>
      </c>
      <c r="J16" s="356"/>
      <c r="K16" s="512"/>
    </row>
    <row r="17" spans="1:11">
      <c r="A17" s="726">
        <f>Application!B722</f>
        <v>0</v>
      </c>
      <c r="B17" s="735">
        <f>Application!G722</f>
        <v>0</v>
      </c>
      <c r="C17" s="726">
        <f>Application!K722</f>
        <v>0</v>
      </c>
      <c r="D17" s="727"/>
      <c r="E17" s="515"/>
      <c r="F17" s="728">
        <f t="shared" si="0"/>
        <v>0</v>
      </c>
      <c r="G17" s="729"/>
      <c r="H17" s="726" t="str">
        <f t="shared" si="1"/>
        <v xml:space="preserve"> </v>
      </c>
      <c r="I17" s="728" t="str">
        <f t="shared" si="2"/>
        <v xml:space="preserve"> </v>
      </c>
      <c r="J17" s="356"/>
      <c r="K17" s="512"/>
    </row>
    <row r="18" spans="1:11">
      <c r="A18" s="726">
        <f>Application!B723</f>
        <v>0</v>
      </c>
      <c r="B18" s="735">
        <f>Application!G723</f>
        <v>0</v>
      </c>
      <c r="C18" s="726">
        <f>Application!K723</f>
        <v>0</v>
      </c>
      <c r="D18" s="727"/>
      <c r="E18" s="515"/>
      <c r="F18" s="728">
        <f t="shared" si="0"/>
        <v>0</v>
      </c>
      <c r="G18" s="729"/>
      <c r="H18" s="726" t="str">
        <f t="shared" si="1"/>
        <v xml:space="preserve"> </v>
      </c>
      <c r="I18" s="728" t="str">
        <f t="shared" si="2"/>
        <v xml:space="preserve"> </v>
      </c>
      <c r="J18" s="356"/>
      <c r="K18" s="512"/>
    </row>
    <row r="19" spans="1:11">
      <c r="A19" s="726">
        <f>Application!B724</f>
        <v>0</v>
      </c>
      <c r="B19" s="735">
        <f>Application!G724</f>
        <v>0</v>
      </c>
      <c r="C19" s="726">
        <f>Application!K724</f>
        <v>0</v>
      </c>
      <c r="D19" s="727"/>
      <c r="E19" s="515"/>
      <c r="F19" s="728">
        <f t="shared" si="0"/>
        <v>0</v>
      </c>
      <c r="G19" s="729"/>
      <c r="H19" s="726" t="str">
        <f t="shared" si="1"/>
        <v xml:space="preserve"> </v>
      </c>
      <c r="I19" s="728" t="str">
        <f t="shared" si="2"/>
        <v xml:space="preserve"> </v>
      </c>
      <c r="J19" s="356"/>
      <c r="K19" s="512"/>
    </row>
    <row r="20" spans="1:11">
      <c r="A20" s="726">
        <f>Application!B725</f>
        <v>0</v>
      </c>
      <c r="B20" s="735">
        <f>Application!G725</f>
        <v>0</v>
      </c>
      <c r="C20" s="726">
        <f>Application!K725</f>
        <v>0</v>
      </c>
      <c r="D20" s="727"/>
      <c r="E20" s="515"/>
      <c r="F20" s="728">
        <f t="shared" si="0"/>
        <v>0</v>
      </c>
      <c r="G20" s="729"/>
      <c r="H20" s="726" t="str">
        <f t="shared" si="1"/>
        <v xml:space="preserve"> </v>
      </c>
      <c r="I20" s="728" t="str">
        <f t="shared" si="2"/>
        <v xml:space="preserve"> </v>
      </c>
      <c r="J20" s="356"/>
      <c r="K20" s="512"/>
    </row>
    <row r="21" spans="1:11">
      <c r="A21" s="726">
        <f>Application!B726</f>
        <v>0</v>
      </c>
      <c r="B21" s="735">
        <f>Application!G726</f>
        <v>0</v>
      </c>
      <c r="C21" s="726">
        <f>Application!K726</f>
        <v>0</v>
      </c>
      <c r="D21" s="727"/>
      <c r="E21" s="515"/>
      <c r="F21" s="728">
        <f t="shared" si="0"/>
        <v>0</v>
      </c>
      <c r="G21" s="729"/>
      <c r="H21" s="726" t="str">
        <f t="shared" si="1"/>
        <v xml:space="preserve"> </v>
      </c>
      <c r="I21" s="728" t="str">
        <f t="shared" si="2"/>
        <v xml:space="preserve"> </v>
      </c>
      <c r="J21" s="356"/>
      <c r="K21" s="512"/>
    </row>
    <row r="22" spans="1:11">
      <c r="A22" s="726">
        <f>Application!B727</f>
        <v>0</v>
      </c>
      <c r="B22" s="735">
        <f>Application!G727</f>
        <v>0</v>
      </c>
      <c r="C22" s="726">
        <f>Application!K727</f>
        <v>0</v>
      </c>
      <c r="D22" s="727"/>
      <c r="E22" s="515"/>
      <c r="F22" s="728">
        <f t="shared" si="0"/>
        <v>0</v>
      </c>
      <c r="G22" s="729"/>
      <c r="H22" s="726" t="str">
        <f t="shared" si="1"/>
        <v xml:space="preserve"> </v>
      </c>
      <c r="I22" s="728" t="str">
        <f t="shared" si="2"/>
        <v xml:space="preserve"> </v>
      </c>
      <c r="J22" s="356"/>
      <c r="K22" s="512"/>
    </row>
    <row r="23" spans="1:11">
      <c r="A23" s="726">
        <f>Application!B728</f>
        <v>0</v>
      </c>
      <c r="B23" s="735">
        <f>Application!G728</f>
        <v>0</v>
      </c>
      <c r="C23" s="726">
        <f>Application!K728</f>
        <v>0</v>
      </c>
      <c r="D23" s="727"/>
      <c r="E23" s="515"/>
      <c r="F23" s="728">
        <f t="shared" si="0"/>
        <v>0</v>
      </c>
      <c r="G23" s="729"/>
      <c r="H23" s="726" t="str">
        <f t="shared" si="1"/>
        <v xml:space="preserve"> </v>
      </c>
      <c r="I23" s="728" t="str">
        <f t="shared" si="2"/>
        <v xml:space="preserve"> </v>
      </c>
      <c r="J23" s="356"/>
      <c r="K23" s="512"/>
    </row>
    <row r="24" spans="1:11">
      <c r="A24" s="726">
        <f>Application!B729</f>
        <v>0</v>
      </c>
      <c r="B24" s="735">
        <f>Application!G729</f>
        <v>0</v>
      </c>
      <c r="C24" s="726">
        <f>Application!K729</f>
        <v>0</v>
      </c>
      <c r="D24" s="727"/>
      <c r="E24" s="515"/>
      <c r="F24" s="728">
        <f t="shared" si="0"/>
        <v>0</v>
      </c>
      <c r="G24" s="729"/>
      <c r="H24" s="726" t="str">
        <f t="shared" si="1"/>
        <v xml:space="preserve"> </v>
      </c>
      <c r="I24" s="728" t="str">
        <f t="shared" si="2"/>
        <v xml:space="preserve"> </v>
      </c>
      <c r="J24" s="356"/>
      <c r="K24" s="512"/>
    </row>
    <row r="25" spans="1:11">
      <c r="A25" s="726">
        <f>Application!B730</f>
        <v>0</v>
      </c>
      <c r="B25" s="735">
        <f>Application!G730</f>
        <v>0</v>
      </c>
      <c r="C25" s="726">
        <f>Application!K730</f>
        <v>0</v>
      </c>
      <c r="D25" s="727"/>
      <c r="E25" s="515"/>
      <c r="F25" s="728">
        <f t="shared" si="0"/>
        <v>0</v>
      </c>
      <c r="G25" s="729"/>
      <c r="H25" s="726" t="str">
        <f t="shared" si="1"/>
        <v xml:space="preserve"> </v>
      </c>
      <c r="I25" s="728" t="str">
        <f t="shared" si="2"/>
        <v xml:space="preserve"> </v>
      </c>
      <c r="J25" s="356"/>
      <c r="K25" s="512"/>
    </row>
    <row r="26" spans="1:11">
      <c r="A26" s="726">
        <f>Application!B731</f>
        <v>0</v>
      </c>
      <c r="B26" s="735">
        <f>Application!G731</f>
        <v>0</v>
      </c>
      <c r="C26" s="726">
        <f>Application!K731</f>
        <v>0</v>
      </c>
      <c r="D26" s="727"/>
      <c r="E26" s="515"/>
      <c r="F26" s="728">
        <f t="shared" si="0"/>
        <v>0</v>
      </c>
      <c r="G26" s="729"/>
      <c r="H26" s="726" t="str">
        <f t="shared" si="1"/>
        <v xml:space="preserve"> </v>
      </c>
      <c r="I26" s="728" t="str">
        <f t="shared" si="2"/>
        <v xml:space="preserve"> </v>
      </c>
      <c r="J26" s="356"/>
      <c r="K26" s="512"/>
    </row>
    <row r="27" spans="1:11">
      <c r="A27" s="726">
        <f>Application!B732</f>
        <v>0</v>
      </c>
      <c r="B27" s="735">
        <f>Application!G732</f>
        <v>0</v>
      </c>
      <c r="C27" s="726">
        <f>Application!K732</f>
        <v>0</v>
      </c>
      <c r="D27" s="727"/>
      <c r="E27" s="515"/>
      <c r="F27" s="728">
        <f t="shared" si="0"/>
        <v>0</v>
      </c>
      <c r="G27" s="729"/>
      <c r="H27" s="726" t="str">
        <f t="shared" si="1"/>
        <v xml:space="preserve"> </v>
      </c>
      <c r="I27" s="728" t="str">
        <f t="shared" si="2"/>
        <v xml:space="preserve"> </v>
      </c>
      <c r="J27" s="356"/>
      <c r="K27" s="512"/>
    </row>
    <row r="28" spans="1:11">
      <c r="A28" s="726">
        <f>Application!B733</f>
        <v>0</v>
      </c>
      <c r="B28" s="735">
        <f>Application!G733</f>
        <v>0</v>
      </c>
      <c r="C28" s="726">
        <f>Application!K733</f>
        <v>0</v>
      </c>
      <c r="D28" s="727"/>
      <c r="E28" s="515"/>
      <c r="F28" s="728">
        <f t="shared" si="0"/>
        <v>0</v>
      </c>
      <c r="G28" s="729"/>
      <c r="H28" s="726" t="str">
        <f t="shared" si="1"/>
        <v xml:space="preserve"> </v>
      </c>
      <c r="I28" s="728" t="str">
        <f t="shared" si="2"/>
        <v xml:space="preserve"> </v>
      </c>
      <c r="J28" s="356"/>
      <c r="K28" s="512"/>
    </row>
    <row r="29" spans="1:11">
      <c r="A29" s="422"/>
      <c r="B29" s="422"/>
      <c r="C29" s="727"/>
      <c r="D29" s="727"/>
      <c r="E29" s="727"/>
      <c r="F29" s="727"/>
      <c r="G29" s="729"/>
      <c r="H29" s="727"/>
      <c r="I29" s="422"/>
      <c r="J29" s="356"/>
      <c r="K29" s="512"/>
    </row>
    <row r="30" spans="1:11" ht="15">
      <c r="A30" s="730" t="s">
        <v>1058</v>
      </c>
      <c r="B30" s="731"/>
      <c r="C30" s="732">
        <f>Application!P734</f>
        <v>85240</v>
      </c>
      <c r="D30" s="727"/>
      <c r="E30" s="727"/>
      <c r="F30" s="732">
        <f>SUM(F4:F28)*12</f>
        <v>0</v>
      </c>
      <c r="G30" s="733"/>
      <c r="H30" s="731"/>
      <c r="I30" s="732">
        <f>SUM(I4:I28)*12</f>
        <v>0</v>
      </c>
      <c r="J30" s="356"/>
      <c r="K30" s="514"/>
    </row>
    <row r="31" spans="1:11" ht="15">
      <c r="A31" s="730"/>
      <c r="B31" s="731"/>
      <c r="C31" s="733"/>
      <c r="D31" s="727"/>
      <c r="E31" s="727"/>
      <c r="F31" s="733"/>
      <c r="G31" s="733"/>
      <c r="H31" s="731"/>
      <c r="I31" s="733"/>
      <c r="J31" s="356"/>
      <c r="K31" s="514"/>
    </row>
    <row r="32" spans="1:11">
      <c r="A32" s="734" t="s">
        <v>1059</v>
      </c>
      <c r="B32" s="723"/>
      <c r="C32" s="723"/>
      <c r="D32" s="723"/>
      <c r="E32" s="723"/>
      <c r="F32" s="723"/>
      <c r="G32" s="723"/>
      <c r="H32" s="723"/>
      <c r="I32" s="723"/>
    </row>
    <row r="33" spans="1:9">
      <c r="A33" s="734" t="s">
        <v>1060</v>
      </c>
      <c r="B33" s="723"/>
      <c r="C33" s="723"/>
      <c r="D33" s="723"/>
      <c r="E33" s="723"/>
      <c r="F33" s="723"/>
      <c r="G33" s="723"/>
      <c r="H33" s="723"/>
      <c r="I33" s="723"/>
    </row>
    <row r="34" spans="1:9">
      <c r="A34" s="723" t="s">
        <v>1240</v>
      </c>
      <c r="B34" s="723"/>
      <c r="C34" s="723"/>
      <c r="D34" s="723"/>
      <c r="E34" s="723"/>
      <c r="F34" s="723"/>
      <c r="G34" s="723"/>
      <c r="H34" s="723"/>
      <c r="I34" s="723"/>
    </row>
  </sheetData>
  <sheetProtection password="E2FF"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27" t="s">
        <v>1122</v>
      </c>
    </row>
    <row r="2" spans="1:1" ht="15.75">
      <c r="A2" s="528"/>
    </row>
    <row r="3" spans="1:1" ht="15.75">
      <c r="A3" s="529" t="s">
        <v>1117</v>
      </c>
    </row>
    <row r="4" spans="1:1" ht="15.75">
      <c r="A4" s="529" t="s">
        <v>1118</v>
      </c>
    </row>
    <row r="5" spans="1:1" ht="15.75">
      <c r="A5" s="529" t="s">
        <v>1119</v>
      </c>
    </row>
    <row r="6" spans="1:1" ht="15.75">
      <c r="A6" s="529" t="s">
        <v>1121</v>
      </c>
    </row>
    <row r="7" spans="1:1" ht="15.75">
      <c r="A7" s="529" t="s">
        <v>1120</v>
      </c>
    </row>
    <row r="8" spans="1:1" ht="15.75">
      <c r="A8" s="592" t="s">
        <v>1226</v>
      </c>
    </row>
    <row r="9" spans="1:1" ht="15.75">
      <c r="A9" s="529" t="s">
        <v>1227</v>
      </c>
    </row>
  </sheetData>
  <sheetProtection password="E2FF"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E5" sqref="E5"/>
    </sheetView>
  </sheetViews>
  <sheetFormatPr defaultColWidth="0" defaultRowHeight="12.75" zeroHeight="1"/>
  <cols>
    <col min="1" max="1" width="35.7109375" style="356" customWidth="1"/>
    <col min="2" max="4" width="14.7109375" style="356" customWidth="1"/>
    <col min="5" max="5" width="50.7109375" style="356" customWidth="1"/>
    <col min="6" max="6" width="9.140625" style="356" customWidth="1"/>
    <col min="7" max="253" width="0" style="547" hidden="1" customWidth="1"/>
    <col min="254" max="16384" width="9.140625" style="547" hidden="1"/>
  </cols>
  <sheetData>
    <row r="1" spans="1:253" s="471" customFormat="1" ht="18" customHeight="1">
      <c r="A1" s="951" t="s">
        <v>1578</v>
      </c>
      <c r="D1" s="476"/>
    </row>
    <row r="2" spans="1:253" s="471" customFormat="1">
      <c r="A2" s="453" t="s">
        <v>1020</v>
      </c>
      <c r="B2" s="455"/>
      <c r="C2" s="455"/>
      <c r="D2" s="452"/>
      <c r="E2" s="456"/>
      <c r="F2" s="455"/>
      <c r="HN2" s="597"/>
      <c r="HO2" s="597"/>
      <c r="HP2" s="597"/>
      <c r="HQ2" s="597"/>
      <c r="HR2" s="597"/>
      <c r="HS2" s="597"/>
      <c r="HT2" s="597"/>
      <c r="HU2" s="597"/>
      <c r="HV2" s="597"/>
      <c r="HW2" s="597"/>
      <c r="HX2" s="597"/>
      <c r="HY2" s="597"/>
      <c r="HZ2" s="597"/>
      <c r="IA2" s="597"/>
      <c r="IB2" s="597"/>
      <c r="IC2" s="597"/>
      <c r="ID2" s="597"/>
      <c r="IE2" s="597"/>
      <c r="IF2" s="597"/>
      <c r="IG2" s="597"/>
      <c r="IH2" s="597"/>
      <c r="II2" s="597"/>
      <c r="IJ2" s="597"/>
      <c r="IK2" s="597"/>
      <c r="IL2" s="597"/>
      <c r="IM2" s="597"/>
      <c r="IN2" s="597"/>
      <c r="IO2" s="597"/>
      <c r="IP2" s="597"/>
      <c r="IQ2" s="597"/>
      <c r="IR2" s="597"/>
      <c r="IS2" s="597"/>
    </row>
    <row r="3" spans="1:253" s="599" customFormat="1" ht="80.25" customHeight="1">
      <c r="A3" s="473"/>
      <c r="B3" s="457" t="s">
        <v>1021</v>
      </c>
      <c r="C3" s="457" t="s">
        <v>1022</v>
      </c>
      <c r="D3" s="457" t="s">
        <v>1023</v>
      </c>
      <c r="E3" s="454" t="s">
        <v>1024</v>
      </c>
      <c r="F3" s="454"/>
      <c r="G3" s="604"/>
      <c r="H3" s="598"/>
      <c r="I3" s="598"/>
      <c r="J3" s="598"/>
      <c r="K3" s="598"/>
      <c r="L3" s="598"/>
      <c r="M3" s="598"/>
      <c r="N3" s="598"/>
      <c r="O3" s="598"/>
      <c r="P3" s="598"/>
      <c r="Q3" s="598"/>
      <c r="R3" s="598"/>
      <c r="S3" s="598"/>
      <c r="T3" s="598"/>
      <c r="U3" s="598"/>
      <c r="V3" s="598"/>
      <c r="W3" s="598"/>
      <c r="X3" s="598"/>
      <c r="Y3" s="598"/>
      <c r="Z3" s="598"/>
      <c r="AA3" s="598"/>
      <c r="AB3" s="598"/>
      <c r="AC3" s="598"/>
      <c r="AD3" s="598"/>
      <c r="AE3" s="598"/>
      <c r="AF3" s="598"/>
      <c r="AG3" s="598"/>
      <c r="AH3" s="598"/>
      <c r="AI3" s="598"/>
      <c r="AJ3" s="598"/>
      <c r="AK3" s="598"/>
      <c r="AL3" s="598"/>
      <c r="AM3" s="598"/>
      <c r="AN3" s="598"/>
      <c r="AO3" s="598"/>
      <c r="AP3" s="598"/>
      <c r="AQ3" s="598"/>
      <c r="AR3" s="598"/>
      <c r="AS3" s="598"/>
      <c r="AT3" s="598"/>
      <c r="AU3" s="598"/>
      <c r="AV3" s="598"/>
      <c r="AW3" s="598"/>
      <c r="AX3" s="598"/>
      <c r="AY3" s="598"/>
      <c r="AZ3" s="598"/>
      <c r="BA3" s="598"/>
      <c r="BB3" s="598"/>
      <c r="BC3" s="598"/>
      <c r="BD3" s="598"/>
      <c r="BE3" s="598"/>
      <c r="BF3" s="598"/>
      <c r="BG3" s="598"/>
      <c r="BH3" s="598"/>
      <c r="BI3" s="598"/>
      <c r="BJ3" s="598"/>
      <c r="BK3" s="598"/>
      <c r="BL3" s="598"/>
      <c r="BM3" s="598"/>
      <c r="BN3" s="598"/>
      <c r="BO3" s="598"/>
      <c r="BP3" s="598"/>
      <c r="BQ3" s="598"/>
      <c r="BR3" s="598"/>
      <c r="BS3" s="598"/>
      <c r="BT3" s="598"/>
      <c r="BU3" s="598"/>
      <c r="BV3" s="598"/>
      <c r="BW3" s="598"/>
      <c r="BX3" s="598"/>
      <c r="BY3" s="598"/>
      <c r="BZ3" s="598"/>
      <c r="CA3" s="598"/>
      <c r="CB3" s="598"/>
      <c r="CC3" s="598"/>
      <c r="CD3" s="598"/>
      <c r="CE3" s="598"/>
      <c r="CF3" s="598"/>
      <c r="CG3" s="598"/>
      <c r="CH3" s="598"/>
      <c r="CI3" s="598"/>
      <c r="CJ3" s="598"/>
      <c r="CK3" s="598"/>
      <c r="CL3" s="598"/>
      <c r="CM3" s="598"/>
      <c r="CN3" s="598"/>
      <c r="CO3" s="598"/>
      <c r="CP3" s="598"/>
      <c r="CQ3" s="598"/>
      <c r="CR3" s="598"/>
      <c r="CS3" s="598"/>
      <c r="CT3" s="598"/>
      <c r="CU3" s="598"/>
      <c r="CV3" s="598"/>
      <c r="CW3" s="598"/>
      <c r="CX3" s="598"/>
      <c r="CY3" s="598"/>
      <c r="CZ3" s="598"/>
      <c r="DA3" s="598"/>
      <c r="DB3" s="598"/>
      <c r="DC3" s="598"/>
      <c r="DD3" s="598"/>
      <c r="DE3" s="598"/>
      <c r="DF3" s="598"/>
      <c r="DG3" s="598"/>
      <c r="DH3" s="598"/>
      <c r="DI3" s="598"/>
      <c r="DJ3" s="598"/>
      <c r="DK3" s="598"/>
      <c r="DL3" s="598"/>
      <c r="DM3" s="598"/>
      <c r="DN3" s="598"/>
      <c r="DO3" s="598"/>
      <c r="DP3" s="598"/>
      <c r="DQ3" s="598"/>
      <c r="DR3" s="598"/>
      <c r="DS3" s="598"/>
      <c r="DT3" s="598"/>
      <c r="DU3" s="598"/>
      <c r="DV3" s="598"/>
      <c r="DW3" s="598"/>
      <c r="DX3" s="598"/>
      <c r="DY3" s="598"/>
      <c r="DZ3" s="598"/>
      <c r="EA3" s="598"/>
      <c r="EB3" s="598"/>
      <c r="EC3" s="598"/>
      <c r="ED3" s="598"/>
      <c r="EE3" s="598"/>
      <c r="EF3" s="598"/>
      <c r="EG3" s="598"/>
      <c r="EH3" s="598"/>
      <c r="EI3" s="598"/>
      <c r="EJ3" s="598"/>
      <c r="EK3" s="598"/>
      <c r="EL3" s="598"/>
      <c r="EM3" s="598"/>
      <c r="EN3" s="598"/>
      <c r="EO3" s="598"/>
      <c r="EP3" s="598"/>
      <c r="EQ3" s="598"/>
      <c r="ER3" s="598"/>
      <c r="ES3" s="598"/>
      <c r="ET3" s="598"/>
      <c r="EU3" s="598"/>
      <c r="EV3" s="598"/>
      <c r="EW3" s="598"/>
      <c r="EX3" s="598"/>
      <c r="EY3" s="598"/>
      <c r="EZ3" s="598"/>
      <c r="FA3" s="598"/>
      <c r="FB3" s="598"/>
      <c r="FC3" s="598"/>
      <c r="FD3" s="598"/>
      <c r="FE3" s="598"/>
      <c r="FF3" s="598"/>
      <c r="FG3" s="598"/>
      <c r="FH3" s="598"/>
      <c r="FI3" s="598"/>
      <c r="FJ3" s="598"/>
      <c r="FK3" s="598"/>
      <c r="FL3" s="598"/>
      <c r="FM3" s="598"/>
      <c r="FN3" s="598"/>
      <c r="FO3" s="598"/>
      <c r="FP3" s="598"/>
      <c r="FQ3" s="598"/>
      <c r="FR3" s="598"/>
      <c r="FS3" s="598"/>
      <c r="FT3" s="598"/>
      <c r="FU3" s="598"/>
      <c r="FV3" s="598"/>
      <c r="FW3" s="598"/>
      <c r="FX3" s="598"/>
      <c r="FY3" s="598"/>
      <c r="FZ3" s="598"/>
      <c r="GA3" s="598"/>
      <c r="GB3" s="598"/>
      <c r="GC3" s="598"/>
      <c r="GD3" s="598"/>
      <c r="GE3" s="598"/>
      <c r="GF3" s="598"/>
      <c r="GG3" s="598"/>
      <c r="GH3" s="598"/>
      <c r="GI3" s="598"/>
      <c r="GJ3" s="598"/>
      <c r="GK3" s="598"/>
      <c r="GL3" s="598"/>
      <c r="GM3" s="598"/>
      <c r="GN3" s="598"/>
      <c r="GO3" s="598"/>
      <c r="GP3" s="598"/>
      <c r="GQ3" s="598"/>
      <c r="GR3" s="598"/>
      <c r="GS3" s="598"/>
      <c r="GT3" s="598"/>
      <c r="GU3" s="598"/>
      <c r="GV3" s="598"/>
      <c r="GW3" s="598"/>
      <c r="GX3" s="598"/>
      <c r="GY3" s="598"/>
      <c r="GZ3" s="598"/>
      <c r="HA3" s="598"/>
      <c r="HB3" s="598"/>
      <c r="HC3" s="598"/>
      <c r="HD3" s="598"/>
      <c r="HE3" s="598"/>
      <c r="HF3" s="598"/>
      <c r="HG3" s="598"/>
      <c r="HH3" s="598"/>
      <c r="HI3" s="598"/>
      <c r="HJ3" s="598"/>
      <c r="HK3" s="598"/>
      <c r="HL3" s="598"/>
      <c r="HM3" s="598"/>
      <c r="HN3" s="598"/>
      <c r="HO3" s="598"/>
      <c r="HP3" s="598"/>
      <c r="HQ3" s="598"/>
      <c r="HR3" s="598"/>
      <c r="HS3" s="598"/>
      <c r="HT3" s="598"/>
      <c r="HU3" s="598"/>
      <c r="HV3" s="598"/>
      <c r="HW3" s="598"/>
      <c r="HX3" s="598"/>
      <c r="HY3" s="598"/>
      <c r="HZ3" s="598"/>
      <c r="IA3" s="598"/>
      <c r="IB3" s="598"/>
      <c r="IC3" s="598"/>
      <c r="ID3" s="598"/>
      <c r="IE3" s="598"/>
      <c r="IF3" s="598"/>
      <c r="IG3" s="598"/>
      <c r="IH3" s="598"/>
      <c r="II3" s="598"/>
      <c r="IJ3" s="598"/>
      <c r="IK3" s="598"/>
      <c r="IL3" s="598"/>
      <c r="IM3" s="598"/>
      <c r="IN3" s="598"/>
      <c r="IO3" s="598"/>
      <c r="IP3" s="598"/>
      <c r="IQ3" s="598"/>
      <c r="IR3" s="598"/>
      <c r="IS3" s="598"/>
    </row>
    <row r="4" spans="1:253" s="601" customFormat="1">
      <c r="A4" s="458" t="s">
        <v>30</v>
      </c>
      <c r="B4" s="458"/>
      <c r="C4" s="458"/>
      <c r="D4" s="458"/>
      <c r="E4" s="478"/>
      <c r="F4" s="458"/>
      <c r="G4" s="605"/>
      <c r="H4" s="600"/>
      <c r="I4" s="600"/>
      <c r="J4" s="600"/>
      <c r="K4" s="600"/>
      <c r="L4" s="600"/>
      <c r="M4" s="600"/>
      <c r="N4" s="600"/>
      <c r="O4" s="600"/>
      <c r="P4" s="600"/>
      <c r="Q4" s="600"/>
      <c r="R4" s="600"/>
      <c r="S4" s="600"/>
      <c r="T4" s="600"/>
      <c r="U4" s="600"/>
      <c r="V4" s="600"/>
      <c r="W4" s="600"/>
      <c r="X4" s="600"/>
      <c r="Y4" s="600"/>
      <c r="Z4" s="600"/>
      <c r="AA4" s="600"/>
      <c r="AB4" s="600"/>
      <c r="AC4" s="600"/>
      <c r="AD4" s="600"/>
      <c r="AE4" s="600"/>
      <c r="AF4" s="600"/>
      <c r="AG4" s="600"/>
      <c r="AH4" s="600"/>
      <c r="AI4" s="600"/>
      <c r="AJ4" s="600"/>
      <c r="AK4" s="600"/>
      <c r="AL4" s="600"/>
      <c r="AM4" s="600"/>
      <c r="AN4" s="600"/>
      <c r="AO4" s="600"/>
      <c r="AP4" s="600"/>
      <c r="AQ4" s="600"/>
      <c r="AR4" s="600"/>
      <c r="AS4" s="600"/>
      <c r="AT4" s="600"/>
      <c r="AU4" s="600"/>
      <c r="AV4" s="600"/>
      <c r="AW4" s="600"/>
      <c r="AX4" s="600"/>
      <c r="AY4" s="600"/>
      <c r="AZ4" s="600"/>
      <c r="BA4" s="600"/>
      <c r="BB4" s="600"/>
      <c r="BC4" s="600"/>
      <c r="BD4" s="600"/>
      <c r="BE4" s="600"/>
      <c r="BF4" s="600"/>
      <c r="BG4" s="600"/>
      <c r="BH4" s="600"/>
      <c r="BI4" s="600"/>
      <c r="BJ4" s="600"/>
      <c r="BK4" s="600"/>
      <c r="BL4" s="600"/>
      <c r="BM4" s="600"/>
      <c r="BN4" s="600"/>
      <c r="BO4" s="600"/>
      <c r="BP4" s="600"/>
      <c r="BQ4" s="600"/>
      <c r="BR4" s="600"/>
      <c r="BS4" s="600"/>
      <c r="BT4" s="600"/>
      <c r="BU4" s="600"/>
      <c r="BV4" s="600"/>
      <c r="BW4" s="600"/>
      <c r="BX4" s="600"/>
      <c r="BY4" s="600"/>
      <c r="BZ4" s="600"/>
      <c r="CA4" s="600"/>
      <c r="CB4" s="600"/>
      <c r="CC4" s="600"/>
      <c r="CD4" s="600"/>
      <c r="CE4" s="600"/>
      <c r="CF4" s="600"/>
      <c r="CG4" s="600"/>
      <c r="CH4" s="600"/>
      <c r="CI4" s="600"/>
      <c r="CJ4" s="600"/>
      <c r="CK4" s="600"/>
      <c r="CL4" s="600"/>
      <c r="CM4" s="600"/>
      <c r="CN4" s="600"/>
      <c r="CO4" s="600"/>
      <c r="CP4" s="600"/>
      <c r="CQ4" s="600"/>
      <c r="CR4" s="600"/>
      <c r="CS4" s="600"/>
      <c r="CT4" s="600"/>
      <c r="CU4" s="600"/>
      <c r="CV4" s="600"/>
      <c r="CW4" s="600"/>
      <c r="CX4" s="600"/>
      <c r="CY4" s="600"/>
      <c r="CZ4" s="600"/>
      <c r="DA4" s="600"/>
      <c r="DB4" s="600"/>
      <c r="DC4" s="600"/>
      <c r="DD4" s="600"/>
      <c r="DE4" s="600"/>
      <c r="DF4" s="600"/>
      <c r="DG4" s="600"/>
      <c r="DH4" s="600"/>
      <c r="DI4" s="600"/>
      <c r="DJ4" s="600"/>
      <c r="DK4" s="600"/>
      <c r="DL4" s="600"/>
      <c r="DM4" s="600"/>
      <c r="DN4" s="600"/>
      <c r="DO4" s="600"/>
      <c r="DP4" s="600"/>
      <c r="DQ4" s="600"/>
      <c r="DR4" s="600"/>
      <c r="DS4" s="600"/>
      <c r="DT4" s="600"/>
      <c r="DU4" s="600"/>
      <c r="DV4" s="600"/>
      <c r="DW4" s="600"/>
      <c r="DX4" s="600"/>
      <c r="DY4" s="600"/>
      <c r="DZ4" s="600"/>
      <c r="EA4" s="600"/>
      <c r="EB4" s="600"/>
      <c r="EC4" s="600"/>
      <c r="ED4" s="600"/>
      <c r="EE4" s="600"/>
      <c r="EF4" s="600"/>
      <c r="EG4" s="600"/>
      <c r="EH4" s="600"/>
      <c r="EI4" s="600"/>
      <c r="EJ4" s="600"/>
      <c r="EK4" s="600"/>
      <c r="EL4" s="600"/>
      <c r="EM4" s="600"/>
      <c r="EN4" s="600"/>
      <c r="EO4" s="600"/>
      <c r="EP4" s="600"/>
      <c r="EQ4" s="600"/>
      <c r="ER4" s="600"/>
      <c r="ES4" s="600"/>
      <c r="ET4" s="600"/>
      <c r="EU4" s="600"/>
      <c r="EV4" s="600"/>
      <c r="EW4" s="600"/>
      <c r="EX4" s="600"/>
      <c r="EY4" s="600"/>
      <c r="EZ4" s="600"/>
      <c r="FA4" s="600"/>
      <c r="FB4" s="600"/>
      <c r="FC4" s="600"/>
      <c r="FD4" s="600"/>
      <c r="FE4" s="600"/>
      <c r="FF4" s="600"/>
      <c r="FG4" s="600"/>
      <c r="FH4" s="600"/>
      <c r="FI4" s="600"/>
      <c r="FJ4" s="600"/>
      <c r="FK4" s="600"/>
      <c r="FL4" s="600"/>
      <c r="FM4" s="600"/>
      <c r="FN4" s="600"/>
      <c r="FO4" s="600"/>
      <c r="FP4" s="600"/>
      <c r="FQ4" s="600"/>
      <c r="FR4" s="600"/>
      <c r="FS4" s="600"/>
      <c r="FT4" s="600"/>
      <c r="FU4" s="600"/>
      <c r="FV4" s="600"/>
      <c r="FW4" s="600"/>
      <c r="FX4" s="600"/>
      <c r="FY4" s="600"/>
      <c r="FZ4" s="600"/>
      <c r="GA4" s="600"/>
      <c r="GB4" s="600"/>
      <c r="GC4" s="600"/>
      <c r="GD4" s="600"/>
      <c r="GE4" s="600"/>
      <c r="GF4" s="600"/>
      <c r="GG4" s="600"/>
      <c r="GH4" s="600"/>
      <c r="GI4" s="600"/>
      <c r="GJ4" s="600"/>
      <c r="GK4" s="600"/>
      <c r="GL4" s="600"/>
      <c r="GM4" s="600"/>
      <c r="GN4" s="600"/>
      <c r="GO4" s="600"/>
      <c r="GP4" s="600"/>
      <c r="GQ4" s="600"/>
      <c r="GR4" s="600"/>
      <c r="GS4" s="600"/>
      <c r="GT4" s="600"/>
      <c r="GU4" s="600"/>
      <c r="GV4" s="600"/>
      <c r="GW4" s="600"/>
      <c r="GX4" s="600"/>
      <c r="GY4" s="600"/>
      <c r="GZ4" s="600"/>
      <c r="HA4" s="600"/>
      <c r="HB4" s="600"/>
      <c r="HC4" s="600"/>
      <c r="HD4" s="600"/>
      <c r="HE4" s="600"/>
      <c r="HF4" s="600"/>
      <c r="HG4" s="600"/>
      <c r="HH4" s="600"/>
      <c r="HI4" s="600"/>
      <c r="HJ4" s="600"/>
      <c r="HK4" s="600"/>
      <c r="HL4" s="600"/>
      <c r="HM4" s="600"/>
      <c r="HN4" s="600"/>
      <c r="HO4" s="600"/>
      <c r="HP4" s="600"/>
      <c r="HQ4" s="600"/>
      <c r="HR4" s="600"/>
      <c r="HS4" s="600"/>
      <c r="HT4" s="600"/>
      <c r="HU4" s="600"/>
      <c r="HV4" s="600"/>
      <c r="HW4" s="600"/>
      <c r="HX4" s="600"/>
      <c r="HY4" s="600"/>
      <c r="HZ4" s="600"/>
      <c r="IA4" s="600"/>
      <c r="IB4" s="600"/>
      <c r="IC4" s="600"/>
      <c r="ID4" s="600"/>
      <c r="IE4" s="600"/>
      <c r="IF4" s="600"/>
      <c r="IG4" s="600"/>
      <c r="IH4" s="600"/>
      <c r="II4" s="600"/>
      <c r="IJ4" s="600"/>
      <c r="IK4" s="600"/>
      <c r="IL4" s="600"/>
      <c r="IM4" s="600"/>
      <c r="IN4" s="600"/>
      <c r="IO4" s="600"/>
      <c r="IP4" s="600"/>
      <c r="IQ4" s="600"/>
      <c r="IR4" s="600"/>
      <c r="IS4" s="600"/>
    </row>
    <row r="5" spans="1:253" s="601" customFormat="1">
      <c r="A5" s="463" t="s">
        <v>31</v>
      </c>
      <c r="B5" s="460">
        <f>'Sources and Uses Budget'!$C4</f>
        <v>1672195.9605043724</v>
      </c>
      <c r="C5" s="460">
        <f>'Sources and Uses Budget'!$C4</f>
        <v>1672195.9605043724</v>
      </c>
      <c r="D5" s="464">
        <f>C5-B5</f>
        <v>0</v>
      </c>
      <c r="E5" s="462"/>
      <c r="F5" s="461"/>
      <c r="G5" s="605"/>
      <c r="H5" s="600"/>
      <c r="I5" s="600"/>
      <c r="J5" s="600"/>
      <c r="K5" s="600"/>
      <c r="L5" s="600"/>
      <c r="M5" s="600"/>
      <c r="N5" s="600"/>
      <c r="O5" s="600"/>
      <c r="P5" s="600"/>
      <c r="Q5" s="600"/>
      <c r="R5" s="600"/>
      <c r="S5" s="600"/>
      <c r="T5" s="600"/>
      <c r="U5" s="600"/>
      <c r="V5" s="600"/>
      <c r="W5" s="600"/>
      <c r="X5" s="600"/>
      <c r="Y5" s="600"/>
      <c r="Z5" s="600"/>
      <c r="AA5" s="600"/>
      <c r="AB5" s="600"/>
      <c r="AC5" s="600"/>
      <c r="AD5" s="600"/>
      <c r="AE5" s="600"/>
      <c r="AF5" s="600"/>
      <c r="AG5" s="600"/>
      <c r="AH5" s="600"/>
      <c r="AI5" s="600"/>
      <c r="AJ5" s="600"/>
      <c r="AK5" s="600"/>
      <c r="AL5" s="600"/>
      <c r="AM5" s="600"/>
      <c r="AN5" s="600"/>
      <c r="AO5" s="600"/>
      <c r="AP5" s="600"/>
      <c r="AQ5" s="600"/>
      <c r="AR5" s="600"/>
      <c r="AS5" s="600"/>
      <c r="AT5" s="600"/>
      <c r="AU5" s="600"/>
      <c r="AV5" s="600"/>
      <c r="AW5" s="600"/>
      <c r="AX5" s="600"/>
      <c r="AY5" s="600"/>
      <c r="AZ5" s="600"/>
      <c r="BA5" s="600"/>
      <c r="BB5" s="600"/>
      <c r="BC5" s="600"/>
      <c r="BD5" s="600"/>
      <c r="BE5" s="600"/>
      <c r="BF5" s="600"/>
      <c r="BG5" s="600"/>
      <c r="BH5" s="600"/>
      <c r="BI5" s="600"/>
      <c r="BJ5" s="600"/>
      <c r="BK5" s="600"/>
      <c r="BL5" s="600"/>
      <c r="BM5" s="600"/>
      <c r="BN5" s="600"/>
      <c r="BO5" s="600"/>
      <c r="BP5" s="600"/>
      <c r="BQ5" s="600"/>
      <c r="BR5" s="600"/>
      <c r="BS5" s="600"/>
      <c r="BT5" s="600"/>
      <c r="BU5" s="600"/>
      <c r="BV5" s="600"/>
      <c r="BW5" s="600"/>
      <c r="BX5" s="600"/>
      <c r="BY5" s="600"/>
      <c r="BZ5" s="600"/>
      <c r="CA5" s="600"/>
      <c r="CB5" s="600"/>
      <c r="CC5" s="600"/>
      <c r="CD5" s="600"/>
      <c r="CE5" s="600"/>
      <c r="CF5" s="600"/>
      <c r="CG5" s="600"/>
      <c r="CH5" s="600"/>
      <c r="CI5" s="600"/>
      <c r="CJ5" s="600"/>
      <c r="CK5" s="600"/>
      <c r="CL5" s="600"/>
      <c r="CM5" s="600"/>
      <c r="CN5" s="600"/>
      <c r="CO5" s="600"/>
      <c r="CP5" s="600"/>
      <c r="CQ5" s="600"/>
      <c r="CR5" s="600"/>
      <c r="CS5" s="600"/>
      <c r="CT5" s="600"/>
      <c r="CU5" s="600"/>
      <c r="CV5" s="600"/>
      <c r="CW5" s="600"/>
      <c r="CX5" s="600"/>
      <c r="CY5" s="600"/>
      <c r="CZ5" s="600"/>
      <c r="DA5" s="600"/>
      <c r="DB5" s="600"/>
      <c r="DC5" s="600"/>
      <c r="DD5" s="600"/>
      <c r="DE5" s="600"/>
      <c r="DF5" s="600"/>
      <c r="DG5" s="600"/>
      <c r="DH5" s="600"/>
      <c r="DI5" s="600"/>
      <c r="DJ5" s="600"/>
      <c r="DK5" s="600"/>
      <c r="DL5" s="600"/>
      <c r="DM5" s="600"/>
      <c r="DN5" s="600"/>
      <c r="DO5" s="600"/>
      <c r="DP5" s="600"/>
      <c r="DQ5" s="600"/>
      <c r="DR5" s="600"/>
      <c r="DS5" s="600"/>
      <c r="DT5" s="600"/>
      <c r="DU5" s="600"/>
      <c r="DV5" s="600"/>
      <c r="DW5" s="600"/>
      <c r="DX5" s="600"/>
      <c r="DY5" s="600"/>
      <c r="DZ5" s="600"/>
      <c r="EA5" s="600"/>
      <c r="EB5" s="600"/>
      <c r="EC5" s="600"/>
      <c r="ED5" s="600"/>
      <c r="EE5" s="600"/>
      <c r="EF5" s="600"/>
      <c r="EG5" s="600"/>
      <c r="EH5" s="600"/>
      <c r="EI5" s="600"/>
      <c r="EJ5" s="600"/>
      <c r="EK5" s="600"/>
      <c r="EL5" s="600"/>
      <c r="EM5" s="600"/>
      <c r="EN5" s="600"/>
      <c r="EO5" s="600"/>
      <c r="EP5" s="600"/>
      <c r="EQ5" s="600"/>
      <c r="ER5" s="600"/>
      <c r="ES5" s="600"/>
      <c r="ET5" s="600"/>
      <c r="EU5" s="600"/>
      <c r="EV5" s="600"/>
      <c r="EW5" s="600"/>
      <c r="EX5" s="600"/>
      <c r="EY5" s="600"/>
      <c r="EZ5" s="600"/>
      <c r="FA5" s="600"/>
      <c r="FB5" s="600"/>
      <c r="FC5" s="600"/>
      <c r="FD5" s="600"/>
      <c r="FE5" s="600"/>
      <c r="FF5" s="600"/>
      <c r="FG5" s="600"/>
      <c r="FH5" s="600"/>
      <c r="FI5" s="600"/>
      <c r="FJ5" s="600"/>
      <c r="FK5" s="600"/>
      <c r="FL5" s="600"/>
      <c r="FM5" s="600"/>
      <c r="FN5" s="600"/>
      <c r="FO5" s="600"/>
      <c r="FP5" s="600"/>
      <c r="FQ5" s="600"/>
      <c r="FR5" s="600"/>
      <c r="FS5" s="600"/>
      <c r="FT5" s="600"/>
      <c r="FU5" s="600"/>
      <c r="FV5" s="600"/>
      <c r="FW5" s="600"/>
      <c r="FX5" s="600"/>
      <c r="FY5" s="600"/>
      <c r="FZ5" s="600"/>
      <c r="GA5" s="600"/>
      <c r="GB5" s="600"/>
      <c r="GC5" s="600"/>
      <c r="GD5" s="600"/>
      <c r="GE5" s="600"/>
      <c r="GF5" s="600"/>
      <c r="GG5" s="600"/>
      <c r="GH5" s="600"/>
      <c r="GI5" s="600"/>
      <c r="GJ5" s="600"/>
      <c r="GK5" s="600"/>
      <c r="GL5" s="600"/>
      <c r="GM5" s="600"/>
      <c r="GN5" s="600"/>
      <c r="GO5" s="600"/>
      <c r="GP5" s="600"/>
      <c r="GQ5" s="600"/>
      <c r="GR5" s="600"/>
      <c r="GS5" s="600"/>
      <c r="GT5" s="600"/>
      <c r="GU5" s="600"/>
      <c r="GV5" s="600"/>
      <c r="GW5" s="600"/>
      <c r="GX5" s="600"/>
      <c r="GY5" s="600"/>
      <c r="GZ5" s="600"/>
      <c r="HA5" s="600"/>
      <c r="HB5" s="600"/>
      <c r="HC5" s="600"/>
      <c r="HD5" s="600"/>
      <c r="HE5" s="600"/>
      <c r="HF5" s="600"/>
      <c r="HG5" s="600"/>
      <c r="HH5" s="600"/>
      <c r="HI5" s="600"/>
      <c r="HJ5" s="600"/>
      <c r="HK5" s="600"/>
      <c r="HL5" s="600"/>
      <c r="HM5" s="600"/>
      <c r="HN5" s="600"/>
      <c r="HO5" s="600"/>
      <c r="HP5" s="600"/>
      <c r="HQ5" s="600"/>
      <c r="HR5" s="600"/>
      <c r="HS5" s="600"/>
      <c r="HT5" s="600"/>
      <c r="HU5" s="600"/>
      <c r="HV5" s="600"/>
      <c r="HW5" s="600"/>
      <c r="HX5" s="600"/>
      <c r="HY5" s="600"/>
      <c r="HZ5" s="600"/>
      <c r="IA5" s="600"/>
      <c r="IB5" s="600"/>
      <c r="IC5" s="600"/>
      <c r="ID5" s="600"/>
      <c r="IE5" s="600"/>
      <c r="IF5" s="600"/>
      <c r="IG5" s="600"/>
      <c r="IH5" s="600"/>
      <c r="II5" s="600"/>
      <c r="IJ5" s="600"/>
      <c r="IK5" s="600"/>
      <c r="IL5" s="600"/>
      <c r="IM5" s="600"/>
      <c r="IN5" s="600"/>
      <c r="IO5" s="600"/>
      <c r="IP5" s="600"/>
      <c r="IQ5" s="600"/>
      <c r="IR5" s="600"/>
      <c r="IS5" s="600"/>
    </row>
    <row r="6" spans="1:253" s="601" customFormat="1">
      <c r="A6" s="463" t="s">
        <v>32</v>
      </c>
      <c r="B6" s="460">
        <f>'Sources and Uses Budget'!$C5</f>
        <v>0</v>
      </c>
      <c r="C6" s="460">
        <f>'Sources and Uses Budget'!$C5</f>
        <v>0</v>
      </c>
      <c r="D6" s="464">
        <f t="shared" ref="D6:D74" si="0">C6-B6</f>
        <v>0</v>
      </c>
      <c r="E6" s="462"/>
      <c r="F6" s="461"/>
      <c r="G6" s="605"/>
      <c r="H6" s="600"/>
      <c r="I6" s="600"/>
      <c r="J6" s="600"/>
      <c r="K6" s="600"/>
      <c r="L6" s="600"/>
      <c r="M6" s="600"/>
      <c r="N6" s="600"/>
      <c r="O6" s="600"/>
      <c r="P6" s="600"/>
      <c r="Q6" s="600"/>
      <c r="R6" s="600"/>
      <c r="S6" s="600"/>
      <c r="T6" s="600"/>
      <c r="U6" s="600"/>
      <c r="V6" s="600"/>
      <c r="W6" s="600"/>
      <c r="X6" s="600"/>
      <c r="Y6" s="600"/>
      <c r="Z6" s="600"/>
      <c r="AA6" s="600"/>
      <c r="AB6" s="600"/>
      <c r="AC6" s="600"/>
      <c r="AD6" s="600"/>
      <c r="AE6" s="600"/>
      <c r="AF6" s="600"/>
      <c r="AG6" s="600"/>
      <c r="AH6" s="600"/>
      <c r="AI6" s="600"/>
      <c r="AJ6" s="600"/>
      <c r="AK6" s="600"/>
      <c r="AL6" s="600"/>
      <c r="AM6" s="600"/>
      <c r="AN6" s="600"/>
      <c r="AO6" s="600"/>
      <c r="AP6" s="600"/>
      <c r="AQ6" s="600"/>
      <c r="AR6" s="600"/>
      <c r="AS6" s="600"/>
      <c r="AT6" s="600"/>
      <c r="AU6" s="600"/>
      <c r="AV6" s="600"/>
      <c r="AW6" s="600"/>
      <c r="AX6" s="600"/>
      <c r="AY6" s="600"/>
      <c r="AZ6" s="600"/>
      <c r="BA6" s="600"/>
      <c r="BB6" s="600"/>
      <c r="BC6" s="600"/>
      <c r="BD6" s="600"/>
      <c r="BE6" s="600"/>
      <c r="BF6" s="600"/>
      <c r="BG6" s="600"/>
      <c r="BH6" s="600"/>
      <c r="BI6" s="600"/>
      <c r="BJ6" s="600"/>
      <c r="BK6" s="600"/>
      <c r="BL6" s="600"/>
      <c r="BM6" s="600"/>
      <c r="BN6" s="600"/>
      <c r="BO6" s="600"/>
      <c r="BP6" s="600"/>
      <c r="BQ6" s="600"/>
      <c r="BR6" s="600"/>
      <c r="BS6" s="600"/>
      <c r="BT6" s="600"/>
      <c r="BU6" s="600"/>
      <c r="BV6" s="600"/>
      <c r="BW6" s="600"/>
      <c r="BX6" s="600"/>
      <c r="BY6" s="600"/>
      <c r="BZ6" s="600"/>
      <c r="CA6" s="600"/>
      <c r="CB6" s="600"/>
      <c r="CC6" s="600"/>
      <c r="CD6" s="600"/>
      <c r="CE6" s="600"/>
      <c r="CF6" s="600"/>
      <c r="CG6" s="600"/>
      <c r="CH6" s="600"/>
      <c r="CI6" s="600"/>
      <c r="CJ6" s="600"/>
      <c r="CK6" s="600"/>
      <c r="CL6" s="600"/>
      <c r="CM6" s="600"/>
      <c r="CN6" s="600"/>
      <c r="CO6" s="600"/>
      <c r="CP6" s="600"/>
      <c r="CQ6" s="600"/>
      <c r="CR6" s="600"/>
      <c r="CS6" s="600"/>
      <c r="CT6" s="600"/>
      <c r="CU6" s="600"/>
      <c r="CV6" s="600"/>
      <c r="CW6" s="600"/>
      <c r="CX6" s="600"/>
      <c r="CY6" s="600"/>
      <c r="CZ6" s="600"/>
      <c r="DA6" s="600"/>
      <c r="DB6" s="600"/>
      <c r="DC6" s="600"/>
      <c r="DD6" s="600"/>
      <c r="DE6" s="600"/>
      <c r="DF6" s="600"/>
      <c r="DG6" s="600"/>
      <c r="DH6" s="600"/>
      <c r="DI6" s="600"/>
      <c r="DJ6" s="600"/>
      <c r="DK6" s="600"/>
      <c r="DL6" s="600"/>
      <c r="DM6" s="600"/>
      <c r="DN6" s="600"/>
      <c r="DO6" s="600"/>
      <c r="DP6" s="600"/>
      <c r="DQ6" s="600"/>
      <c r="DR6" s="600"/>
      <c r="DS6" s="600"/>
      <c r="DT6" s="600"/>
      <c r="DU6" s="600"/>
      <c r="DV6" s="600"/>
      <c r="DW6" s="600"/>
      <c r="DX6" s="600"/>
      <c r="DY6" s="600"/>
      <c r="DZ6" s="600"/>
      <c r="EA6" s="600"/>
      <c r="EB6" s="600"/>
      <c r="EC6" s="600"/>
      <c r="ED6" s="600"/>
      <c r="EE6" s="600"/>
      <c r="EF6" s="600"/>
      <c r="EG6" s="600"/>
      <c r="EH6" s="600"/>
      <c r="EI6" s="600"/>
      <c r="EJ6" s="600"/>
      <c r="EK6" s="600"/>
      <c r="EL6" s="600"/>
      <c r="EM6" s="600"/>
      <c r="EN6" s="600"/>
      <c r="EO6" s="600"/>
      <c r="EP6" s="600"/>
      <c r="EQ6" s="600"/>
      <c r="ER6" s="600"/>
      <c r="ES6" s="600"/>
      <c r="ET6" s="600"/>
      <c r="EU6" s="600"/>
      <c r="EV6" s="600"/>
      <c r="EW6" s="600"/>
      <c r="EX6" s="600"/>
      <c r="EY6" s="600"/>
      <c r="EZ6" s="600"/>
      <c r="FA6" s="600"/>
      <c r="FB6" s="600"/>
      <c r="FC6" s="600"/>
      <c r="FD6" s="600"/>
      <c r="FE6" s="600"/>
      <c r="FF6" s="600"/>
      <c r="FG6" s="600"/>
      <c r="FH6" s="600"/>
      <c r="FI6" s="600"/>
      <c r="FJ6" s="600"/>
      <c r="FK6" s="600"/>
      <c r="FL6" s="600"/>
      <c r="FM6" s="600"/>
      <c r="FN6" s="600"/>
      <c r="FO6" s="600"/>
      <c r="FP6" s="600"/>
      <c r="FQ6" s="600"/>
      <c r="FR6" s="600"/>
      <c r="FS6" s="600"/>
      <c r="FT6" s="600"/>
      <c r="FU6" s="600"/>
      <c r="FV6" s="600"/>
      <c r="FW6" s="600"/>
      <c r="FX6" s="600"/>
      <c r="FY6" s="600"/>
      <c r="FZ6" s="600"/>
      <c r="GA6" s="600"/>
      <c r="GB6" s="600"/>
      <c r="GC6" s="600"/>
      <c r="GD6" s="600"/>
      <c r="GE6" s="600"/>
      <c r="GF6" s="600"/>
      <c r="GG6" s="600"/>
      <c r="GH6" s="600"/>
      <c r="GI6" s="600"/>
      <c r="GJ6" s="600"/>
      <c r="GK6" s="600"/>
      <c r="GL6" s="600"/>
      <c r="GM6" s="600"/>
      <c r="GN6" s="600"/>
      <c r="GO6" s="600"/>
      <c r="GP6" s="600"/>
      <c r="GQ6" s="600"/>
      <c r="GR6" s="600"/>
      <c r="GS6" s="600"/>
      <c r="GT6" s="600"/>
      <c r="GU6" s="600"/>
      <c r="GV6" s="600"/>
      <c r="GW6" s="600"/>
      <c r="GX6" s="600"/>
      <c r="GY6" s="600"/>
      <c r="GZ6" s="600"/>
      <c r="HA6" s="600"/>
      <c r="HB6" s="600"/>
      <c r="HC6" s="600"/>
      <c r="HD6" s="600"/>
      <c r="HE6" s="600"/>
      <c r="HF6" s="600"/>
      <c r="HG6" s="600"/>
      <c r="HH6" s="600"/>
      <c r="HI6" s="600"/>
      <c r="HJ6" s="600"/>
      <c r="HK6" s="600"/>
      <c r="HL6" s="600"/>
      <c r="HM6" s="600"/>
      <c r="HN6" s="600"/>
      <c r="HO6" s="600"/>
      <c r="HP6" s="600"/>
      <c r="HQ6" s="600"/>
      <c r="HR6" s="600"/>
      <c r="HS6" s="600"/>
      <c r="HT6" s="600"/>
      <c r="HU6" s="600"/>
      <c r="HV6" s="600"/>
      <c r="HW6" s="600"/>
      <c r="HX6" s="600"/>
      <c r="HY6" s="600"/>
      <c r="HZ6" s="600"/>
      <c r="IA6" s="600"/>
      <c r="IB6" s="600"/>
      <c r="IC6" s="600"/>
      <c r="ID6" s="600"/>
      <c r="IE6" s="600"/>
      <c r="IF6" s="600"/>
      <c r="IG6" s="600"/>
      <c r="IH6" s="600"/>
      <c r="II6" s="600"/>
      <c r="IJ6" s="600"/>
      <c r="IK6" s="600"/>
      <c r="IL6" s="600"/>
      <c r="IM6" s="600"/>
      <c r="IN6" s="600"/>
      <c r="IO6" s="600"/>
      <c r="IP6" s="600"/>
      <c r="IQ6" s="600"/>
      <c r="IR6" s="600"/>
      <c r="IS6" s="600"/>
    </row>
    <row r="7" spans="1:253" s="601" customFormat="1">
      <c r="A7" s="463" t="s">
        <v>33</v>
      </c>
      <c r="B7" s="460">
        <f>'Sources and Uses Budget'!$C6</f>
        <v>0</v>
      </c>
      <c r="C7" s="460">
        <f>'Sources and Uses Budget'!$C6</f>
        <v>0</v>
      </c>
      <c r="D7" s="464">
        <f t="shared" si="0"/>
        <v>0</v>
      </c>
      <c r="E7" s="462"/>
      <c r="F7" s="461"/>
      <c r="G7" s="605"/>
      <c r="H7" s="600"/>
      <c r="I7" s="600"/>
      <c r="J7" s="600"/>
      <c r="K7" s="600"/>
      <c r="L7" s="600"/>
      <c r="M7" s="600"/>
      <c r="N7" s="600"/>
      <c r="O7" s="600"/>
      <c r="P7" s="600"/>
      <c r="Q7" s="600"/>
      <c r="R7" s="600"/>
      <c r="S7" s="600"/>
      <c r="T7" s="600"/>
      <c r="U7" s="600"/>
      <c r="V7" s="600"/>
      <c r="W7" s="600"/>
      <c r="X7" s="600"/>
      <c r="Y7" s="600"/>
      <c r="Z7" s="600"/>
      <c r="AA7" s="600"/>
      <c r="AB7" s="600"/>
      <c r="AC7" s="600"/>
      <c r="AD7" s="600"/>
      <c r="AE7" s="600"/>
      <c r="AF7" s="600"/>
      <c r="AG7" s="600"/>
      <c r="AH7" s="600"/>
      <c r="AI7" s="600"/>
      <c r="AJ7" s="600"/>
      <c r="AK7" s="600"/>
      <c r="AL7" s="600"/>
      <c r="AM7" s="600"/>
      <c r="AN7" s="600"/>
      <c r="AO7" s="600"/>
      <c r="AP7" s="600"/>
      <c r="AQ7" s="600"/>
      <c r="AR7" s="600"/>
      <c r="AS7" s="600"/>
      <c r="AT7" s="600"/>
      <c r="AU7" s="600"/>
      <c r="AV7" s="600"/>
      <c r="AW7" s="600"/>
      <c r="AX7" s="600"/>
      <c r="AY7" s="600"/>
      <c r="AZ7" s="600"/>
      <c r="BA7" s="600"/>
      <c r="BB7" s="600"/>
      <c r="BC7" s="600"/>
      <c r="BD7" s="600"/>
      <c r="BE7" s="600"/>
      <c r="BF7" s="600"/>
      <c r="BG7" s="600"/>
      <c r="BH7" s="600"/>
      <c r="BI7" s="600"/>
      <c r="BJ7" s="600"/>
      <c r="BK7" s="600"/>
      <c r="BL7" s="600"/>
      <c r="BM7" s="600"/>
      <c r="BN7" s="600"/>
      <c r="BO7" s="600"/>
      <c r="BP7" s="600"/>
      <c r="BQ7" s="600"/>
      <c r="BR7" s="600"/>
      <c r="BS7" s="600"/>
      <c r="BT7" s="600"/>
      <c r="BU7" s="600"/>
      <c r="BV7" s="600"/>
      <c r="BW7" s="600"/>
      <c r="BX7" s="600"/>
      <c r="BY7" s="600"/>
      <c r="BZ7" s="600"/>
      <c r="CA7" s="600"/>
      <c r="CB7" s="600"/>
      <c r="CC7" s="600"/>
      <c r="CD7" s="600"/>
      <c r="CE7" s="600"/>
      <c r="CF7" s="600"/>
      <c r="CG7" s="600"/>
      <c r="CH7" s="600"/>
      <c r="CI7" s="600"/>
      <c r="CJ7" s="600"/>
      <c r="CK7" s="600"/>
      <c r="CL7" s="600"/>
      <c r="CM7" s="600"/>
      <c r="CN7" s="600"/>
      <c r="CO7" s="600"/>
      <c r="CP7" s="600"/>
      <c r="CQ7" s="600"/>
      <c r="CR7" s="600"/>
      <c r="CS7" s="600"/>
      <c r="CT7" s="600"/>
      <c r="CU7" s="600"/>
      <c r="CV7" s="600"/>
      <c r="CW7" s="600"/>
      <c r="CX7" s="600"/>
      <c r="CY7" s="600"/>
      <c r="CZ7" s="600"/>
      <c r="DA7" s="600"/>
      <c r="DB7" s="600"/>
      <c r="DC7" s="600"/>
      <c r="DD7" s="600"/>
      <c r="DE7" s="600"/>
      <c r="DF7" s="600"/>
      <c r="DG7" s="600"/>
      <c r="DH7" s="600"/>
      <c r="DI7" s="600"/>
      <c r="DJ7" s="600"/>
      <c r="DK7" s="600"/>
      <c r="DL7" s="600"/>
      <c r="DM7" s="600"/>
      <c r="DN7" s="600"/>
      <c r="DO7" s="600"/>
      <c r="DP7" s="600"/>
      <c r="DQ7" s="600"/>
      <c r="DR7" s="600"/>
      <c r="DS7" s="600"/>
      <c r="DT7" s="600"/>
      <c r="DU7" s="600"/>
      <c r="DV7" s="600"/>
      <c r="DW7" s="600"/>
      <c r="DX7" s="600"/>
      <c r="DY7" s="600"/>
      <c r="DZ7" s="600"/>
      <c r="EA7" s="600"/>
      <c r="EB7" s="600"/>
      <c r="EC7" s="600"/>
      <c r="ED7" s="600"/>
      <c r="EE7" s="600"/>
      <c r="EF7" s="600"/>
      <c r="EG7" s="600"/>
      <c r="EH7" s="600"/>
      <c r="EI7" s="600"/>
      <c r="EJ7" s="600"/>
      <c r="EK7" s="600"/>
      <c r="EL7" s="600"/>
      <c r="EM7" s="600"/>
      <c r="EN7" s="600"/>
      <c r="EO7" s="600"/>
      <c r="EP7" s="600"/>
      <c r="EQ7" s="600"/>
      <c r="ER7" s="600"/>
      <c r="ES7" s="600"/>
      <c r="ET7" s="600"/>
      <c r="EU7" s="600"/>
      <c r="EV7" s="600"/>
      <c r="EW7" s="600"/>
      <c r="EX7" s="600"/>
      <c r="EY7" s="600"/>
      <c r="EZ7" s="600"/>
      <c r="FA7" s="600"/>
      <c r="FB7" s="600"/>
      <c r="FC7" s="600"/>
      <c r="FD7" s="600"/>
      <c r="FE7" s="600"/>
      <c r="FF7" s="600"/>
      <c r="FG7" s="600"/>
      <c r="FH7" s="600"/>
      <c r="FI7" s="600"/>
      <c r="FJ7" s="600"/>
      <c r="FK7" s="600"/>
      <c r="FL7" s="600"/>
      <c r="FM7" s="600"/>
      <c r="FN7" s="600"/>
      <c r="FO7" s="600"/>
      <c r="FP7" s="600"/>
      <c r="FQ7" s="600"/>
      <c r="FR7" s="600"/>
      <c r="FS7" s="600"/>
      <c r="FT7" s="600"/>
      <c r="FU7" s="600"/>
      <c r="FV7" s="600"/>
      <c r="FW7" s="600"/>
      <c r="FX7" s="600"/>
      <c r="FY7" s="600"/>
      <c r="FZ7" s="600"/>
      <c r="GA7" s="600"/>
      <c r="GB7" s="600"/>
      <c r="GC7" s="600"/>
      <c r="GD7" s="600"/>
      <c r="GE7" s="600"/>
      <c r="GF7" s="600"/>
      <c r="GG7" s="600"/>
      <c r="GH7" s="600"/>
      <c r="GI7" s="600"/>
      <c r="GJ7" s="600"/>
      <c r="GK7" s="600"/>
      <c r="GL7" s="600"/>
      <c r="GM7" s="600"/>
      <c r="GN7" s="600"/>
      <c r="GO7" s="600"/>
      <c r="GP7" s="600"/>
      <c r="GQ7" s="600"/>
      <c r="GR7" s="600"/>
      <c r="GS7" s="600"/>
      <c r="GT7" s="600"/>
      <c r="GU7" s="600"/>
      <c r="GV7" s="600"/>
      <c r="GW7" s="600"/>
      <c r="GX7" s="600"/>
      <c r="GY7" s="600"/>
      <c r="GZ7" s="600"/>
      <c r="HA7" s="600"/>
      <c r="HB7" s="600"/>
      <c r="HC7" s="600"/>
      <c r="HD7" s="600"/>
      <c r="HE7" s="600"/>
      <c r="HF7" s="600"/>
      <c r="HG7" s="600"/>
      <c r="HH7" s="600"/>
      <c r="HI7" s="600"/>
      <c r="HJ7" s="600"/>
      <c r="HK7" s="600"/>
      <c r="HL7" s="600"/>
      <c r="HM7" s="600"/>
      <c r="HN7" s="600"/>
      <c r="HO7" s="600"/>
      <c r="HP7" s="600"/>
      <c r="HQ7" s="600"/>
      <c r="HR7" s="600"/>
      <c r="HS7" s="600"/>
      <c r="HT7" s="600"/>
      <c r="HU7" s="600"/>
      <c r="HV7" s="600"/>
      <c r="HW7" s="600"/>
      <c r="HX7" s="600"/>
      <c r="HY7" s="600"/>
      <c r="HZ7" s="600"/>
      <c r="IA7" s="600"/>
      <c r="IB7" s="600"/>
      <c r="IC7" s="600"/>
      <c r="ID7" s="600"/>
      <c r="IE7" s="600"/>
      <c r="IF7" s="600"/>
      <c r="IG7" s="600"/>
      <c r="IH7" s="600"/>
      <c r="II7" s="600"/>
      <c r="IJ7" s="600"/>
      <c r="IK7" s="600"/>
      <c r="IL7" s="600"/>
      <c r="IM7" s="600"/>
      <c r="IN7" s="600"/>
      <c r="IO7" s="600"/>
      <c r="IP7" s="600"/>
      <c r="IQ7" s="600"/>
      <c r="IR7" s="600"/>
      <c r="IS7" s="600"/>
    </row>
    <row r="8" spans="1:253" s="601" customFormat="1">
      <c r="A8" s="463" t="s">
        <v>105</v>
      </c>
      <c r="B8" s="460">
        <f>'Sources and Uses Budget'!$C7</f>
        <v>0</v>
      </c>
      <c r="C8" s="460">
        <f>'Sources and Uses Budget'!$C7</f>
        <v>0</v>
      </c>
      <c r="D8" s="464">
        <f t="shared" si="0"/>
        <v>0</v>
      </c>
      <c r="E8" s="462"/>
      <c r="F8" s="461"/>
      <c r="G8" s="605"/>
      <c r="H8" s="600"/>
      <c r="I8" s="600"/>
      <c r="J8" s="600"/>
      <c r="K8" s="600"/>
      <c r="L8" s="600"/>
      <c r="M8" s="600"/>
      <c r="N8" s="600"/>
      <c r="O8" s="600"/>
      <c r="P8" s="600"/>
      <c r="Q8" s="600"/>
      <c r="R8" s="600"/>
      <c r="S8" s="600"/>
      <c r="T8" s="600"/>
      <c r="U8" s="600"/>
      <c r="V8" s="600"/>
      <c r="W8" s="600"/>
      <c r="X8" s="600"/>
      <c r="Y8" s="600"/>
      <c r="Z8" s="600"/>
      <c r="AA8" s="600"/>
      <c r="AB8" s="600"/>
      <c r="AC8" s="600"/>
      <c r="AD8" s="600"/>
      <c r="AE8" s="600"/>
      <c r="AF8" s="600"/>
      <c r="AG8" s="600"/>
      <c r="AH8" s="600"/>
      <c r="AI8" s="600"/>
      <c r="AJ8" s="600"/>
      <c r="AK8" s="600"/>
      <c r="AL8" s="600"/>
      <c r="AM8" s="600"/>
      <c r="AN8" s="600"/>
      <c r="AO8" s="600"/>
      <c r="AP8" s="600"/>
      <c r="AQ8" s="600"/>
      <c r="AR8" s="600"/>
      <c r="AS8" s="600"/>
      <c r="AT8" s="600"/>
      <c r="AU8" s="600"/>
      <c r="AV8" s="600"/>
      <c r="AW8" s="600"/>
      <c r="AX8" s="600"/>
      <c r="AY8" s="600"/>
      <c r="AZ8" s="600"/>
      <c r="BA8" s="600"/>
      <c r="BB8" s="600"/>
      <c r="BC8" s="600"/>
      <c r="BD8" s="600"/>
      <c r="BE8" s="600"/>
      <c r="BF8" s="600"/>
      <c r="BG8" s="600"/>
      <c r="BH8" s="600"/>
      <c r="BI8" s="600"/>
      <c r="BJ8" s="600"/>
      <c r="BK8" s="600"/>
      <c r="BL8" s="600"/>
      <c r="BM8" s="600"/>
      <c r="BN8" s="600"/>
      <c r="BO8" s="600"/>
      <c r="BP8" s="600"/>
      <c r="BQ8" s="600"/>
      <c r="BR8" s="600"/>
      <c r="BS8" s="600"/>
      <c r="BT8" s="600"/>
      <c r="BU8" s="600"/>
      <c r="BV8" s="600"/>
      <c r="BW8" s="600"/>
      <c r="BX8" s="600"/>
      <c r="BY8" s="600"/>
      <c r="BZ8" s="600"/>
      <c r="CA8" s="600"/>
      <c r="CB8" s="600"/>
      <c r="CC8" s="600"/>
      <c r="CD8" s="600"/>
      <c r="CE8" s="600"/>
      <c r="CF8" s="600"/>
      <c r="CG8" s="600"/>
      <c r="CH8" s="600"/>
      <c r="CI8" s="600"/>
      <c r="CJ8" s="600"/>
      <c r="CK8" s="600"/>
      <c r="CL8" s="600"/>
      <c r="CM8" s="600"/>
      <c r="CN8" s="600"/>
      <c r="CO8" s="600"/>
      <c r="CP8" s="600"/>
      <c r="CQ8" s="600"/>
      <c r="CR8" s="600"/>
      <c r="CS8" s="600"/>
      <c r="CT8" s="600"/>
      <c r="CU8" s="600"/>
      <c r="CV8" s="600"/>
      <c r="CW8" s="600"/>
      <c r="CX8" s="600"/>
      <c r="CY8" s="600"/>
      <c r="CZ8" s="600"/>
      <c r="DA8" s="600"/>
      <c r="DB8" s="600"/>
      <c r="DC8" s="600"/>
      <c r="DD8" s="600"/>
      <c r="DE8" s="600"/>
      <c r="DF8" s="600"/>
      <c r="DG8" s="600"/>
      <c r="DH8" s="600"/>
      <c r="DI8" s="600"/>
      <c r="DJ8" s="600"/>
      <c r="DK8" s="600"/>
      <c r="DL8" s="600"/>
      <c r="DM8" s="600"/>
      <c r="DN8" s="600"/>
      <c r="DO8" s="600"/>
      <c r="DP8" s="600"/>
      <c r="DQ8" s="600"/>
      <c r="DR8" s="600"/>
      <c r="DS8" s="600"/>
      <c r="DT8" s="600"/>
      <c r="DU8" s="600"/>
      <c r="DV8" s="600"/>
      <c r="DW8" s="600"/>
      <c r="DX8" s="600"/>
      <c r="DY8" s="600"/>
      <c r="DZ8" s="600"/>
      <c r="EA8" s="600"/>
      <c r="EB8" s="600"/>
      <c r="EC8" s="600"/>
      <c r="ED8" s="600"/>
      <c r="EE8" s="600"/>
      <c r="EF8" s="600"/>
      <c r="EG8" s="600"/>
      <c r="EH8" s="600"/>
      <c r="EI8" s="600"/>
      <c r="EJ8" s="600"/>
      <c r="EK8" s="600"/>
      <c r="EL8" s="600"/>
      <c r="EM8" s="600"/>
      <c r="EN8" s="600"/>
      <c r="EO8" s="600"/>
      <c r="EP8" s="600"/>
      <c r="EQ8" s="600"/>
      <c r="ER8" s="600"/>
      <c r="ES8" s="600"/>
      <c r="ET8" s="600"/>
      <c r="EU8" s="600"/>
      <c r="EV8" s="600"/>
      <c r="EW8" s="600"/>
      <c r="EX8" s="600"/>
      <c r="EY8" s="600"/>
      <c r="EZ8" s="600"/>
      <c r="FA8" s="600"/>
      <c r="FB8" s="600"/>
      <c r="FC8" s="600"/>
      <c r="FD8" s="600"/>
      <c r="FE8" s="600"/>
      <c r="FF8" s="600"/>
      <c r="FG8" s="600"/>
      <c r="FH8" s="600"/>
      <c r="FI8" s="600"/>
      <c r="FJ8" s="600"/>
      <c r="FK8" s="600"/>
      <c r="FL8" s="600"/>
      <c r="FM8" s="600"/>
      <c r="FN8" s="600"/>
      <c r="FO8" s="600"/>
      <c r="FP8" s="600"/>
      <c r="FQ8" s="600"/>
      <c r="FR8" s="600"/>
      <c r="FS8" s="600"/>
      <c r="FT8" s="600"/>
      <c r="FU8" s="600"/>
      <c r="FV8" s="600"/>
      <c r="FW8" s="600"/>
      <c r="FX8" s="600"/>
      <c r="FY8" s="600"/>
      <c r="FZ8" s="600"/>
      <c r="GA8" s="600"/>
      <c r="GB8" s="600"/>
      <c r="GC8" s="600"/>
      <c r="GD8" s="600"/>
      <c r="GE8" s="600"/>
      <c r="GF8" s="600"/>
      <c r="GG8" s="600"/>
      <c r="GH8" s="600"/>
      <c r="GI8" s="600"/>
      <c r="GJ8" s="600"/>
      <c r="GK8" s="600"/>
      <c r="GL8" s="600"/>
      <c r="GM8" s="600"/>
      <c r="GN8" s="600"/>
      <c r="GO8" s="600"/>
      <c r="GP8" s="600"/>
      <c r="GQ8" s="600"/>
      <c r="GR8" s="600"/>
      <c r="GS8" s="600"/>
      <c r="GT8" s="600"/>
      <c r="GU8" s="600"/>
      <c r="GV8" s="600"/>
      <c r="GW8" s="600"/>
      <c r="GX8" s="600"/>
      <c r="GY8" s="600"/>
      <c r="GZ8" s="600"/>
      <c r="HA8" s="600"/>
      <c r="HB8" s="600"/>
      <c r="HC8" s="600"/>
      <c r="HD8" s="600"/>
      <c r="HE8" s="600"/>
      <c r="HF8" s="600"/>
      <c r="HG8" s="600"/>
      <c r="HH8" s="600"/>
      <c r="HI8" s="600"/>
      <c r="HJ8" s="600"/>
      <c r="HK8" s="600"/>
      <c r="HL8" s="600"/>
      <c r="HM8" s="600"/>
      <c r="HN8" s="600"/>
      <c r="HO8" s="600"/>
      <c r="HP8" s="600"/>
      <c r="HQ8" s="600"/>
      <c r="HR8" s="600"/>
      <c r="HS8" s="600"/>
      <c r="HT8" s="600"/>
      <c r="HU8" s="600"/>
      <c r="HV8" s="600"/>
      <c r="HW8" s="600"/>
      <c r="HX8" s="600"/>
      <c r="HY8" s="600"/>
      <c r="HZ8" s="600"/>
      <c r="IA8" s="600"/>
      <c r="IB8" s="600"/>
      <c r="IC8" s="600"/>
      <c r="ID8" s="600"/>
      <c r="IE8" s="600"/>
      <c r="IF8" s="600"/>
      <c r="IG8" s="600"/>
      <c r="IH8" s="600"/>
      <c r="II8" s="600"/>
      <c r="IJ8" s="600"/>
      <c r="IK8" s="600"/>
      <c r="IL8" s="600"/>
      <c r="IM8" s="600"/>
      <c r="IN8" s="600"/>
      <c r="IO8" s="600"/>
      <c r="IP8" s="600"/>
      <c r="IQ8" s="600"/>
      <c r="IR8" s="600"/>
      <c r="IS8" s="600"/>
    </row>
    <row r="9" spans="1:253" s="601" customFormat="1">
      <c r="A9" s="465" t="s">
        <v>673</v>
      </c>
      <c r="B9" s="464">
        <f>SUM(B5:B8)</f>
        <v>1672195.9605043724</v>
      </c>
      <c r="C9" s="464">
        <f>SUM(C5:C8)</f>
        <v>1672195.9605043724</v>
      </c>
      <c r="D9" s="464">
        <f t="shared" si="0"/>
        <v>0</v>
      </c>
      <c r="E9" s="462"/>
      <c r="F9" s="461"/>
      <c r="G9" s="605"/>
      <c r="H9" s="600"/>
      <c r="I9" s="600"/>
      <c r="J9" s="600"/>
      <c r="K9" s="600"/>
      <c r="L9" s="600"/>
      <c r="M9" s="600"/>
      <c r="N9" s="600"/>
      <c r="O9" s="600"/>
      <c r="P9" s="600"/>
      <c r="Q9" s="600"/>
      <c r="R9" s="600"/>
      <c r="S9" s="600"/>
      <c r="T9" s="600"/>
      <c r="U9" s="600"/>
      <c r="V9" s="600"/>
      <c r="W9" s="600"/>
      <c r="X9" s="600"/>
      <c r="Y9" s="600"/>
      <c r="Z9" s="600"/>
      <c r="AA9" s="600"/>
      <c r="AB9" s="600"/>
      <c r="AC9" s="600"/>
      <c r="AD9" s="600"/>
      <c r="AE9" s="600"/>
      <c r="AF9" s="600"/>
      <c r="AG9" s="600"/>
      <c r="AH9" s="600"/>
      <c r="AI9" s="600"/>
      <c r="AJ9" s="600"/>
      <c r="AK9" s="600"/>
      <c r="AL9" s="600"/>
      <c r="AM9" s="600"/>
      <c r="AN9" s="600"/>
      <c r="AO9" s="600"/>
      <c r="AP9" s="600"/>
      <c r="AQ9" s="600"/>
      <c r="AR9" s="600"/>
      <c r="AS9" s="600"/>
      <c r="AT9" s="600"/>
      <c r="AU9" s="600"/>
      <c r="AV9" s="600"/>
      <c r="AW9" s="600"/>
      <c r="AX9" s="600"/>
      <c r="AY9" s="600"/>
      <c r="AZ9" s="600"/>
      <c r="BA9" s="600"/>
      <c r="BB9" s="600"/>
      <c r="BC9" s="600"/>
      <c r="BD9" s="600"/>
      <c r="BE9" s="600"/>
      <c r="BF9" s="600"/>
      <c r="BG9" s="600"/>
      <c r="BH9" s="600"/>
      <c r="BI9" s="600"/>
      <c r="BJ9" s="600"/>
      <c r="BK9" s="600"/>
      <c r="BL9" s="600"/>
      <c r="BM9" s="600"/>
      <c r="BN9" s="600"/>
      <c r="BO9" s="600"/>
      <c r="BP9" s="600"/>
      <c r="BQ9" s="600"/>
      <c r="BR9" s="600"/>
      <c r="BS9" s="600"/>
      <c r="BT9" s="600"/>
      <c r="BU9" s="600"/>
      <c r="BV9" s="600"/>
      <c r="BW9" s="600"/>
      <c r="BX9" s="600"/>
      <c r="BY9" s="600"/>
      <c r="BZ9" s="600"/>
      <c r="CA9" s="600"/>
      <c r="CB9" s="600"/>
      <c r="CC9" s="600"/>
      <c r="CD9" s="600"/>
      <c r="CE9" s="600"/>
      <c r="CF9" s="600"/>
      <c r="CG9" s="600"/>
      <c r="CH9" s="600"/>
      <c r="CI9" s="600"/>
      <c r="CJ9" s="600"/>
      <c r="CK9" s="600"/>
      <c r="CL9" s="600"/>
      <c r="CM9" s="600"/>
      <c r="CN9" s="600"/>
      <c r="CO9" s="600"/>
      <c r="CP9" s="600"/>
      <c r="CQ9" s="600"/>
      <c r="CR9" s="600"/>
      <c r="CS9" s="600"/>
      <c r="CT9" s="600"/>
      <c r="CU9" s="600"/>
      <c r="CV9" s="600"/>
      <c r="CW9" s="600"/>
      <c r="CX9" s="600"/>
      <c r="CY9" s="600"/>
      <c r="CZ9" s="600"/>
      <c r="DA9" s="600"/>
      <c r="DB9" s="600"/>
      <c r="DC9" s="600"/>
      <c r="DD9" s="600"/>
      <c r="DE9" s="600"/>
      <c r="DF9" s="600"/>
      <c r="DG9" s="600"/>
      <c r="DH9" s="600"/>
      <c r="DI9" s="600"/>
      <c r="DJ9" s="600"/>
      <c r="DK9" s="600"/>
      <c r="DL9" s="600"/>
      <c r="DM9" s="600"/>
      <c r="DN9" s="600"/>
      <c r="DO9" s="600"/>
      <c r="DP9" s="600"/>
      <c r="DQ9" s="600"/>
      <c r="DR9" s="600"/>
      <c r="DS9" s="600"/>
      <c r="DT9" s="600"/>
      <c r="DU9" s="600"/>
      <c r="DV9" s="600"/>
      <c r="DW9" s="600"/>
      <c r="DX9" s="600"/>
      <c r="DY9" s="600"/>
      <c r="DZ9" s="600"/>
      <c r="EA9" s="600"/>
      <c r="EB9" s="600"/>
      <c r="EC9" s="600"/>
      <c r="ED9" s="600"/>
      <c r="EE9" s="600"/>
      <c r="EF9" s="600"/>
      <c r="EG9" s="600"/>
      <c r="EH9" s="600"/>
      <c r="EI9" s="600"/>
      <c r="EJ9" s="600"/>
      <c r="EK9" s="600"/>
      <c r="EL9" s="600"/>
      <c r="EM9" s="600"/>
      <c r="EN9" s="600"/>
      <c r="EO9" s="600"/>
      <c r="EP9" s="600"/>
      <c r="EQ9" s="600"/>
      <c r="ER9" s="600"/>
      <c r="ES9" s="600"/>
      <c r="ET9" s="600"/>
      <c r="EU9" s="600"/>
      <c r="EV9" s="600"/>
      <c r="EW9" s="600"/>
      <c r="EX9" s="600"/>
      <c r="EY9" s="600"/>
      <c r="EZ9" s="600"/>
      <c r="FA9" s="600"/>
      <c r="FB9" s="600"/>
      <c r="FC9" s="600"/>
      <c r="FD9" s="600"/>
      <c r="FE9" s="600"/>
      <c r="FF9" s="600"/>
      <c r="FG9" s="600"/>
      <c r="FH9" s="600"/>
      <c r="FI9" s="600"/>
      <c r="FJ9" s="600"/>
      <c r="FK9" s="600"/>
      <c r="FL9" s="600"/>
      <c r="FM9" s="600"/>
      <c r="FN9" s="600"/>
      <c r="FO9" s="600"/>
      <c r="FP9" s="600"/>
      <c r="FQ9" s="600"/>
      <c r="FR9" s="600"/>
      <c r="FS9" s="600"/>
      <c r="FT9" s="600"/>
      <c r="FU9" s="600"/>
      <c r="FV9" s="600"/>
      <c r="FW9" s="600"/>
      <c r="FX9" s="600"/>
      <c r="FY9" s="600"/>
      <c r="FZ9" s="600"/>
      <c r="GA9" s="600"/>
      <c r="GB9" s="600"/>
      <c r="GC9" s="600"/>
      <c r="GD9" s="600"/>
      <c r="GE9" s="600"/>
      <c r="GF9" s="600"/>
      <c r="GG9" s="600"/>
      <c r="GH9" s="600"/>
      <c r="GI9" s="600"/>
      <c r="GJ9" s="600"/>
      <c r="GK9" s="600"/>
      <c r="GL9" s="600"/>
      <c r="GM9" s="600"/>
      <c r="GN9" s="600"/>
      <c r="GO9" s="600"/>
      <c r="GP9" s="600"/>
      <c r="GQ9" s="600"/>
      <c r="GR9" s="600"/>
      <c r="GS9" s="600"/>
      <c r="GT9" s="600"/>
      <c r="GU9" s="600"/>
      <c r="GV9" s="600"/>
      <c r="GW9" s="600"/>
      <c r="GX9" s="600"/>
      <c r="GY9" s="600"/>
      <c r="GZ9" s="600"/>
      <c r="HA9" s="600"/>
      <c r="HB9" s="600"/>
      <c r="HC9" s="600"/>
      <c r="HD9" s="600"/>
      <c r="HE9" s="600"/>
      <c r="HF9" s="600"/>
      <c r="HG9" s="600"/>
      <c r="HH9" s="600"/>
      <c r="HI9" s="600"/>
      <c r="HJ9" s="600"/>
      <c r="HK9" s="600"/>
      <c r="HL9" s="600"/>
      <c r="HM9" s="600"/>
      <c r="HN9" s="600"/>
      <c r="HO9" s="600"/>
      <c r="HP9" s="600"/>
      <c r="HQ9" s="600"/>
      <c r="HR9" s="600"/>
      <c r="HS9" s="600"/>
      <c r="HT9" s="600"/>
      <c r="HU9" s="600"/>
      <c r="HV9" s="600"/>
      <c r="HW9" s="600"/>
      <c r="HX9" s="600"/>
      <c r="HY9" s="600"/>
      <c r="HZ9" s="600"/>
      <c r="IA9" s="600"/>
      <c r="IB9" s="600"/>
      <c r="IC9" s="600"/>
      <c r="ID9" s="600"/>
      <c r="IE9" s="600"/>
      <c r="IF9" s="600"/>
      <c r="IG9" s="600"/>
      <c r="IH9" s="600"/>
      <c r="II9" s="600"/>
      <c r="IJ9" s="600"/>
      <c r="IK9" s="600"/>
      <c r="IL9" s="600"/>
      <c r="IM9" s="600"/>
      <c r="IN9" s="600"/>
      <c r="IO9" s="600"/>
      <c r="IP9" s="600"/>
      <c r="IQ9" s="600"/>
      <c r="IR9" s="600"/>
      <c r="IS9" s="600"/>
    </row>
    <row r="10" spans="1:253" s="601" customFormat="1">
      <c r="A10" s="463" t="s">
        <v>674</v>
      </c>
      <c r="B10" s="460">
        <f>'Sources and Uses Budget'!$C9</f>
        <v>0</v>
      </c>
      <c r="C10" s="460">
        <f>'Sources and Uses Budget'!$C9</f>
        <v>0</v>
      </c>
      <c r="D10" s="464">
        <f t="shared" si="0"/>
        <v>0</v>
      </c>
      <c r="E10" s="462"/>
      <c r="F10" s="461"/>
      <c r="G10" s="605"/>
      <c r="H10" s="600"/>
      <c r="I10" s="600"/>
      <c r="J10" s="600"/>
      <c r="K10" s="600"/>
      <c r="L10" s="600"/>
      <c r="M10" s="600"/>
      <c r="N10" s="600"/>
      <c r="O10" s="600"/>
      <c r="P10" s="600"/>
      <c r="Q10" s="600"/>
      <c r="R10" s="600"/>
      <c r="S10" s="600"/>
      <c r="T10" s="600"/>
      <c r="U10" s="600"/>
      <c r="V10" s="600"/>
      <c r="W10" s="600"/>
      <c r="X10" s="600"/>
      <c r="Y10" s="600"/>
      <c r="Z10" s="600"/>
      <c r="AA10" s="600"/>
      <c r="AB10" s="600"/>
      <c r="AC10" s="600"/>
      <c r="AD10" s="600"/>
      <c r="AE10" s="600"/>
      <c r="AF10" s="600"/>
      <c r="AG10" s="600"/>
      <c r="AH10" s="600"/>
      <c r="AI10" s="600"/>
      <c r="AJ10" s="600"/>
      <c r="AK10" s="600"/>
      <c r="AL10" s="600"/>
      <c r="AM10" s="600"/>
      <c r="AN10" s="600"/>
      <c r="AO10" s="600"/>
      <c r="AP10" s="600"/>
      <c r="AQ10" s="600"/>
      <c r="AR10" s="600"/>
      <c r="AS10" s="600"/>
      <c r="AT10" s="600"/>
      <c r="AU10" s="600"/>
      <c r="AV10" s="600"/>
      <c r="AW10" s="600"/>
      <c r="AX10" s="600"/>
      <c r="AY10" s="600"/>
      <c r="AZ10" s="600"/>
      <c r="BA10" s="600"/>
      <c r="BB10" s="600"/>
      <c r="BC10" s="600"/>
      <c r="BD10" s="600"/>
      <c r="BE10" s="600"/>
      <c r="BF10" s="600"/>
      <c r="BG10" s="600"/>
      <c r="BH10" s="600"/>
      <c r="BI10" s="600"/>
      <c r="BJ10" s="600"/>
      <c r="BK10" s="600"/>
      <c r="BL10" s="600"/>
      <c r="BM10" s="600"/>
      <c r="BN10" s="600"/>
      <c r="BO10" s="600"/>
      <c r="BP10" s="600"/>
      <c r="BQ10" s="600"/>
      <c r="BR10" s="600"/>
      <c r="BS10" s="600"/>
      <c r="BT10" s="600"/>
      <c r="BU10" s="600"/>
      <c r="BV10" s="600"/>
      <c r="BW10" s="600"/>
      <c r="BX10" s="600"/>
      <c r="BY10" s="600"/>
      <c r="BZ10" s="600"/>
      <c r="CA10" s="600"/>
      <c r="CB10" s="600"/>
      <c r="CC10" s="600"/>
      <c r="CD10" s="600"/>
      <c r="CE10" s="600"/>
      <c r="CF10" s="600"/>
      <c r="CG10" s="600"/>
      <c r="CH10" s="600"/>
      <c r="CI10" s="600"/>
      <c r="CJ10" s="600"/>
      <c r="CK10" s="600"/>
      <c r="CL10" s="600"/>
      <c r="CM10" s="600"/>
      <c r="CN10" s="600"/>
      <c r="CO10" s="600"/>
      <c r="CP10" s="600"/>
      <c r="CQ10" s="600"/>
      <c r="CR10" s="600"/>
      <c r="CS10" s="600"/>
      <c r="CT10" s="600"/>
      <c r="CU10" s="600"/>
      <c r="CV10" s="600"/>
      <c r="CW10" s="600"/>
      <c r="CX10" s="600"/>
      <c r="CY10" s="600"/>
      <c r="CZ10" s="600"/>
      <c r="DA10" s="600"/>
      <c r="DB10" s="600"/>
      <c r="DC10" s="600"/>
      <c r="DD10" s="600"/>
      <c r="DE10" s="600"/>
      <c r="DF10" s="600"/>
      <c r="DG10" s="600"/>
      <c r="DH10" s="600"/>
      <c r="DI10" s="600"/>
      <c r="DJ10" s="600"/>
      <c r="DK10" s="600"/>
      <c r="DL10" s="600"/>
      <c r="DM10" s="600"/>
      <c r="DN10" s="600"/>
      <c r="DO10" s="600"/>
      <c r="DP10" s="600"/>
      <c r="DQ10" s="600"/>
      <c r="DR10" s="600"/>
      <c r="DS10" s="600"/>
      <c r="DT10" s="600"/>
      <c r="DU10" s="600"/>
      <c r="DV10" s="600"/>
      <c r="DW10" s="600"/>
      <c r="DX10" s="600"/>
      <c r="DY10" s="600"/>
      <c r="DZ10" s="600"/>
      <c r="EA10" s="600"/>
      <c r="EB10" s="600"/>
      <c r="EC10" s="600"/>
      <c r="ED10" s="600"/>
      <c r="EE10" s="600"/>
      <c r="EF10" s="600"/>
      <c r="EG10" s="600"/>
      <c r="EH10" s="600"/>
      <c r="EI10" s="600"/>
      <c r="EJ10" s="600"/>
      <c r="EK10" s="600"/>
      <c r="EL10" s="600"/>
      <c r="EM10" s="600"/>
      <c r="EN10" s="600"/>
      <c r="EO10" s="600"/>
      <c r="EP10" s="600"/>
      <c r="EQ10" s="600"/>
      <c r="ER10" s="600"/>
      <c r="ES10" s="600"/>
      <c r="ET10" s="600"/>
      <c r="EU10" s="600"/>
      <c r="EV10" s="600"/>
      <c r="EW10" s="600"/>
      <c r="EX10" s="600"/>
      <c r="EY10" s="600"/>
      <c r="EZ10" s="600"/>
      <c r="FA10" s="600"/>
      <c r="FB10" s="600"/>
      <c r="FC10" s="600"/>
      <c r="FD10" s="600"/>
      <c r="FE10" s="600"/>
      <c r="FF10" s="600"/>
      <c r="FG10" s="600"/>
      <c r="FH10" s="600"/>
      <c r="FI10" s="600"/>
      <c r="FJ10" s="600"/>
      <c r="FK10" s="600"/>
      <c r="FL10" s="600"/>
      <c r="FM10" s="600"/>
      <c r="FN10" s="600"/>
      <c r="FO10" s="600"/>
      <c r="FP10" s="600"/>
      <c r="FQ10" s="600"/>
      <c r="FR10" s="600"/>
      <c r="FS10" s="600"/>
      <c r="FT10" s="600"/>
      <c r="FU10" s="600"/>
      <c r="FV10" s="600"/>
      <c r="FW10" s="600"/>
      <c r="FX10" s="600"/>
      <c r="FY10" s="600"/>
      <c r="FZ10" s="600"/>
      <c r="GA10" s="600"/>
      <c r="GB10" s="600"/>
      <c r="GC10" s="600"/>
      <c r="GD10" s="600"/>
      <c r="GE10" s="600"/>
      <c r="GF10" s="600"/>
      <c r="GG10" s="600"/>
      <c r="GH10" s="600"/>
      <c r="GI10" s="600"/>
      <c r="GJ10" s="600"/>
      <c r="GK10" s="600"/>
      <c r="GL10" s="600"/>
      <c r="GM10" s="600"/>
      <c r="GN10" s="600"/>
      <c r="GO10" s="600"/>
      <c r="GP10" s="600"/>
      <c r="GQ10" s="600"/>
      <c r="GR10" s="600"/>
      <c r="GS10" s="600"/>
      <c r="GT10" s="600"/>
      <c r="GU10" s="600"/>
      <c r="GV10" s="600"/>
      <c r="GW10" s="600"/>
      <c r="GX10" s="600"/>
      <c r="GY10" s="600"/>
      <c r="GZ10" s="600"/>
      <c r="HA10" s="600"/>
      <c r="HB10" s="600"/>
      <c r="HC10" s="600"/>
      <c r="HD10" s="600"/>
      <c r="HE10" s="600"/>
      <c r="HF10" s="600"/>
      <c r="HG10" s="600"/>
      <c r="HH10" s="600"/>
      <c r="HI10" s="600"/>
      <c r="HJ10" s="600"/>
      <c r="HK10" s="600"/>
      <c r="HL10" s="600"/>
      <c r="HM10" s="600"/>
      <c r="HN10" s="600"/>
      <c r="HO10" s="600"/>
      <c r="HP10" s="600"/>
      <c r="HQ10" s="600"/>
      <c r="HR10" s="600"/>
      <c r="HS10" s="600"/>
      <c r="HT10" s="600"/>
      <c r="HU10" s="600"/>
      <c r="HV10" s="600"/>
      <c r="HW10" s="600"/>
      <c r="HX10" s="600"/>
      <c r="HY10" s="600"/>
      <c r="HZ10" s="600"/>
      <c r="IA10" s="600"/>
      <c r="IB10" s="600"/>
      <c r="IC10" s="600"/>
      <c r="ID10" s="600"/>
      <c r="IE10" s="600"/>
      <c r="IF10" s="600"/>
      <c r="IG10" s="600"/>
      <c r="IH10" s="600"/>
      <c r="II10" s="600"/>
      <c r="IJ10" s="600"/>
      <c r="IK10" s="600"/>
      <c r="IL10" s="600"/>
      <c r="IM10" s="600"/>
      <c r="IN10" s="600"/>
      <c r="IO10" s="600"/>
      <c r="IP10" s="600"/>
      <c r="IQ10" s="600"/>
      <c r="IR10" s="600"/>
      <c r="IS10" s="600"/>
    </row>
    <row r="11" spans="1:253" s="601" customFormat="1">
      <c r="A11" s="463" t="s">
        <v>675</v>
      </c>
      <c r="B11" s="460">
        <f>'Sources and Uses Budget'!$C10</f>
        <v>0</v>
      </c>
      <c r="C11" s="460">
        <f>'Sources and Uses Budget'!$C10</f>
        <v>0</v>
      </c>
      <c r="D11" s="464">
        <f t="shared" si="0"/>
        <v>0</v>
      </c>
      <c r="E11" s="462"/>
      <c r="F11" s="461"/>
      <c r="G11" s="605"/>
      <c r="H11" s="600"/>
      <c r="I11" s="600"/>
      <c r="J11" s="600"/>
      <c r="K11" s="600"/>
      <c r="L11" s="600"/>
      <c r="M11" s="600"/>
      <c r="N11" s="600"/>
      <c r="O11" s="600"/>
      <c r="P11" s="600"/>
      <c r="Q11" s="600"/>
      <c r="R11" s="600"/>
      <c r="S11" s="600"/>
      <c r="T11" s="600"/>
      <c r="U11" s="600"/>
      <c r="V11" s="600"/>
      <c r="W11" s="600"/>
      <c r="X11" s="600"/>
      <c r="Y11" s="600"/>
      <c r="Z11" s="600"/>
      <c r="AA11" s="600"/>
      <c r="AB11" s="600"/>
      <c r="AC11" s="600"/>
      <c r="AD11" s="600"/>
      <c r="AE11" s="600"/>
      <c r="AF11" s="600"/>
      <c r="AG11" s="600"/>
      <c r="AH11" s="600"/>
      <c r="AI11" s="600"/>
      <c r="AJ11" s="600"/>
      <c r="AK11" s="600"/>
      <c r="AL11" s="600"/>
      <c r="AM11" s="600"/>
      <c r="AN11" s="600"/>
      <c r="AO11" s="600"/>
      <c r="AP11" s="600"/>
      <c r="AQ11" s="600"/>
      <c r="AR11" s="600"/>
      <c r="AS11" s="600"/>
      <c r="AT11" s="600"/>
      <c r="AU11" s="600"/>
      <c r="AV11" s="600"/>
      <c r="AW11" s="600"/>
      <c r="AX11" s="600"/>
      <c r="AY11" s="600"/>
      <c r="AZ11" s="600"/>
      <c r="BA11" s="600"/>
      <c r="BB11" s="600"/>
      <c r="BC11" s="600"/>
      <c r="BD11" s="600"/>
      <c r="BE11" s="600"/>
      <c r="BF11" s="600"/>
      <c r="BG11" s="600"/>
      <c r="BH11" s="600"/>
      <c r="BI11" s="600"/>
      <c r="BJ11" s="600"/>
      <c r="BK11" s="600"/>
      <c r="BL11" s="600"/>
      <c r="BM11" s="600"/>
      <c r="BN11" s="600"/>
      <c r="BO11" s="600"/>
      <c r="BP11" s="600"/>
      <c r="BQ11" s="600"/>
      <c r="BR11" s="600"/>
      <c r="BS11" s="600"/>
      <c r="BT11" s="600"/>
      <c r="BU11" s="600"/>
      <c r="BV11" s="600"/>
      <c r="BW11" s="600"/>
      <c r="BX11" s="600"/>
      <c r="BY11" s="600"/>
      <c r="BZ11" s="600"/>
      <c r="CA11" s="600"/>
      <c r="CB11" s="600"/>
      <c r="CC11" s="600"/>
      <c r="CD11" s="600"/>
      <c r="CE11" s="600"/>
      <c r="CF11" s="600"/>
      <c r="CG11" s="600"/>
      <c r="CH11" s="600"/>
      <c r="CI11" s="600"/>
      <c r="CJ11" s="600"/>
      <c r="CK11" s="600"/>
      <c r="CL11" s="600"/>
      <c r="CM11" s="600"/>
      <c r="CN11" s="600"/>
      <c r="CO11" s="600"/>
      <c r="CP11" s="600"/>
      <c r="CQ11" s="600"/>
      <c r="CR11" s="600"/>
      <c r="CS11" s="600"/>
      <c r="CT11" s="600"/>
      <c r="CU11" s="600"/>
      <c r="CV11" s="600"/>
      <c r="CW11" s="600"/>
      <c r="CX11" s="600"/>
      <c r="CY11" s="600"/>
      <c r="CZ11" s="600"/>
      <c r="DA11" s="600"/>
      <c r="DB11" s="600"/>
      <c r="DC11" s="600"/>
      <c r="DD11" s="600"/>
      <c r="DE11" s="600"/>
      <c r="DF11" s="600"/>
      <c r="DG11" s="600"/>
      <c r="DH11" s="600"/>
      <c r="DI11" s="600"/>
      <c r="DJ11" s="600"/>
      <c r="DK11" s="600"/>
      <c r="DL11" s="600"/>
      <c r="DM11" s="600"/>
      <c r="DN11" s="600"/>
      <c r="DO11" s="600"/>
      <c r="DP11" s="600"/>
      <c r="DQ11" s="600"/>
      <c r="DR11" s="600"/>
      <c r="DS11" s="600"/>
      <c r="DT11" s="600"/>
      <c r="DU11" s="600"/>
      <c r="DV11" s="600"/>
      <c r="DW11" s="600"/>
      <c r="DX11" s="600"/>
      <c r="DY11" s="600"/>
      <c r="DZ11" s="600"/>
      <c r="EA11" s="600"/>
      <c r="EB11" s="600"/>
      <c r="EC11" s="600"/>
      <c r="ED11" s="600"/>
      <c r="EE11" s="600"/>
      <c r="EF11" s="600"/>
      <c r="EG11" s="600"/>
      <c r="EH11" s="600"/>
      <c r="EI11" s="600"/>
      <c r="EJ11" s="600"/>
      <c r="EK11" s="600"/>
      <c r="EL11" s="600"/>
      <c r="EM11" s="600"/>
      <c r="EN11" s="600"/>
      <c r="EO11" s="600"/>
      <c r="EP11" s="600"/>
      <c r="EQ11" s="600"/>
      <c r="ER11" s="600"/>
      <c r="ES11" s="600"/>
      <c r="ET11" s="600"/>
      <c r="EU11" s="600"/>
      <c r="EV11" s="600"/>
      <c r="EW11" s="600"/>
      <c r="EX11" s="600"/>
      <c r="EY11" s="600"/>
      <c r="EZ11" s="600"/>
      <c r="FA11" s="600"/>
      <c r="FB11" s="600"/>
      <c r="FC11" s="600"/>
      <c r="FD11" s="600"/>
      <c r="FE11" s="600"/>
      <c r="FF11" s="600"/>
      <c r="FG11" s="600"/>
      <c r="FH11" s="600"/>
      <c r="FI11" s="600"/>
      <c r="FJ11" s="600"/>
      <c r="FK11" s="600"/>
      <c r="FL11" s="600"/>
      <c r="FM11" s="600"/>
      <c r="FN11" s="600"/>
      <c r="FO11" s="600"/>
      <c r="FP11" s="600"/>
      <c r="FQ11" s="600"/>
      <c r="FR11" s="600"/>
      <c r="FS11" s="600"/>
      <c r="FT11" s="600"/>
      <c r="FU11" s="600"/>
      <c r="FV11" s="600"/>
      <c r="FW11" s="600"/>
      <c r="FX11" s="600"/>
      <c r="FY11" s="600"/>
      <c r="FZ11" s="600"/>
      <c r="GA11" s="600"/>
      <c r="GB11" s="600"/>
      <c r="GC11" s="600"/>
      <c r="GD11" s="600"/>
      <c r="GE11" s="600"/>
      <c r="GF11" s="600"/>
      <c r="GG11" s="600"/>
      <c r="GH11" s="600"/>
      <c r="GI11" s="600"/>
      <c r="GJ11" s="600"/>
      <c r="GK11" s="600"/>
      <c r="GL11" s="600"/>
      <c r="GM11" s="600"/>
      <c r="GN11" s="600"/>
      <c r="GO11" s="600"/>
      <c r="GP11" s="600"/>
      <c r="GQ11" s="600"/>
      <c r="GR11" s="600"/>
      <c r="GS11" s="600"/>
      <c r="GT11" s="600"/>
      <c r="GU11" s="600"/>
      <c r="GV11" s="600"/>
      <c r="GW11" s="600"/>
      <c r="GX11" s="600"/>
      <c r="GY11" s="600"/>
      <c r="GZ11" s="600"/>
      <c r="HA11" s="600"/>
      <c r="HB11" s="600"/>
      <c r="HC11" s="600"/>
      <c r="HD11" s="600"/>
      <c r="HE11" s="600"/>
      <c r="HF11" s="600"/>
      <c r="HG11" s="600"/>
      <c r="HH11" s="600"/>
      <c r="HI11" s="600"/>
      <c r="HJ11" s="600"/>
      <c r="HK11" s="600"/>
      <c r="HL11" s="600"/>
      <c r="HM11" s="600"/>
      <c r="HN11" s="600"/>
      <c r="HO11" s="600"/>
      <c r="HP11" s="600"/>
      <c r="HQ11" s="600"/>
      <c r="HR11" s="600"/>
      <c r="HS11" s="600"/>
      <c r="HT11" s="600"/>
      <c r="HU11" s="600"/>
      <c r="HV11" s="600"/>
      <c r="HW11" s="600"/>
      <c r="HX11" s="600"/>
      <c r="HY11" s="600"/>
      <c r="HZ11" s="600"/>
      <c r="IA11" s="600"/>
      <c r="IB11" s="600"/>
      <c r="IC11" s="600"/>
      <c r="ID11" s="600"/>
      <c r="IE11" s="600"/>
      <c r="IF11" s="600"/>
      <c r="IG11" s="600"/>
      <c r="IH11" s="600"/>
      <c r="II11" s="600"/>
      <c r="IJ11" s="600"/>
      <c r="IK11" s="600"/>
      <c r="IL11" s="600"/>
      <c r="IM11" s="600"/>
      <c r="IN11" s="600"/>
      <c r="IO11" s="600"/>
      <c r="IP11" s="600"/>
      <c r="IQ11" s="600"/>
      <c r="IR11" s="600"/>
      <c r="IS11" s="600"/>
    </row>
    <row r="12" spans="1:253" s="601" customFormat="1">
      <c r="A12" s="465" t="s">
        <v>676</v>
      </c>
      <c r="B12" s="464">
        <f>SUM(B10:B11)</f>
        <v>0</v>
      </c>
      <c r="C12" s="464">
        <f>SUM(C10:C11)</f>
        <v>0</v>
      </c>
      <c r="D12" s="464">
        <f t="shared" si="0"/>
        <v>0</v>
      </c>
      <c r="E12" s="462"/>
      <c r="F12" s="461"/>
      <c r="G12" s="605"/>
      <c r="H12" s="600"/>
      <c r="I12" s="600"/>
      <c r="J12" s="600"/>
      <c r="K12" s="600"/>
      <c r="L12" s="600"/>
      <c r="M12" s="600"/>
      <c r="N12" s="600"/>
      <c r="O12" s="600"/>
      <c r="P12" s="600"/>
      <c r="Q12" s="600"/>
      <c r="R12" s="600"/>
      <c r="S12" s="600"/>
      <c r="T12" s="600"/>
      <c r="U12" s="600"/>
      <c r="V12" s="600"/>
      <c r="W12" s="600"/>
      <c r="X12" s="600"/>
      <c r="Y12" s="600"/>
      <c r="Z12" s="600"/>
      <c r="AA12" s="600"/>
      <c r="AB12" s="600"/>
      <c r="AC12" s="600"/>
      <c r="AD12" s="600"/>
      <c r="AE12" s="600"/>
      <c r="AF12" s="600"/>
      <c r="AG12" s="600"/>
      <c r="AH12" s="600"/>
      <c r="AI12" s="600"/>
      <c r="AJ12" s="600"/>
      <c r="AK12" s="600"/>
      <c r="AL12" s="600"/>
      <c r="AM12" s="600"/>
      <c r="AN12" s="600"/>
      <c r="AO12" s="600"/>
      <c r="AP12" s="600"/>
      <c r="AQ12" s="600"/>
      <c r="AR12" s="600"/>
      <c r="AS12" s="600"/>
      <c r="AT12" s="600"/>
      <c r="AU12" s="600"/>
      <c r="AV12" s="600"/>
      <c r="AW12" s="600"/>
      <c r="AX12" s="600"/>
      <c r="AY12" s="600"/>
      <c r="AZ12" s="600"/>
      <c r="BA12" s="600"/>
      <c r="BB12" s="600"/>
      <c r="BC12" s="600"/>
      <c r="BD12" s="600"/>
      <c r="BE12" s="600"/>
      <c r="BF12" s="600"/>
      <c r="BG12" s="600"/>
      <c r="BH12" s="600"/>
      <c r="BI12" s="600"/>
      <c r="BJ12" s="600"/>
      <c r="BK12" s="600"/>
      <c r="BL12" s="600"/>
      <c r="BM12" s="600"/>
      <c r="BN12" s="600"/>
      <c r="BO12" s="600"/>
      <c r="BP12" s="600"/>
      <c r="BQ12" s="600"/>
      <c r="BR12" s="600"/>
      <c r="BS12" s="600"/>
      <c r="BT12" s="600"/>
      <c r="BU12" s="600"/>
      <c r="BV12" s="600"/>
      <c r="BW12" s="600"/>
      <c r="BX12" s="600"/>
      <c r="BY12" s="600"/>
      <c r="BZ12" s="600"/>
      <c r="CA12" s="600"/>
      <c r="CB12" s="600"/>
      <c r="CC12" s="600"/>
      <c r="CD12" s="600"/>
      <c r="CE12" s="600"/>
      <c r="CF12" s="600"/>
      <c r="CG12" s="600"/>
      <c r="CH12" s="600"/>
      <c r="CI12" s="600"/>
      <c r="CJ12" s="600"/>
      <c r="CK12" s="600"/>
      <c r="CL12" s="600"/>
      <c r="CM12" s="600"/>
      <c r="CN12" s="600"/>
      <c r="CO12" s="600"/>
      <c r="CP12" s="600"/>
      <c r="CQ12" s="600"/>
      <c r="CR12" s="600"/>
      <c r="CS12" s="600"/>
      <c r="CT12" s="600"/>
      <c r="CU12" s="600"/>
      <c r="CV12" s="600"/>
      <c r="CW12" s="600"/>
      <c r="CX12" s="600"/>
      <c r="CY12" s="600"/>
      <c r="CZ12" s="600"/>
      <c r="DA12" s="600"/>
      <c r="DB12" s="600"/>
      <c r="DC12" s="600"/>
      <c r="DD12" s="600"/>
      <c r="DE12" s="600"/>
      <c r="DF12" s="600"/>
      <c r="DG12" s="600"/>
      <c r="DH12" s="600"/>
      <c r="DI12" s="600"/>
      <c r="DJ12" s="600"/>
      <c r="DK12" s="600"/>
      <c r="DL12" s="600"/>
      <c r="DM12" s="600"/>
      <c r="DN12" s="600"/>
      <c r="DO12" s="600"/>
      <c r="DP12" s="600"/>
      <c r="DQ12" s="600"/>
      <c r="DR12" s="600"/>
      <c r="DS12" s="600"/>
      <c r="DT12" s="600"/>
      <c r="DU12" s="600"/>
      <c r="DV12" s="600"/>
      <c r="DW12" s="600"/>
      <c r="DX12" s="600"/>
      <c r="DY12" s="600"/>
      <c r="DZ12" s="600"/>
      <c r="EA12" s="600"/>
      <c r="EB12" s="600"/>
      <c r="EC12" s="600"/>
      <c r="ED12" s="600"/>
      <c r="EE12" s="600"/>
      <c r="EF12" s="600"/>
      <c r="EG12" s="600"/>
      <c r="EH12" s="600"/>
      <c r="EI12" s="600"/>
      <c r="EJ12" s="600"/>
      <c r="EK12" s="600"/>
      <c r="EL12" s="600"/>
      <c r="EM12" s="600"/>
      <c r="EN12" s="600"/>
      <c r="EO12" s="600"/>
      <c r="EP12" s="600"/>
      <c r="EQ12" s="600"/>
      <c r="ER12" s="600"/>
      <c r="ES12" s="600"/>
      <c r="ET12" s="600"/>
      <c r="EU12" s="600"/>
      <c r="EV12" s="600"/>
      <c r="EW12" s="600"/>
      <c r="EX12" s="600"/>
      <c r="EY12" s="600"/>
      <c r="EZ12" s="600"/>
      <c r="FA12" s="600"/>
      <c r="FB12" s="600"/>
      <c r="FC12" s="600"/>
      <c r="FD12" s="600"/>
      <c r="FE12" s="600"/>
      <c r="FF12" s="600"/>
      <c r="FG12" s="600"/>
      <c r="FH12" s="600"/>
      <c r="FI12" s="600"/>
      <c r="FJ12" s="600"/>
      <c r="FK12" s="600"/>
      <c r="FL12" s="600"/>
      <c r="FM12" s="600"/>
      <c r="FN12" s="600"/>
      <c r="FO12" s="600"/>
      <c r="FP12" s="600"/>
      <c r="FQ12" s="600"/>
      <c r="FR12" s="600"/>
      <c r="FS12" s="600"/>
      <c r="FT12" s="600"/>
      <c r="FU12" s="600"/>
      <c r="FV12" s="600"/>
      <c r="FW12" s="600"/>
      <c r="FX12" s="600"/>
      <c r="FY12" s="600"/>
      <c r="FZ12" s="600"/>
      <c r="GA12" s="600"/>
      <c r="GB12" s="600"/>
      <c r="GC12" s="600"/>
      <c r="GD12" s="600"/>
      <c r="GE12" s="600"/>
      <c r="GF12" s="600"/>
      <c r="GG12" s="600"/>
      <c r="GH12" s="600"/>
      <c r="GI12" s="600"/>
      <c r="GJ12" s="600"/>
      <c r="GK12" s="600"/>
      <c r="GL12" s="600"/>
      <c r="GM12" s="600"/>
      <c r="GN12" s="600"/>
      <c r="GO12" s="600"/>
      <c r="GP12" s="600"/>
      <c r="GQ12" s="600"/>
      <c r="GR12" s="600"/>
      <c r="GS12" s="600"/>
      <c r="GT12" s="600"/>
      <c r="GU12" s="600"/>
      <c r="GV12" s="600"/>
      <c r="GW12" s="600"/>
      <c r="GX12" s="600"/>
      <c r="GY12" s="600"/>
      <c r="GZ12" s="600"/>
      <c r="HA12" s="600"/>
      <c r="HB12" s="600"/>
      <c r="HC12" s="600"/>
      <c r="HD12" s="600"/>
      <c r="HE12" s="600"/>
      <c r="HF12" s="600"/>
      <c r="HG12" s="600"/>
      <c r="HH12" s="600"/>
      <c r="HI12" s="600"/>
      <c r="HJ12" s="600"/>
      <c r="HK12" s="600"/>
      <c r="HL12" s="600"/>
      <c r="HM12" s="600"/>
      <c r="HN12" s="600"/>
      <c r="HO12" s="600"/>
      <c r="HP12" s="600"/>
      <c r="HQ12" s="600"/>
      <c r="HR12" s="600"/>
      <c r="HS12" s="600"/>
      <c r="HT12" s="600"/>
      <c r="HU12" s="600"/>
      <c r="HV12" s="600"/>
      <c r="HW12" s="600"/>
      <c r="HX12" s="600"/>
      <c r="HY12" s="600"/>
      <c r="HZ12" s="600"/>
      <c r="IA12" s="600"/>
      <c r="IB12" s="600"/>
      <c r="IC12" s="600"/>
      <c r="ID12" s="600"/>
      <c r="IE12" s="600"/>
      <c r="IF12" s="600"/>
      <c r="IG12" s="600"/>
      <c r="IH12" s="600"/>
      <c r="II12" s="600"/>
      <c r="IJ12" s="600"/>
      <c r="IK12" s="600"/>
      <c r="IL12" s="600"/>
      <c r="IM12" s="600"/>
      <c r="IN12" s="600"/>
      <c r="IO12" s="600"/>
      <c r="IP12" s="600"/>
      <c r="IQ12" s="600"/>
      <c r="IR12" s="600"/>
      <c r="IS12" s="600"/>
    </row>
    <row r="13" spans="1:253" s="601" customFormat="1">
      <c r="A13" s="465" t="s">
        <v>92</v>
      </c>
      <c r="B13" s="464">
        <f>SUM(B9+B12)</f>
        <v>1672195.9605043724</v>
      </c>
      <c r="C13" s="464">
        <f>SUM(C9+C12)</f>
        <v>1672195.9605043724</v>
      </c>
      <c r="D13" s="464">
        <f t="shared" si="0"/>
        <v>0</v>
      </c>
      <c r="E13" s="462"/>
      <c r="F13" s="461"/>
      <c r="G13" s="605"/>
      <c r="H13" s="600"/>
      <c r="I13" s="600"/>
      <c r="J13" s="600"/>
      <c r="K13" s="600"/>
      <c r="L13" s="600"/>
      <c r="M13" s="600"/>
      <c r="N13" s="600"/>
      <c r="O13" s="600"/>
      <c r="P13" s="600"/>
      <c r="Q13" s="600"/>
      <c r="R13" s="600"/>
      <c r="S13" s="600"/>
      <c r="T13" s="600"/>
      <c r="U13" s="600"/>
      <c r="V13" s="600"/>
      <c r="W13" s="600"/>
      <c r="X13" s="600"/>
      <c r="Y13" s="600"/>
      <c r="Z13" s="600"/>
      <c r="AA13" s="600"/>
      <c r="AB13" s="600"/>
      <c r="AC13" s="600"/>
      <c r="AD13" s="600"/>
      <c r="AE13" s="600"/>
      <c r="AF13" s="600"/>
      <c r="AG13" s="600"/>
      <c r="AH13" s="600"/>
      <c r="AI13" s="600"/>
      <c r="AJ13" s="600"/>
      <c r="AK13" s="600"/>
      <c r="AL13" s="600"/>
      <c r="AM13" s="600"/>
      <c r="AN13" s="600"/>
      <c r="AO13" s="600"/>
      <c r="AP13" s="600"/>
      <c r="AQ13" s="600"/>
      <c r="AR13" s="600"/>
      <c r="AS13" s="600"/>
      <c r="AT13" s="600"/>
      <c r="AU13" s="600"/>
      <c r="AV13" s="600"/>
      <c r="AW13" s="600"/>
      <c r="AX13" s="600"/>
      <c r="AY13" s="600"/>
      <c r="AZ13" s="600"/>
      <c r="BA13" s="600"/>
      <c r="BB13" s="600"/>
      <c r="BC13" s="600"/>
      <c r="BD13" s="600"/>
      <c r="BE13" s="600"/>
      <c r="BF13" s="600"/>
      <c r="BG13" s="600"/>
      <c r="BH13" s="600"/>
      <c r="BI13" s="600"/>
      <c r="BJ13" s="600"/>
      <c r="BK13" s="600"/>
      <c r="BL13" s="600"/>
      <c r="BM13" s="600"/>
      <c r="BN13" s="600"/>
      <c r="BO13" s="600"/>
      <c r="BP13" s="600"/>
      <c r="BQ13" s="600"/>
      <c r="BR13" s="600"/>
      <c r="BS13" s="600"/>
      <c r="BT13" s="600"/>
      <c r="BU13" s="600"/>
      <c r="BV13" s="600"/>
      <c r="BW13" s="600"/>
      <c r="BX13" s="600"/>
      <c r="BY13" s="600"/>
      <c r="BZ13" s="600"/>
      <c r="CA13" s="600"/>
      <c r="CB13" s="600"/>
      <c r="CC13" s="600"/>
      <c r="CD13" s="600"/>
      <c r="CE13" s="600"/>
      <c r="CF13" s="600"/>
      <c r="CG13" s="600"/>
      <c r="CH13" s="600"/>
      <c r="CI13" s="600"/>
      <c r="CJ13" s="600"/>
      <c r="CK13" s="600"/>
      <c r="CL13" s="600"/>
      <c r="CM13" s="600"/>
      <c r="CN13" s="600"/>
      <c r="CO13" s="600"/>
      <c r="CP13" s="600"/>
      <c r="CQ13" s="600"/>
      <c r="CR13" s="600"/>
      <c r="CS13" s="600"/>
      <c r="CT13" s="600"/>
      <c r="CU13" s="600"/>
      <c r="CV13" s="600"/>
      <c r="CW13" s="600"/>
      <c r="CX13" s="600"/>
      <c r="CY13" s="600"/>
      <c r="CZ13" s="600"/>
      <c r="DA13" s="600"/>
      <c r="DB13" s="600"/>
      <c r="DC13" s="600"/>
      <c r="DD13" s="600"/>
      <c r="DE13" s="600"/>
      <c r="DF13" s="600"/>
      <c r="DG13" s="600"/>
      <c r="DH13" s="600"/>
      <c r="DI13" s="600"/>
      <c r="DJ13" s="600"/>
      <c r="DK13" s="600"/>
      <c r="DL13" s="600"/>
      <c r="DM13" s="600"/>
      <c r="DN13" s="600"/>
      <c r="DO13" s="600"/>
      <c r="DP13" s="600"/>
      <c r="DQ13" s="600"/>
      <c r="DR13" s="600"/>
      <c r="DS13" s="600"/>
      <c r="DT13" s="600"/>
      <c r="DU13" s="600"/>
      <c r="DV13" s="600"/>
      <c r="DW13" s="600"/>
      <c r="DX13" s="600"/>
      <c r="DY13" s="600"/>
      <c r="DZ13" s="600"/>
      <c r="EA13" s="600"/>
      <c r="EB13" s="600"/>
      <c r="EC13" s="600"/>
      <c r="ED13" s="600"/>
      <c r="EE13" s="600"/>
      <c r="EF13" s="600"/>
      <c r="EG13" s="600"/>
      <c r="EH13" s="600"/>
      <c r="EI13" s="600"/>
      <c r="EJ13" s="600"/>
      <c r="EK13" s="600"/>
      <c r="EL13" s="600"/>
      <c r="EM13" s="600"/>
      <c r="EN13" s="600"/>
      <c r="EO13" s="600"/>
      <c r="EP13" s="600"/>
      <c r="EQ13" s="600"/>
      <c r="ER13" s="600"/>
      <c r="ES13" s="600"/>
      <c r="ET13" s="600"/>
      <c r="EU13" s="600"/>
      <c r="EV13" s="600"/>
      <c r="EW13" s="600"/>
      <c r="EX13" s="600"/>
      <c r="EY13" s="600"/>
      <c r="EZ13" s="600"/>
      <c r="FA13" s="600"/>
      <c r="FB13" s="600"/>
      <c r="FC13" s="600"/>
      <c r="FD13" s="600"/>
      <c r="FE13" s="600"/>
      <c r="FF13" s="600"/>
      <c r="FG13" s="600"/>
      <c r="FH13" s="600"/>
      <c r="FI13" s="600"/>
      <c r="FJ13" s="600"/>
      <c r="FK13" s="600"/>
      <c r="FL13" s="600"/>
      <c r="FM13" s="600"/>
      <c r="FN13" s="600"/>
      <c r="FO13" s="600"/>
      <c r="FP13" s="600"/>
      <c r="FQ13" s="600"/>
      <c r="FR13" s="600"/>
      <c r="FS13" s="600"/>
      <c r="FT13" s="600"/>
      <c r="FU13" s="600"/>
      <c r="FV13" s="600"/>
      <c r="FW13" s="600"/>
      <c r="FX13" s="600"/>
      <c r="FY13" s="600"/>
      <c r="FZ13" s="600"/>
      <c r="GA13" s="600"/>
      <c r="GB13" s="600"/>
      <c r="GC13" s="600"/>
      <c r="GD13" s="600"/>
      <c r="GE13" s="600"/>
      <c r="GF13" s="600"/>
      <c r="GG13" s="600"/>
      <c r="GH13" s="600"/>
      <c r="GI13" s="600"/>
      <c r="GJ13" s="600"/>
      <c r="GK13" s="600"/>
      <c r="GL13" s="600"/>
      <c r="GM13" s="600"/>
      <c r="GN13" s="600"/>
      <c r="GO13" s="600"/>
      <c r="GP13" s="600"/>
      <c r="GQ13" s="600"/>
      <c r="GR13" s="600"/>
      <c r="GS13" s="600"/>
      <c r="GT13" s="600"/>
      <c r="GU13" s="600"/>
      <c r="GV13" s="600"/>
      <c r="GW13" s="600"/>
      <c r="GX13" s="600"/>
      <c r="GY13" s="600"/>
      <c r="GZ13" s="600"/>
      <c r="HA13" s="600"/>
      <c r="HB13" s="600"/>
      <c r="HC13" s="600"/>
      <c r="HD13" s="600"/>
      <c r="HE13" s="600"/>
      <c r="HF13" s="600"/>
      <c r="HG13" s="600"/>
      <c r="HH13" s="600"/>
      <c r="HI13" s="600"/>
      <c r="HJ13" s="600"/>
      <c r="HK13" s="600"/>
      <c r="HL13" s="600"/>
      <c r="HM13" s="600"/>
      <c r="HN13" s="600"/>
      <c r="HO13" s="600"/>
      <c r="HP13" s="600"/>
      <c r="HQ13" s="600"/>
      <c r="HR13" s="600"/>
      <c r="HS13" s="600"/>
      <c r="HT13" s="600"/>
      <c r="HU13" s="600"/>
      <c r="HV13" s="600"/>
      <c r="HW13" s="600"/>
      <c r="HX13" s="600"/>
      <c r="HY13" s="600"/>
      <c r="HZ13" s="600"/>
      <c r="IA13" s="600"/>
      <c r="IB13" s="600"/>
      <c r="IC13" s="600"/>
      <c r="ID13" s="600"/>
      <c r="IE13" s="600"/>
      <c r="IF13" s="600"/>
      <c r="IG13" s="600"/>
      <c r="IH13" s="600"/>
      <c r="II13" s="600"/>
      <c r="IJ13" s="600"/>
      <c r="IK13" s="600"/>
      <c r="IL13" s="600"/>
      <c r="IM13" s="600"/>
      <c r="IN13" s="600"/>
      <c r="IO13" s="600"/>
      <c r="IP13" s="600"/>
      <c r="IQ13" s="600"/>
      <c r="IR13" s="600"/>
      <c r="IS13" s="600"/>
    </row>
    <row r="14" spans="1:253" s="601" customFormat="1">
      <c r="A14" s="488" t="s">
        <v>1034</v>
      </c>
      <c r="B14" s="460">
        <f>'Sources and Uses Budget'!$C13</f>
        <v>0</v>
      </c>
      <c r="C14" s="460">
        <f>'Sources and Uses Budget'!$C13</f>
        <v>0</v>
      </c>
      <c r="D14" s="464">
        <f t="shared" si="0"/>
        <v>0</v>
      </c>
      <c r="E14" s="462"/>
      <c r="F14" s="461"/>
      <c r="G14" s="605"/>
      <c r="H14" s="600"/>
      <c r="I14" s="600"/>
      <c r="J14" s="600"/>
      <c r="K14" s="600"/>
      <c r="L14" s="600"/>
      <c r="M14" s="600"/>
      <c r="N14" s="600"/>
      <c r="O14" s="600"/>
      <c r="P14" s="600"/>
      <c r="Q14" s="600"/>
      <c r="R14" s="600"/>
      <c r="S14" s="600"/>
      <c r="T14" s="600"/>
      <c r="U14" s="600"/>
      <c r="V14" s="600"/>
      <c r="W14" s="600"/>
      <c r="X14" s="600"/>
      <c r="Y14" s="600"/>
      <c r="Z14" s="600"/>
      <c r="AA14" s="600"/>
      <c r="AB14" s="600"/>
      <c r="AC14" s="600"/>
      <c r="AD14" s="600"/>
      <c r="AE14" s="600"/>
      <c r="AF14" s="600"/>
      <c r="AG14" s="600"/>
      <c r="AH14" s="600"/>
      <c r="AI14" s="600"/>
      <c r="AJ14" s="600"/>
      <c r="AK14" s="600"/>
      <c r="AL14" s="600"/>
      <c r="AM14" s="600"/>
      <c r="AN14" s="600"/>
      <c r="AO14" s="600"/>
      <c r="AP14" s="600"/>
      <c r="AQ14" s="600"/>
      <c r="AR14" s="600"/>
      <c r="AS14" s="600"/>
      <c r="AT14" s="600"/>
      <c r="AU14" s="600"/>
      <c r="AV14" s="600"/>
      <c r="AW14" s="600"/>
      <c r="AX14" s="600"/>
      <c r="AY14" s="600"/>
      <c r="AZ14" s="600"/>
      <c r="BA14" s="600"/>
      <c r="BB14" s="600"/>
      <c r="BC14" s="600"/>
      <c r="BD14" s="600"/>
      <c r="BE14" s="600"/>
      <c r="BF14" s="600"/>
      <c r="BG14" s="600"/>
      <c r="BH14" s="600"/>
      <c r="BI14" s="600"/>
      <c r="BJ14" s="600"/>
      <c r="BK14" s="600"/>
      <c r="BL14" s="600"/>
      <c r="BM14" s="600"/>
      <c r="BN14" s="600"/>
      <c r="BO14" s="600"/>
      <c r="BP14" s="600"/>
      <c r="BQ14" s="600"/>
      <c r="BR14" s="600"/>
      <c r="BS14" s="600"/>
      <c r="BT14" s="600"/>
      <c r="BU14" s="600"/>
      <c r="BV14" s="600"/>
      <c r="BW14" s="600"/>
      <c r="BX14" s="600"/>
      <c r="BY14" s="600"/>
      <c r="BZ14" s="600"/>
      <c r="CA14" s="600"/>
      <c r="CB14" s="600"/>
      <c r="CC14" s="600"/>
      <c r="CD14" s="600"/>
      <c r="CE14" s="600"/>
      <c r="CF14" s="600"/>
      <c r="CG14" s="600"/>
      <c r="CH14" s="600"/>
      <c r="CI14" s="600"/>
      <c r="CJ14" s="600"/>
      <c r="CK14" s="600"/>
      <c r="CL14" s="600"/>
      <c r="CM14" s="600"/>
      <c r="CN14" s="600"/>
      <c r="CO14" s="600"/>
      <c r="CP14" s="600"/>
      <c r="CQ14" s="600"/>
      <c r="CR14" s="600"/>
      <c r="CS14" s="600"/>
      <c r="CT14" s="600"/>
      <c r="CU14" s="600"/>
      <c r="CV14" s="600"/>
      <c r="CW14" s="600"/>
      <c r="CX14" s="600"/>
      <c r="CY14" s="600"/>
      <c r="CZ14" s="600"/>
      <c r="DA14" s="600"/>
      <c r="DB14" s="600"/>
      <c r="DC14" s="600"/>
      <c r="DD14" s="600"/>
      <c r="DE14" s="600"/>
      <c r="DF14" s="600"/>
      <c r="DG14" s="600"/>
      <c r="DH14" s="600"/>
      <c r="DI14" s="600"/>
      <c r="DJ14" s="600"/>
      <c r="DK14" s="600"/>
      <c r="DL14" s="600"/>
      <c r="DM14" s="600"/>
      <c r="DN14" s="600"/>
      <c r="DO14" s="600"/>
      <c r="DP14" s="600"/>
      <c r="DQ14" s="600"/>
      <c r="DR14" s="600"/>
      <c r="DS14" s="600"/>
      <c r="DT14" s="600"/>
      <c r="DU14" s="600"/>
      <c r="DV14" s="600"/>
      <c r="DW14" s="600"/>
      <c r="DX14" s="600"/>
      <c r="DY14" s="600"/>
      <c r="DZ14" s="600"/>
      <c r="EA14" s="600"/>
      <c r="EB14" s="600"/>
      <c r="EC14" s="600"/>
      <c r="ED14" s="600"/>
      <c r="EE14" s="600"/>
      <c r="EF14" s="600"/>
      <c r="EG14" s="600"/>
      <c r="EH14" s="600"/>
      <c r="EI14" s="600"/>
      <c r="EJ14" s="600"/>
      <c r="EK14" s="600"/>
      <c r="EL14" s="600"/>
      <c r="EM14" s="600"/>
      <c r="EN14" s="600"/>
      <c r="EO14" s="600"/>
      <c r="EP14" s="600"/>
      <c r="EQ14" s="600"/>
      <c r="ER14" s="600"/>
      <c r="ES14" s="600"/>
      <c r="ET14" s="600"/>
      <c r="EU14" s="600"/>
      <c r="EV14" s="600"/>
      <c r="EW14" s="600"/>
      <c r="EX14" s="600"/>
      <c r="EY14" s="600"/>
      <c r="EZ14" s="600"/>
      <c r="FA14" s="600"/>
      <c r="FB14" s="600"/>
      <c r="FC14" s="600"/>
      <c r="FD14" s="600"/>
      <c r="FE14" s="600"/>
      <c r="FF14" s="600"/>
      <c r="FG14" s="600"/>
      <c r="FH14" s="600"/>
      <c r="FI14" s="600"/>
      <c r="FJ14" s="600"/>
      <c r="FK14" s="600"/>
      <c r="FL14" s="600"/>
      <c r="FM14" s="600"/>
      <c r="FN14" s="600"/>
      <c r="FO14" s="600"/>
      <c r="FP14" s="600"/>
      <c r="FQ14" s="600"/>
      <c r="FR14" s="600"/>
      <c r="FS14" s="600"/>
      <c r="FT14" s="600"/>
      <c r="FU14" s="600"/>
      <c r="FV14" s="600"/>
      <c r="FW14" s="600"/>
      <c r="FX14" s="600"/>
      <c r="FY14" s="600"/>
      <c r="FZ14" s="600"/>
      <c r="GA14" s="600"/>
      <c r="GB14" s="600"/>
      <c r="GC14" s="600"/>
      <c r="GD14" s="600"/>
      <c r="GE14" s="600"/>
      <c r="GF14" s="600"/>
      <c r="GG14" s="600"/>
      <c r="GH14" s="600"/>
      <c r="GI14" s="600"/>
      <c r="GJ14" s="600"/>
      <c r="GK14" s="600"/>
      <c r="GL14" s="600"/>
      <c r="GM14" s="600"/>
      <c r="GN14" s="600"/>
      <c r="GO14" s="600"/>
      <c r="GP14" s="600"/>
      <c r="GQ14" s="600"/>
      <c r="GR14" s="600"/>
      <c r="GS14" s="600"/>
      <c r="GT14" s="600"/>
      <c r="GU14" s="600"/>
      <c r="GV14" s="600"/>
      <c r="GW14" s="600"/>
      <c r="GX14" s="600"/>
      <c r="GY14" s="600"/>
      <c r="GZ14" s="600"/>
      <c r="HA14" s="600"/>
      <c r="HB14" s="600"/>
      <c r="HC14" s="600"/>
      <c r="HD14" s="600"/>
      <c r="HE14" s="600"/>
      <c r="HF14" s="600"/>
      <c r="HG14" s="600"/>
      <c r="HH14" s="600"/>
      <c r="HI14" s="600"/>
      <c r="HJ14" s="600"/>
      <c r="HK14" s="600"/>
      <c r="HL14" s="600"/>
      <c r="HM14" s="600"/>
      <c r="HN14" s="600"/>
      <c r="HO14" s="600"/>
      <c r="HP14" s="600"/>
      <c r="HQ14" s="600"/>
      <c r="HR14" s="600"/>
      <c r="HS14" s="600"/>
      <c r="HT14" s="600"/>
      <c r="HU14" s="600"/>
      <c r="HV14" s="600"/>
      <c r="HW14" s="600"/>
      <c r="HX14" s="600"/>
      <c r="HY14" s="600"/>
      <c r="HZ14" s="600"/>
      <c r="IA14" s="600"/>
      <c r="IB14" s="600"/>
      <c r="IC14" s="600"/>
      <c r="ID14" s="600"/>
      <c r="IE14" s="600"/>
      <c r="IF14" s="600"/>
      <c r="IG14" s="600"/>
      <c r="IH14" s="600"/>
      <c r="II14" s="600"/>
      <c r="IJ14" s="600"/>
      <c r="IK14" s="600"/>
      <c r="IL14" s="600"/>
      <c r="IM14" s="600"/>
      <c r="IN14" s="600"/>
      <c r="IO14" s="600"/>
      <c r="IP14" s="600"/>
      <c r="IQ14" s="600"/>
      <c r="IR14" s="600"/>
      <c r="IS14" s="600"/>
    </row>
    <row r="15" spans="1:253" s="601" customFormat="1" ht="24">
      <c r="A15" s="489" t="s">
        <v>1035</v>
      </c>
      <c r="B15" s="460">
        <f>'Sources and Uses Budget'!$C14</f>
        <v>0</v>
      </c>
      <c r="C15" s="460">
        <f>'Sources and Uses Budget'!$C14</f>
        <v>0</v>
      </c>
      <c r="D15" s="464">
        <f t="shared" si="0"/>
        <v>0</v>
      </c>
      <c r="E15" s="462"/>
      <c r="F15" s="461"/>
      <c r="G15" s="605"/>
      <c r="H15" s="600"/>
      <c r="I15" s="600"/>
      <c r="J15" s="600"/>
      <c r="K15" s="600"/>
      <c r="L15" s="600"/>
      <c r="M15" s="600"/>
      <c r="N15" s="600"/>
      <c r="O15" s="600"/>
      <c r="P15" s="600"/>
      <c r="Q15" s="600"/>
      <c r="R15" s="600"/>
      <c r="S15" s="600"/>
      <c r="T15" s="600"/>
      <c r="U15" s="600"/>
      <c r="V15" s="600"/>
      <c r="W15" s="600"/>
      <c r="X15" s="600"/>
      <c r="Y15" s="600"/>
      <c r="Z15" s="600"/>
      <c r="AA15" s="600"/>
      <c r="AB15" s="600"/>
      <c r="AC15" s="600"/>
      <c r="AD15" s="600"/>
      <c r="AE15" s="600"/>
      <c r="AF15" s="600"/>
      <c r="AG15" s="600"/>
      <c r="AH15" s="600"/>
      <c r="AI15" s="600"/>
      <c r="AJ15" s="600"/>
      <c r="AK15" s="600"/>
      <c r="AL15" s="600"/>
      <c r="AM15" s="600"/>
      <c r="AN15" s="600"/>
      <c r="AO15" s="600"/>
      <c r="AP15" s="600"/>
      <c r="AQ15" s="600"/>
      <c r="AR15" s="600"/>
      <c r="AS15" s="600"/>
      <c r="AT15" s="600"/>
      <c r="AU15" s="600"/>
      <c r="AV15" s="600"/>
      <c r="AW15" s="600"/>
      <c r="AX15" s="600"/>
      <c r="AY15" s="600"/>
      <c r="AZ15" s="600"/>
      <c r="BA15" s="600"/>
      <c r="BB15" s="600"/>
      <c r="BC15" s="600"/>
      <c r="BD15" s="600"/>
      <c r="BE15" s="600"/>
      <c r="BF15" s="600"/>
      <c r="BG15" s="600"/>
      <c r="BH15" s="600"/>
      <c r="BI15" s="600"/>
      <c r="BJ15" s="600"/>
      <c r="BK15" s="600"/>
      <c r="BL15" s="600"/>
      <c r="BM15" s="600"/>
      <c r="BN15" s="600"/>
      <c r="BO15" s="600"/>
      <c r="BP15" s="600"/>
      <c r="BQ15" s="600"/>
      <c r="BR15" s="600"/>
      <c r="BS15" s="600"/>
      <c r="BT15" s="600"/>
      <c r="BU15" s="600"/>
      <c r="BV15" s="600"/>
      <c r="BW15" s="600"/>
      <c r="BX15" s="600"/>
      <c r="BY15" s="600"/>
      <c r="BZ15" s="600"/>
      <c r="CA15" s="600"/>
      <c r="CB15" s="600"/>
      <c r="CC15" s="600"/>
      <c r="CD15" s="600"/>
      <c r="CE15" s="600"/>
      <c r="CF15" s="600"/>
      <c r="CG15" s="600"/>
      <c r="CH15" s="600"/>
      <c r="CI15" s="600"/>
      <c r="CJ15" s="600"/>
      <c r="CK15" s="600"/>
      <c r="CL15" s="600"/>
      <c r="CM15" s="600"/>
      <c r="CN15" s="600"/>
      <c r="CO15" s="600"/>
      <c r="CP15" s="600"/>
      <c r="CQ15" s="600"/>
      <c r="CR15" s="600"/>
      <c r="CS15" s="600"/>
      <c r="CT15" s="600"/>
      <c r="CU15" s="600"/>
      <c r="CV15" s="600"/>
      <c r="CW15" s="600"/>
      <c r="CX15" s="600"/>
      <c r="CY15" s="600"/>
      <c r="CZ15" s="600"/>
      <c r="DA15" s="600"/>
      <c r="DB15" s="600"/>
      <c r="DC15" s="600"/>
      <c r="DD15" s="600"/>
      <c r="DE15" s="600"/>
      <c r="DF15" s="600"/>
      <c r="DG15" s="600"/>
      <c r="DH15" s="600"/>
      <c r="DI15" s="600"/>
      <c r="DJ15" s="600"/>
      <c r="DK15" s="600"/>
      <c r="DL15" s="600"/>
      <c r="DM15" s="600"/>
      <c r="DN15" s="600"/>
      <c r="DO15" s="600"/>
      <c r="DP15" s="600"/>
      <c r="DQ15" s="600"/>
      <c r="DR15" s="600"/>
      <c r="DS15" s="600"/>
      <c r="DT15" s="600"/>
      <c r="DU15" s="600"/>
      <c r="DV15" s="600"/>
      <c r="DW15" s="600"/>
      <c r="DX15" s="600"/>
      <c r="DY15" s="600"/>
      <c r="DZ15" s="600"/>
      <c r="EA15" s="600"/>
      <c r="EB15" s="600"/>
      <c r="EC15" s="600"/>
      <c r="ED15" s="600"/>
      <c r="EE15" s="600"/>
      <c r="EF15" s="600"/>
      <c r="EG15" s="600"/>
      <c r="EH15" s="600"/>
      <c r="EI15" s="600"/>
      <c r="EJ15" s="600"/>
      <c r="EK15" s="600"/>
      <c r="EL15" s="600"/>
      <c r="EM15" s="600"/>
      <c r="EN15" s="600"/>
      <c r="EO15" s="600"/>
      <c r="EP15" s="600"/>
      <c r="EQ15" s="600"/>
      <c r="ER15" s="600"/>
      <c r="ES15" s="600"/>
      <c r="ET15" s="600"/>
      <c r="EU15" s="600"/>
      <c r="EV15" s="600"/>
      <c r="EW15" s="600"/>
      <c r="EX15" s="600"/>
      <c r="EY15" s="600"/>
      <c r="EZ15" s="600"/>
      <c r="FA15" s="600"/>
      <c r="FB15" s="600"/>
      <c r="FC15" s="600"/>
      <c r="FD15" s="600"/>
      <c r="FE15" s="600"/>
      <c r="FF15" s="600"/>
      <c r="FG15" s="600"/>
      <c r="FH15" s="600"/>
      <c r="FI15" s="600"/>
      <c r="FJ15" s="600"/>
      <c r="FK15" s="600"/>
      <c r="FL15" s="600"/>
      <c r="FM15" s="600"/>
      <c r="FN15" s="600"/>
      <c r="FO15" s="600"/>
      <c r="FP15" s="600"/>
      <c r="FQ15" s="600"/>
      <c r="FR15" s="600"/>
      <c r="FS15" s="600"/>
      <c r="FT15" s="600"/>
      <c r="FU15" s="600"/>
      <c r="FV15" s="600"/>
      <c r="FW15" s="600"/>
      <c r="FX15" s="600"/>
      <c r="FY15" s="600"/>
      <c r="FZ15" s="600"/>
      <c r="GA15" s="600"/>
      <c r="GB15" s="600"/>
      <c r="GC15" s="600"/>
      <c r="GD15" s="600"/>
      <c r="GE15" s="600"/>
      <c r="GF15" s="600"/>
      <c r="GG15" s="600"/>
      <c r="GH15" s="600"/>
      <c r="GI15" s="600"/>
      <c r="GJ15" s="600"/>
      <c r="GK15" s="600"/>
      <c r="GL15" s="600"/>
      <c r="GM15" s="600"/>
      <c r="GN15" s="600"/>
      <c r="GO15" s="600"/>
      <c r="GP15" s="600"/>
      <c r="GQ15" s="600"/>
      <c r="GR15" s="600"/>
      <c r="GS15" s="600"/>
      <c r="GT15" s="600"/>
      <c r="GU15" s="600"/>
      <c r="GV15" s="600"/>
      <c r="GW15" s="600"/>
      <c r="GX15" s="600"/>
      <c r="GY15" s="600"/>
      <c r="GZ15" s="600"/>
      <c r="HA15" s="600"/>
      <c r="HB15" s="600"/>
      <c r="HC15" s="600"/>
      <c r="HD15" s="600"/>
      <c r="HE15" s="600"/>
      <c r="HF15" s="600"/>
      <c r="HG15" s="600"/>
      <c r="HH15" s="600"/>
      <c r="HI15" s="600"/>
      <c r="HJ15" s="600"/>
      <c r="HK15" s="600"/>
      <c r="HL15" s="600"/>
      <c r="HM15" s="600"/>
      <c r="HN15" s="600"/>
      <c r="HO15" s="600"/>
      <c r="HP15" s="600"/>
      <c r="HQ15" s="600"/>
      <c r="HR15" s="600"/>
      <c r="HS15" s="600"/>
      <c r="HT15" s="600"/>
      <c r="HU15" s="600"/>
      <c r="HV15" s="600"/>
      <c r="HW15" s="600"/>
      <c r="HX15" s="600"/>
      <c r="HY15" s="600"/>
      <c r="HZ15" s="600"/>
      <c r="IA15" s="600"/>
      <c r="IB15" s="600"/>
      <c r="IC15" s="600"/>
      <c r="ID15" s="600"/>
      <c r="IE15" s="600"/>
      <c r="IF15" s="600"/>
      <c r="IG15" s="600"/>
      <c r="IH15" s="600"/>
      <c r="II15" s="600"/>
      <c r="IJ15" s="600"/>
      <c r="IK15" s="600"/>
      <c r="IL15" s="600"/>
      <c r="IM15" s="600"/>
      <c r="IN15" s="600"/>
      <c r="IO15" s="600"/>
      <c r="IP15" s="600"/>
      <c r="IQ15" s="600"/>
      <c r="IR15" s="600"/>
      <c r="IS15" s="600"/>
    </row>
    <row r="16" spans="1:253" s="601" customFormat="1">
      <c r="A16" s="945" t="s">
        <v>1474</v>
      </c>
      <c r="B16" s="460">
        <f>'Sources and Uses Budget'!$C15</f>
        <v>0</v>
      </c>
      <c r="C16" s="460">
        <f>'Sources and Uses Budget'!$C15</f>
        <v>0</v>
      </c>
      <c r="D16" s="464">
        <f t="shared" si="0"/>
        <v>0</v>
      </c>
      <c r="E16" s="462"/>
      <c r="F16" s="461"/>
      <c r="G16" s="605"/>
      <c r="H16" s="600"/>
      <c r="I16" s="600"/>
      <c r="J16" s="600"/>
      <c r="K16" s="600"/>
      <c r="L16" s="600"/>
      <c r="M16" s="600"/>
      <c r="N16" s="600"/>
      <c r="O16" s="600"/>
      <c r="P16" s="600"/>
      <c r="Q16" s="600"/>
      <c r="R16" s="600"/>
      <c r="S16" s="600"/>
      <c r="T16" s="600"/>
      <c r="U16" s="600"/>
      <c r="V16" s="600"/>
      <c r="W16" s="600"/>
      <c r="X16" s="600"/>
      <c r="Y16" s="600"/>
      <c r="Z16" s="600"/>
      <c r="AA16" s="600"/>
      <c r="AB16" s="600"/>
      <c r="AC16" s="600"/>
      <c r="AD16" s="600"/>
      <c r="AE16" s="600"/>
      <c r="AF16" s="600"/>
      <c r="AG16" s="600"/>
      <c r="AH16" s="600"/>
      <c r="AI16" s="600"/>
      <c r="AJ16" s="600"/>
      <c r="AK16" s="600"/>
      <c r="AL16" s="600"/>
      <c r="AM16" s="600"/>
      <c r="AN16" s="600"/>
      <c r="AO16" s="600"/>
      <c r="AP16" s="600"/>
      <c r="AQ16" s="600"/>
      <c r="AR16" s="600"/>
      <c r="AS16" s="600"/>
      <c r="AT16" s="600"/>
      <c r="AU16" s="600"/>
      <c r="AV16" s="600"/>
      <c r="AW16" s="600"/>
      <c r="AX16" s="600"/>
      <c r="AY16" s="600"/>
      <c r="AZ16" s="600"/>
      <c r="BA16" s="600"/>
      <c r="BB16" s="600"/>
      <c r="BC16" s="600"/>
      <c r="BD16" s="600"/>
      <c r="BE16" s="600"/>
      <c r="BF16" s="600"/>
      <c r="BG16" s="600"/>
      <c r="BH16" s="600"/>
      <c r="BI16" s="600"/>
      <c r="BJ16" s="600"/>
      <c r="BK16" s="600"/>
      <c r="BL16" s="600"/>
      <c r="BM16" s="600"/>
      <c r="BN16" s="600"/>
      <c r="BO16" s="600"/>
      <c r="BP16" s="600"/>
      <c r="BQ16" s="600"/>
      <c r="BR16" s="600"/>
      <c r="BS16" s="600"/>
      <c r="BT16" s="600"/>
      <c r="BU16" s="600"/>
      <c r="BV16" s="600"/>
      <c r="BW16" s="600"/>
      <c r="BX16" s="600"/>
      <c r="BY16" s="600"/>
      <c r="BZ16" s="600"/>
      <c r="CA16" s="600"/>
      <c r="CB16" s="600"/>
      <c r="CC16" s="600"/>
      <c r="CD16" s="600"/>
      <c r="CE16" s="600"/>
      <c r="CF16" s="600"/>
      <c r="CG16" s="600"/>
      <c r="CH16" s="600"/>
      <c r="CI16" s="600"/>
      <c r="CJ16" s="600"/>
      <c r="CK16" s="600"/>
      <c r="CL16" s="600"/>
      <c r="CM16" s="600"/>
      <c r="CN16" s="600"/>
      <c r="CO16" s="600"/>
      <c r="CP16" s="600"/>
      <c r="CQ16" s="600"/>
      <c r="CR16" s="600"/>
      <c r="CS16" s="600"/>
      <c r="CT16" s="600"/>
      <c r="CU16" s="600"/>
      <c r="CV16" s="600"/>
      <c r="CW16" s="600"/>
      <c r="CX16" s="600"/>
      <c r="CY16" s="600"/>
      <c r="CZ16" s="600"/>
      <c r="DA16" s="600"/>
      <c r="DB16" s="600"/>
      <c r="DC16" s="600"/>
      <c r="DD16" s="600"/>
      <c r="DE16" s="600"/>
      <c r="DF16" s="600"/>
      <c r="DG16" s="600"/>
      <c r="DH16" s="600"/>
      <c r="DI16" s="600"/>
      <c r="DJ16" s="600"/>
      <c r="DK16" s="600"/>
      <c r="DL16" s="600"/>
      <c r="DM16" s="600"/>
      <c r="DN16" s="600"/>
      <c r="DO16" s="600"/>
      <c r="DP16" s="600"/>
      <c r="DQ16" s="600"/>
      <c r="DR16" s="600"/>
      <c r="DS16" s="600"/>
      <c r="DT16" s="600"/>
      <c r="DU16" s="600"/>
      <c r="DV16" s="600"/>
      <c r="DW16" s="600"/>
      <c r="DX16" s="600"/>
      <c r="DY16" s="600"/>
      <c r="DZ16" s="600"/>
      <c r="EA16" s="600"/>
      <c r="EB16" s="600"/>
      <c r="EC16" s="600"/>
      <c r="ED16" s="600"/>
      <c r="EE16" s="600"/>
      <c r="EF16" s="600"/>
      <c r="EG16" s="600"/>
      <c r="EH16" s="600"/>
      <c r="EI16" s="600"/>
      <c r="EJ16" s="600"/>
      <c r="EK16" s="600"/>
      <c r="EL16" s="600"/>
      <c r="EM16" s="600"/>
      <c r="EN16" s="600"/>
      <c r="EO16" s="600"/>
      <c r="EP16" s="600"/>
      <c r="EQ16" s="600"/>
      <c r="ER16" s="600"/>
      <c r="ES16" s="600"/>
      <c r="ET16" s="600"/>
      <c r="EU16" s="600"/>
      <c r="EV16" s="600"/>
      <c r="EW16" s="600"/>
      <c r="EX16" s="600"/>
      <c r="EY16" s="600"/>
      <c r="EZ16" s="600"/>
      <c r="FA16" s="600"/>
      <c r="FB16" s="600"/>
      <c r="FC16" s="600"/>
      <c r="FD16" s="600"/>
      <c r="FE16" s="600"/>
      <c r="FF16" s="600"/>
      <c r="FG16" s="600"/>
      <c r="FH16" s="600"/>
      <c r="FI16" s="600"/>
      <c r="FJ16" s="600"/>
      <c r="FK16" s="600"/>
      <c r="FL16" s="600"/>
      <c r="FM16" s="600"/>
      <c r="FN16" s="600"/>
      <c r="FO16" s="600"/>
      <c r="FP16" s="600"/>
      <c r="FQ16" s="600"/>
      <c r="FR16" s="600"/>
      <c r="FS16" s="600"/>
      <c r="FT16" s="600"/>
      <c r="FU16" s="600"/>
      <c r="FV16" s="600"/>
      <c r="FW16" s="600"/>
      <c r="FX16" s="600"/>
      <c r="FY16" s="600"/>
      <c r="FZ16" s="600"/>
      <c r="GA16" s="600"/>
      <c r="GB16" s="600"/>
      <c r="GC16" s="600"/>
      <c r="GD16" s="600"/>
      <c r="GE16" s="600"/>
      <c r="GF16" s="600"/>
      <c r="GG16" s="600"/>
      <c r="GH16" s="600"/>
      <c r="GI16" s="600"/>
      <c r="GJ16" s="600"/>
      <c r="GK16" s="600"/>
      <c r="GL16" s="600"/>
      <c r="GM16" s="600"/>
      <c r="GN16" s="600"/>
      <c r="GO16" s="600"/>
      <c r="GP16" s="600"/>
      <c r="GQ16" s="600"/>
      <c r="GR16" s="600"/>
      <c r="GS16" s="600"/>
      <c r="GT16" s="600"/>
      <c r="GU16" s="600"/>
      <c r="GV16" s="600"/>
      <c r="GW16" s="600"/>
      <c r="GX16" s="600"/>
      <c r="GY16" s="600"/>
      <c r="GZ16" s="600"/>
      <c r="HA16" s="600"/>
      <c r="HB16" s="600"/>
      <c r="HC16" s="600"/>
      <c r="HD16" s="600"/>
      <c r="HE16" s="600"/>
      <c r="HF16" s="600"/>
      <c r="HG16" s="600"/>
      <c r="HH16" s="600"/>
      <c r="HI16" s="600"/>
      <c r="HJ16" s="600"/>
      <c r="HK16" s="600"/>
      <c r="HL16" s="600"/>
      <c r="HM16" s="600"/>
      <c r="HN16" s="600"/>
      <c r="HO16" s="600"/>
      <c r="HP16" s="600"/>
      <c r="HQ16" s="600"/>
      <c r="HR16" s="600"/>
      <c r="HS16" s="600"/>
      <c r="HT16" s="600"/>
      <c r="HU16" s="600"/>
      <c r="HV16" s="600"/>
      <c r="HW16" s="600"/>
      <c r="HX16" s="600"/>
      <c r="HY16" s="600"/>
      <c r="HZ16" s="600"/>
      <c r="IA16" s="600"/>
      <c r="IB16" s="600"/>
      <c r="IC16" s="600"/>
      <c r="ID16" s="600"/>
      <c r="IE16" s="600"/>
      <c r="IF16" s="600"/>
      <c r="IG16" s="600"/>
      <c r="IH16" s="600"/>
      <c r="II16" s="600"/>
      <c r="IJ16" s="600"/>
      <c r="IK16" s="600"/>
      <c r="IL16" s="600"/>
      <c r="IM16" s="600"/>
      <c r="IN16" s="600"/>
      <c r="IO16" s="600"/>
      <c r="IP16" s="600"/>
      <c r="IQ16" s="600"/>
      <c r="IR16" s="600"/>
      <c r="IS16" s="600"/>
    </row>
    <row r="17" spans="1:253" s="601" customFormat="1">
      <c r="A17" s="458" t="s">
        <v>677</v>
      </c>
      <c r="B17" s="458"/>
      <c r="C17" s="458"/>
      <c r="D17" s="458"/>
      <c r="E17" s="478"/>
      <c r="F17" s="458"/>
      <c r="G17" s="605"/>
      <c r="H17" s="600"/>
      <c r="I17" s="600"/>
      <c r="J17" s="600"/>
      <c r="K17" s="600"/>
      <c r="L17" s="600"/>
      <c r="M17" s="600"/>
      <c r="N17" s="600"/>
      <c r="O17" s="600"/>
      <c r="P17" s="600"/>
      <c r="Q17" s="600"/>
      <c r="R17" s="600"/>
      <c r="S17" s="600"/>
      <c r="T17" s="600"/>
      <c r="U17" s="600"/>
      <c r="V17" s="600"/>
      <c r="W17" s="600"/>
      <c r="X17" s="600"/>
      <c r="Y17" s="600"/>
      <c r="Z17" s="600"/>
      <c r="AA17" s="600"/>
      <c r="AB17" s="600"/>
      <c r="AC17" s="600"/>
      <c r="AD17" s="600"/>
      <c r="AE17" s="600"/>
      <c r="AF17" s="600"/>
      <c r="AG17" s="600"/>
      <c r="AH17" s="600"/>
      <c r="AI17" s="600"/>
      <c r="AJ17" s="600"/>
      <c r="AK17" s="600"/>
      <c r="AL17" s="600"/>
      <c r="AM17" s="600"/>
      <c r="AN17" s="600"/>
      <c r="AO17" s="600"/>
      <c r="AP17" s="600"/>
      <c r="AQ17" s="600"/>
      <c r="AR17" s="600"/>
      <c r="AS17" s="600"/>
      <c r="AT17" s="600"/>
      <c r="AU17" s="600"/>
      <c r="AV17" s="600"/>
      <c r="AW17" s="600"/>
      <c r="AX17" s="600"/>
      <c r="AY17" s="600"/>
      <c r="AZ17" s="600"/>
      <c r="BA17" s="600"/>
      <c r="BB17" s="600"/>
      <c r="BC17" s="600"/>
      <c r="BD17" s="600"/>
      <c r="BE17" s="600"/>
      <c r="BF17" s="600"/>
      <c r="BG17" s="600"/>
      <c r="BH17" s="600"/>
      <c r="BI17" s="600"/>
      <c r="BJ17" s="600"/>
      <c r="BK17" s="600"/>
      <c r="BL17" s="600"/>
      <c r="BM17" s="600"/>
      <c r="BN17" s="600"/>
      <c r="BO17" s="600"/>
      <c r="BP17" s="600"/>
      <c r="BQ17" s="600"/>
      <c r="BR17" s="600"/>
      <c r="BS17" s="600"/>
      <c r="BT17" s="600"/>
      <c r="BU17" s="600"/>
      <c r="BV17" s="600"/>
      <c r="BW17" s="600"/>
      <c r="BX17" s="600"/>
      <c r="BY17" s="600"/>
      <c r="BZ17" s="600"/>
      <c r="CA17" s="600"/>
      <c r="CB17" s="600"/>
      <c r="CC17" s="600"/>
      <c r="CD17" s="600"/>
      <c r="CE17" s="600"/>
      <c r="CF17" s="600"/>
      <c r="CG17" s="600"/>
      <c r="CH17" s="600"/>
      <c r="CI17" s="600"/>
      <c r="CJ17" s="600"/>
      <c r="CK17" s="600"/>
      <c r="CL17" s="600"/>
      <c r="CM17" s="600"/>
      <c r="CN17" s="600"/>
      <c r="CO17" s="600"/>
      <c r="CP17" s="600"/>
      <c r="CQ17" s="600"/>
      <c r="CR17" s="600"/>
      <c r="CS17" s="600"/>
      <c r="CT17" s="600"/>
      <c r="CU17" s="600"/>
      <c r="CV17" s="600"/>
      <c r="CW17" s="600"/>
      <c r="CX17" s="600"/>
      <c r="CY17" s="600"/>
      <c r="CZ17" s="600"/>
      <c r="DA17" s="600"/>
      <c r="DB17" s="600"/>
      <c r="DC17" s="600"/>
      <c r="DD17" s="600"/>
      <c r="DE17" s="600"/>
      <c r="DF17" s="600"/>
      <c r="DG17" s="600"/>
      <c r="DH17" s="600"/>
      <c r="DI17" s="600"/>
      <c r="DJ17" s="600"/>
      <c r="DK17" s="600"/>
      <c r="DL17" s="600"/>
      <c r="DM17" s="600"/>
      <c r="DN17" s="600"/>
      <c r="DO17" s="600"/>
      <c r="DP17" s="600"/>
      <c r="DQ17" s="600"/>
      <c r="DR17" s="600"/>
      <c r="DS17" s="600"/>
      <c r="DT17" s="600"/>
      <c r="DU17" s="600"/>
      <c r="DV17" s="600"/>
      <c r="DW17" s="600"/>
      <c r="DX17" s="600"/>
      <c r="DY17" s="600"/>
      <c r="DZ17" s="600"/>
      <c r="EA17" s="600"/>
      <c r="EB17" s="600"/>
      <c r="EC17" s="600"/>
      <c r="ED17" s="600"/>
      <c r="EE17" s="600"/>
      <c r="EF17" s="600"/>
      <c r="EG17" s="600"/>
      <c r="EH17" s="600"/>
      <c r="EI17" s="600"/>
      <c r="EJ17" s="600"/>
      <c r="EK17" s="600"/>
      <c r="EL17" s="600"/>
      <c r="EM17" s="600"/>
      <c r="EN17" s="600"/>
      <c r="EO17" s="600"/>
      <c r="EP17" s="600"/>
      <c r="EQ17" s="600"/>
      <c r="ER17" s="600"/>
      <c r="ES17" s="600"/>
      <c r="ET17" s="600"/>
      <c r="EU17" s="600"/>
      <c r="EV17" s="600"/>
      <c r="EW17" s="600"/>
      <c r="EX17" s="600"/>
      <c r="EY17" s="600"/>
      <c r="EZ17" s="600"/>
      <c r="FA17" s="600"/>
      <c r="FB17" s="600"/>
      <c r="FC17" s="600"/>
      <c r="FD17" s="600"/>
      <c r="FE17" s="600"/>
      <c r="FF17" s="600"/>
      <c r="FG17" s="600"/>
      <c r="FH17" s="600"/>
      <c r="FI17" s="600"/>
      <c r="FJ17" s="600"/>
      <c r="FK17" s="600"/>
      <c r="FL17" s="600"/>
      <c r="FM17" s="600"/>
      <c r="FN17" s="600"/>
      <c r="FO17" s="600"/>
      <c r="FP17" s="600"/>
      <c r="FQ17" s="600"/>
      <c r="FR17" s="600"/>
      <c r="FS17" s="600"/>
      <c r="FT17" s="600"/>
      <c r="FU17" s="600"/>
      <c r="FV17" s="600"/>
      <c r="FW17" s="600"/>
      <c r="FX17" s="600"/>
      <c r="FY17" s="600"/>
      <c r="FZ17" s="600"/>
      <c r="GA17" s="600"/>
      <c r="GB17" s="600"/>
      <c r="GC17" s="600"/>
      <c r="GD17" s="600"/>
      <c r="GE17" s="600"/>
      <c r="GF17" s="600"/>
      <c r="GG17" s="600"/>
      <c r="GH17" s="600"/>
      <c r="GI17" s="600"/>
      <c r="GJ17" s="600"/>
      <c r="GK17" s="600"/>
      <c r="GL17" s="600"/>
      <c r="GM17" s="600"/>
      <c r="GN17" s="600"/>
      <c r="GO17" s="600"/>
      <c r="GP17" s="600"/>
      <c r="GQ17" s="600"/>
      <c r="GR17" s="600"/>
      <c r="GS17" s="600"/>
      <c r="GT17" s="600"/>
      <c r="GU17" s="600"/>
      <c r="GV17" s="600"/>
      <c r="GW17" s="600"/>
      <c r="GX17" s="600"/>
      <c r="GY17" s="600"/>
      <c r="GZ17" s="600"/>
      <c r="HA17" s="600"/>
      <c r="HB17" s="600"/>
      <c r="HC17" s="600"/>
      <c r="HD17" s="600"/>
      <c r="HE17" s="600"/>
      <c r="HF17" s="600"/>
      <c r="HG17" s="600"/>
      <c r="HH17" s="600"/>
      <c r="HI17" s="600"/>
      <c r="HJ17" s="600"/>
      <c r="HK17" s="600"/>
      <c r="HL17" s="600"/>
      <c r="HM17" s="600"/>
      <c r="HN17" s="600"/>
      <c r="HO17" s="600"/>
      <c r="HP17" s="600"/>
      <c r="HQ17" s="600"/>
      <c r="HR17" s="600"/>
      <c r="HS17" s="600"/>
      <c r="HT17" s="600"/>
      <c r="HU17" s="600"/>
      <c r="HV17" s="600"/>
      <c r="HW17" s="600"/>
      <c r="HX17" s="600"/>
      <c r="HY17" s="600"/>
      <c r="HZ17" s="600"/>
      <c r="IA17" s="600"/>
      <c r="IB17" s="600"/>
      <c r="IC17" s="600"/>
      <c r="ID17" s="600"/>
      <c r="IE17" s="600"/>
      <c r="IF17" s="600"/>
      <c r="IG17" s="600"/>
      <c r="IH17" s="600"/>
      <c r="II17" s="600"/>
      <c r="IJ17" s="600"/>
      <c r="IK17" s="600"/>
      <c r="IL17" s="600"/>
      <c r="IM17" s="600"/>
      <c r="IN17" s="600"/>
      <c r="IO17" s="600"/>
      <c r="IP17" s="600"/>
      <c r="IQ17" s="600"/>
      <c r="IR17" s="600"/>
      <c r="IS17" s="600"/>
    </row>
    <row r="18" spans="1:253" s="601" customFormat="1">
      <c r="A18" s="463" t="s">
        <v>678</v>
      </c>
      <c r="B18" s="460">
        <f>'Sources and Uses Budget'!$C17</f>
        <v>0</v>
      </c>
      <c r="C18" s="460">
        <f>'Sources and Uses Budget'!$C17</f>
        <v>0</v>
      </c>
      <c r="D18" s="464">
        <f t="shared" si="0"/>
        <v>0</v>
      </c>
      <c r="E18" s="462"/>
      <c r="F18" s="461"/>
      <c r="G18" s="605"/>
      <c r="H18" s="600"/>
      <c r="I18" s="600"/>
      <c r="J18" s="600"/>
      <c r="K18" s="600"/>
      <c r="L18" s="600"/>
      <c r="M18" s="600"/>
      <c r="N18" s="600"/>
      <c r="O18" s="600"/>
      <c r="P18" s="600"/>
      <c r="Q18" s="600"/>
      <c r="R18" s="600"/>
      <c r="S18" s="600"/>
      <c r="T18" s="600"/>
      <c r="U18" s="600"/>
      <c r="V18" s="600"/>
      <c r="W18" s="600"/>
      <c r="X18" s="600"/>
      <c r="Y18" s="600"/>
      <c r="Z18" s="600"/>
      <c r="AA18" s="600"/>
      <c r="AB18" s="600"/>
      <c r="AC18" s="600"/>
      <c r="AD18" s="600"/>
      <c r="AE18" s="600"/>
      <c r="AF18" s="600"/>
      <c r="AG18" s="600"/>
      <c r="AH18" s="600"/>
      <c r="AI18" s="600"/>
      <c r="AJ18" s="600"/>
      <c r="AK18" s="600"/>
      <c r="AL18" s="600"/>
      <c r="AM18" s="600"/>
      <c r="AN18" s="600"/>
      <c r="AO18" s="600"/>
      <c r="AP18" s="600"/>
      <c r="AQ18" s="600"/>
      <c r="AR18" s="600"/>
      <c r="AS18" s="600"/>
      <c r="AT18" s="600"/>
      <c r="AU18" s="600"/>
      <c r="AV18" s="600"/>
      <c r="AW18" s="600"/>
      <c r="AX18" s="600"/>
      <c r="AY18" s="600"/>
      <c r="AZ18" s="600"/>
      <c r="BA18" s="600"/>
      <c r="BB18" s="600"/>
      <c r="BC18" s="600"/>
      <c r="BD18" s="600"/>
      <c r="BE18" s="600"/>
      <c r="BF18" s="600"/>
      <c r="BG18" s="600"/>
      <c r="BH18" s="600"/>
      <c r="BI18" s="600"/>
      <c r="BJ18" s="600"/>
      <c r="BK18" s="600"/>
      <c r="BL18" s="600"/>
      <c r="BM18" s="600"/>
      <c r="BN18" s="600"/>
      <c r="BO18" s="600"/>
      <c r="BP18" s="600"/>
      <c r="BQ18" s="600"/>
      <c r="BR18" s="600"/>
      <c r="BS18" s="600"/>
      <c r="BT18" s="600"/>
      <c r="BU18" s="600"/>
      <c r="BV18" s="600"/>
      <c r="BW18" s="600"/>
      <c r="BX18" s="600"/>
      <c r="BY18" s="600"/>
      <c r="BZ18" s="600"/>
      <c r="CA18" s="600"/>
      <c r="CB18" s="600"/>
      <c r="CC18" s="600"/>
      <c r="CD18" s="600"/>
      <c r="CE18" s="600"/>
      <c r="CF18" s="600"/>
      <c r="CG18" s="600"/>
      <c r="CH18" s="600"/>
      <c r="CI18" s="600"/>
      <c r="CJ18" s="600"/>
      <c r="CK18" s="600"/>
      <c r="CL18" s="600"/>
      <c r="CM18" s="600"/>
      <c r="CN18" s="600"/>
      <c r="CO18" s="600"/>
      <c r="CP18" s="600"/>
      <c r="CQ18" s="600"/>
      <c r="CR18" s="600"/>
      <c r="CS18" s="600"/>
      <c r="CT18" s="600"/>
      <c r="CU18" s="600"/>
      <c r="CV18" s="600"/>
      <c r="CW18" s="600"/>
      <c r="CX18" s="600"/>
      <c r="CY18" s="600"/>
      <c r="CZ18" s="600"/>
      <c r="DA18" s="600"/>
      <c r="DB18" s="600"/>
      <c r="DC18" s="600"/>
      <c r="DD18" s="600"/>
      <c r="DE18" s="600"/>
      <c r="DF18" s="600"/>
      <c r="DG18" s="600"/>
      <c r="DH18" s="600"/>
      <c r="DI18" s="600"/>
      <c r="DJ18" s="600"/>
      <c r="DK18" s="600"/>
      <c r="DL18" s="600"/>
      <c r="DM18" s="600"/>
      <c r="DN18" s="600"/>
      <c r="DO18" s="600"/>
      <c r="DP18" s="600"/>
      <c r="DQ18" s="600"/>
      <c r="DR18" s="600"/>
      <c r="DS18" s="600"/>
      <c r="DT18" s="600"/>
      <c r="DU18" s="600"/>
      <c r="DV18" s="600"/>
      <c r="DW18" s="600"/>
      <c r="DX18" s="600"/>
      <c r="DY18" s="600"/>
      <c r="DZ18" s="600"/>
      <c r="EA18" s="600"/>
      <c r="EB18" s="600"/>
      <c r="EC18" s="600"/>
      <c r="ED18" s="600"/>
      <c r="EE18" s="600"/>
      <c r="EF18" s="600"/>
      <c r="EG18" s="600"/>
      <c r="EH18" s="600"/>
      <c r="EI18" s="600"/>
      <c r="EJ18" s="600"/>
      <c r="EK18" s="600"/>
      <c r="EL18" s="600"/>
      <c r="EM18" s="600"/>
      <c r="EN18" s="600"/>
      <c r="EO18" s="600"/>
      <c r="EP18" s="600"/>
      <c r="EQ18" s="600"/>
      <c r="ER18" s="600"/>
      <c r="ES18" s="600"/>
      <c r="ET18" s="600"/>
      <c r="EU18" s="600"/>
      <c r="EV18" s="600"/>
      <c r="EW18" s="600"/>
      <c r="EX18" s="600"/>
      <c r="EY18" s="600"/>
      <c r="EZ18" s="600"/>
      <c r="FA18" s="600"/>
      <c r="FB18" s="600"/>
      <c r="FC18" s="600"/>
      <c r="FD18" s="600"/>
      <c r="FE18" s="600"/>
      <c r="FF18" s="600"/>
      <c r="FG18" s="600"/>
      <c r="FH18" s="600"/>
      <c r="FI18" s="600"/>
      <c r="FJ18" s="600"/>
      <c r="FK18" s="600"/>
      <c r="FL18" s="600"/>
      <c r="FM18" s="600"/>
      <c r="FN18" s="600"/>
      <c r="FO18" s="600"/>
      <c r="FP18" s="600"/>
      <c r="FQ18" s="600"/>
      <c r="FR18" s="600"/>
      <c r="FS18" s="600"/>
      <c r="FT18" s="600"/>
      <c r="FU18" s="600"/>
      <c r="FV18" s="600"/>
      <c r="FW18" s="600"/>
      <c r="FX18" s="600"/>
      <c r="FY18" s="600"/>
      <c r="FZ18" s="600"/>
      <c r="GA18" s="600"/>
      <c r="GB18" s="600"/>
      <c r="GC18" s="600"/>
      <c r="GD18" s="600"/>
      <c r="GE18" s="600"/>
      <c r="GF18" s="600"/>
      <c r="GG18" s="600"/>
      <c r="GH18" s="600"/>
      <c r="GI18" s="600"/>
      <c r="GJ18" s="600"/>
      <c r="GK18" s="600"/>
      <c r="GL18" s="600"/>
      <c r="GM18" s="600"/>
      <c r="GN18" s="600"/>
      <c r="GO18" s="600"/>
      <c r="GP18" s="600"/>
      <c r="GQ18" s="600"/>
      <c r="GR18" s="600"/>
      <c r="GS18" s="600"/>
      <c r="GT18" s="600"/>
      <c r="GU18" s="600"/>
      <c r="GV18" s="600"/>
      <c r="GW18" s="600"/>
      <c r="GX18" s="600"/>
      <c r="GY18" s="600"/>
      <c r="GZ18" s="600"/>
      <c r="HA18" s="600"/>
      <c r="HB18" s="600"/>
      <c r="HC18" s="600"/>
      <c r="HD18" s="600"/>
      <c r="HE18" s="600"/>
      <c r="HF18" s="600"/>
      <c r="HG18" s="600"/>
      <c r="HH18" s="600"/>
      <c r="HI18" s="600"/>
      <c r="HJ18" s="600"/>
      <c r="HK18" s="600"/>
      <c r="HL18" s="600"/>
      <c r="HM18" s="600"/>
      <c r="HN18" s="600"/>
      <c r="HO18" s="600"/>
      <c r="HP18" s="600"/>
      <c r="HQ18" s="600"/>
      <c r="HR18" s="600"/>
      <c r="HS18" s="600"/>
      <c r="HT18" s="600"/>
      <c r="HU18" s="600"/>
      <c r="HV18" s="600"/>
      <c r="HW18" s="600"/>
      <c r="HX18" s="600"/>
      <c r="HY18" s="600"/>
      <c r="HZ18" s="600"/>
      <c r="IA18" s="600"/>
      <c r="IB18" s="600"/>
      <c r="IC18" s="600"/>
      <c r="ID18" s="600"/>
      <c r="IE18" s="600"/>
      <c r="IF18" s="600"/>
      <c r="IG18" s="600"/>
      <c r="IH18" s="600"/>
      <c r="II18" s="600"/>
      <c r="IJ18" s="600"/>
      <c r="IK18" s="600"/>
      <c r="IL18" s="600"/>
      <c r="IM18" s="600"/>
      <c r="IN18" s="600"/>
      <c r="IO18" s="600"/>
      <c r="IP18" s="600"/>
      <c r="IQ18" s="600"/>
      <c r="IR18" s="600"/>
      <c r="IS18" s="600"/>
    </row>
    <row r="19" spans="1:253" s="601" customFormat="1">
      <c r="A19" s="463" t="s">
        <v>679</v>
      </c>
      <c r="B19" s="460">
        <f>'Sources and Uses Budget'!$C18</f>
        <v>0</v>
      </c>
      <c r="C19" s="460">
        <f>'Sources and Uses Budget'!$C18</f>
        <v>0</v>
      </c>
      <c r="D19" s="464">
        <f t="shared" si="0"/>
        <v>0</v>
      </c>
      <c r="E19" s="462"/>
      <c r="F19" s="461"/>
      <c r="G19" s="605"/>
      <c r="H19" s="600"/>
      <c r="I19" s="600"/>
      <c r="J19" s="600"/>
      <c r="K19" s="600"/>
      <c r="L19" s="600"/>
      <c r="M19" s="600"/>
      <c r="N19" s="600"/>
      <c r="O19" s="600"/>
      <c r="P19" s="600"/>
      <c r="Q19" s="600"/>
      <c r="R19" s="600"/>
      <c r="S19" s="600"/>
      <c r="T19" s="600"/>
      <c r="U19" s="600"/>
      <c r="V19" s="600"/>
      <c r="W19" s="600"/>
      <c r="X19" s="600"/>
      <c r="Y19" s="600"/>
      <c r="Z19" s="600"/>
      <c r="AA19" s="600"/>
      <c r="AB19" s="600"/>
      <c r="AC19" s="600"/>
      <c r="AD19" s="600"/>
      <c r="AE19" s="600"/>
      <c r="AF19" s="600"/>
      <c r="AG19" s="600"/>
      <c r="AH19" s="600"/>
      <c r="AI19" s="600"/>
      <c r="AJ19" s="600"/>
      <c r="AK19" s="600"/>
      <c r="AL19" s="600"/>
      <c r="AM19" s="600"/>
      <c r="AN19" s="600"/>
      <c r="AO19" s="600"/>
      <c r="AP19" s="600"/>
      <c r="AQ19" s="600"/>
      <c r="AR19" s="600"/>
      <c r="AS19" s="600"/>
      <c r="AT19" s="600"/>
      <c r="AU19" s="600"/>
      <c r="AV19" s="600"/>
      <c r="AW19" s="600"/>
      <c r="AX19" s="600"/>
      <c r="AY19" s="600"/>
      <c r="AZ19" s="600"/>
      <c r="BA19" s="600"/>
      <c r="BB19" s="600"/>
      <c r="BC19" s="600"/>
      <c r="BD19" s="600"/>
      <c r="BE19" s="600"/>
      <c r="BF19" s="600"/>
      <c r="BG19" s="600"/>
      <c r="BH19" s="600"/>
      <c r="BI19" s="600"/>
      <c r="BJ19" s="600"/>
      <c r="BK19" s="600"/>
      <c r="BL19" s="600"/>
      <c r="BM19" s="600"/>
      <c r="BN19" s="600"/>
      <c r="BO19" s="600"/>
      <c r="BP19" s="600"/>
      <c r="BQ19" s="600"/>
      <c r="BR19" s="600"/>
      <c r="BS19" s="600"/>
      <c r="BT19" s="600"/>
      <c r="BU19" s="600"/>
      <c r="BV19" s="600"/>
      <c r="BW19" s="600"/>
      <c r="BX19" s="600"/>
      <c r="BY19" s="600"/>
      <c r="BZ19" s="600"/>
      <c r="CA19" s="600"/>
      <c r="CB19" s="600"/>
      <c r="CC19" s="600"/>
      <c r="CD19" s="600"/>
      <c r="CE19" s="600"/>
      <c r="CF19" s="600"/>
      <c r="CG19" s="600"/>
      <c r="CH19" s="600"/>
      <c r="CI19" s="600"/>
      <c r="CJ19" s="600"/>
      <c r="CK19" s="600"/>
      <c r="CL19" s="600"/>
      <c r="CM19" s="600"/>
      <c r="CN19" s="600"/>
      <c r="CO19" s="600"/>
      <c r="CP19" s="600"/>
      <c r="CQ19" s="600"/>
      <c r="CR19" s="600"/>
      <c r="CS19" s="600"/>
      <c r="CT19" s="600"/>
      <c r="CU19" s="600"/>
      <c r="CV19" s="600"/>
      <c r="CW19" s="600"/>
      <c r="CX19" s="600"/>
      <c r="CY19" s="600"/>
      <c r="CZ19" s="600"/>
      <c r="DA19" s="600"/>
      <c r="DB19" s="600"/>
      <c r="DC19" s="600"/>
      <c r="DD19" s="600"/>
      <c r="DE19" s="600"/>
      <c r="DF19" s="600"/>
      <c r="DG19" s="600"/>
      <c r="DH19" s="600"/>
      <c r="DI19" s="600"/>
      <c r="DJ19" s="600"/>
      <c r="DK19" s="600"/>
      <c r="DL19" s="600"/>
      <c r="DM19" s="600"/>
      <c r="DN19" s="600"/>
      <c r="DO19" s="600"/>
      <c r="DP19" s="600"/>
      <c r="DQ19" s="600"/>
      <c r="DR19" s="600"/>
      <c r="DS19" s="600"/>
      <c r="DT19" s="600"/>
      <c r="DU19" s="600"/>
      <c r="DV19" s="600"/>
      <c r="DW19" s="600"/>
      <c r="DX19" s="600"/>
      <c r="DY19" s="600"/>
      <c r="DZ19" s="600"/>
      <c r="EA19" s="600"/>
      <c r="EB19" s="600"/>
      <c r="EC19" s="600"/>
      <c r="ED19" s="600"/>
      <c r="EE19" s="600"/>
      <c r="EF19" s="600"/>
      <c r="EG19" s="600"/>
      <c r="EH19" s="600"/>
      <c r="EI19" s="600"/>
      <c r="EJ19" s="600"/>
      <c r="EK19" s="600"/>
      <c r="EL19" s="600"/>
      <c r="EM19" s="600"/>
      <c r="EN19" s="600"/>
      <c r="EO19" s="600"/>
      <c r="EP19" s="600"/>
      <c r="EQ19" s="600"/>
      <c r="ER19" s="600"/>
      <c r="ES19" s="600"/>
      <c r="ET19" s="600"/>
      <c r="EU19" s="600"/>
      <c r="EV19" s="600"/>
      <c r="EW19" s="600"/>
      <c r="EX19" s="600"/>
      <c r="EY19" s="600"/>
      <c r="EZ19" s="600"/>
      <c r="FA19" s="600"/>
      <c r="FB19" s="600"/>
      <c r="FC19" s="600"/>
      <c r="FD19" s="600"/>
      <c r="FE19" s="600"/>
      <c r="FF19" s="600"/>
      <c r="FG19" s="600"/>
      <c r="FH19" s="600"/>
      <c r="FI19" s="600"/>
      <c r="FJ19" s="600"/>
      <c r="FK19" s="600"/>
      <c r="FL19" s="600"/>
      <c r="FM19" s="600"/>
      <c r="FN19" s="600"/>
      <c r="FO19" s="600"/>
      <c r="FP19" s="600"/>
      <c r="FQ19" s="600"/>
      <c r="FR19" s="600"/>
      <c r="FS19" s="600"/>
      <c r="FT19" s="600"/>
      <c r="FU19" s="600"/>
      <c r="FV19" s="600"/>
      <c r="FW19" s="600"/>
      <c r="FX19" s="600"/>
      <c r="FY19" s="600"/>
      <c r="FZ19" s="600"/>
      <c r="GA19" s="600"/>
      <c r="GB19" s="600"/>
      <c r="GC19" s="600"/>
      <c r="GD19" s="600"/>
      <c r="GE19" s="600"/>
      <c r="GF19" s="600"/>
      <c r="GG19" s="600"/>
      <c r="GH19" s="600"/>
      <c r="GI19" s="600"/>
      <c r="GJ19" s="600"/>
      <c r="GK19" s="600"/>
      <c r="GL19" s="600"/>
      <c r="GM19" s="600"/>
      <c r="GN19" s="600"/>
      <c r="GO19" s="600"/>
      <c r="GP19" s="600"/>
      <c r="GQ19" s="600"/>
      <c r="GR19" s="600"/>
      <c r="GS19" s="600"/>
      <c r="GT19" s="600"/>
      <c r="GU19" s="600"/>
      <c r="GV19" s="600"/>
      <c r="GW19" s="600"/>
      <c r="GX19" s="600"/>
      <c r="GY19" s="600"/>
      <c r="GZ19" s="600"/>
      <c r="HA19" s="600"/>
      <c r="HB19" s="600"/>
      <c r="HC19" s="600"/>
      <c r="HD19" s="600"/>
      <c r="HE19" s="600"/>
      <c r="HF19" s="600"/>
      <c r="HG19" s="600"/>
      <c r="HH19" s="600"/>
      <c r="HI19" s="600"/>
      <c r="HJ19" s="600"/>
      <c r="HK19" s="600"/>
      <c r="HL19" s="600"/>
      <c r="HM19" s="600"/>
      <c r="HN19" s="600"/>
      <c r="HO19" s="600"/>
      <c r="HP19" s="600"/>
      <c r="HQ19" s="600"/>
      <c r="HR19" s="600"/>
      <c r="HS19" s="600"/>
      <c r="HT19" s="600"/>
      <c r="HU19" s="600"/>
      <c r="HV19" s="600"/>
      <c r="HW19" s="600"/>
      <c r="HX19" s="600"/>
      <c r="HY19" s="600"/>
      <c r="HZ19" s="600"/>
      <c r="IA19" s="600"/>
      <c r="IB19" s="600"/>
      <c r="IC19" s="600"/>
      <c r="ID19" s="600"/>
      <c r="IE19" s="600"/>
      <c r="IF19" s="600"/>
      <c r="IG19" s="600"/>
      <c r="IH19" s="600"/>
      <c r="II19" s="600"/>
      <c r="IJ19" s="600"/>
      <c r="IK19" s="600"/>
      <c r="IL19" s="600"/>
      <c r="IM19" s="600"/>
      <c r="IN19" s="600"/>
      <c r="IO19" s="600"/>
      <c r="IP19" s="600"/>
      <c r="IQ19" s="600"/>
      <c r="IR19" s="600"/>
      <c r="IS19" s="600"/>
    </row>
    <row r="20" spans="1:253" s="601" customFormat="1">
      <c r="A20" s="463" t="s">
        <v>680</v>
      </c>
      <c r="B20" s="460">
        <f>'Sources and Uses Budget'!$C19</f>
        <v>0</v>
      </c>
      <c r="C20" s="460">
        <f>'Sources and Uses Budget'!$C19</f>
        <v>0</v>
      </c>
      <c r="D20" s="464">
        <f t="shared" si="0"/>
        <v>0</v>
      </c>
      <c r="E20" s="462"/>
      <c r="F20" s="461"/>
      <c r="G20" s="605"/>
      <c r="H20" s="600"/>
      <c r="I20" s="600"/>
      <c r="J20" s="600"/>
      <c r="K20" s="600"/>
      <c r="L20" s="600"/>
      <c r="M20" s="600"/>
      <c r="N20" s="600"/>
      <c r="O20" s="600"/>
      <c r="P20" s="600"/>
      <c r="Q20" s="600"/>
      <c r="R20" s="600"/>
      <c r="S20" s="600"/>
      <c r="T20" s="600"/>
      <c r="U20" s="600"/>
      <c r="V20" s="600"/>
      <c r="W20" s="600"/>
      <c r="X20" s="600"/>
      <c r="Y20" s="600"/>
      <c r="Z20" s="600"/>
      <c r="AA20" s="600"/>
      <c r="AB20" s="600"/>
      <c r="AC20" s="600"/>
      <c r="AD20" s="600"/>
      <c r="AE20" s="600"/>
      <c r="AF20" s="600"/>
      <c r="AG20" s="600"/>
      <c r="AH20" s="600"/>
      <c r="AI20" s="600"/>
      <c r="AJ20" s="600"/>
      <c r="AK20" s="600"/>
      <c r="AL20" s="600"/>
      <c r="AM20" s="600"/>
      <c r="AN20" s="600"/>
      <c r="AO20" s="600"/>
      <c r="AP20" s="600"/>
      <c r="AQ20" s="600"/>
      <c r="AR20" s="600"/>
      <c r="AS20" s="600"/>
      <c r="AT20" s="600"/>
      <c r="AU20" s="600"/>
      <c r="AV20" s="600"/>
      <c r="AW20" s="600"/>
      <c r="AX20" s="600"/>
      <c r="AY20" s="600"/>
      <c r="AZ20" s="600"/>
      <c r="BA20" s="600"/>
      <c r="BB20" s="600"/>
      <c r="BC20" s="600"/>
      <c r="BD20" s="600"/>
      <c r="BE20" s="600"/>
      <c r="BF20" s="600"/>
      <c r="BG20" s="600"/>
      <c r="BH20" s="600"/>
      <c r="BI20" s="600"/>
      <c r="BJ20" s="600"/>
      <c r="BK20" s="600"/>
      <c r="BL20" s="600"/>
      <c r="BM20" s="600"/>
      <c r="BN20" s="600"/>
      <c r="BO20" s="600"/>
      <c r="BP20" s="600"/>
      <c r="BQ20" s="600"/>
      <c r="BR20" s="600"/>
      <c r="BS20" s="600"/>
      <c r="BT20" s="600"/>
      <c r="BU20" s="600"/>
      <c r="BV20" s="600"/>
      <c r="BW20" s="600"/>
      <c r="BX20" s="600"/>
      <c r="BY20" s="600"/>
      <c r="BZ20" s="600"/>
      <c r="CA20" s="600"/>
      <c r="CB20" s="600"/>
      <c r="CC20" s="600"/>
      <c r="CD20" s="600"/>
      <c r="CE20" s="600"/>
      <c r="CF20" s="600"/>
      <c r="CG20" s="600"/>
      <c r="CH20" s="600"/>
      <c r="CI20" s="600"/>
      <c r="CJ20" s="600"/>
      <c r="CK20" s="600"/>
      <c r="CL20" s="600"/>
      <c r="CM20" s="600"/>
      <c r="CN20" s="600"/>
      <c r="CO20" s="600"/>
      <c r="CP20" s="600"/>
      <c r="CQ20" s="600"/>
      <c r="CR20" s="600"/>
      <c r="CS20" s="600"/>
      <c r="CT20" s="600"/>
      <c r="CU20" s="600"/>
      <c r="CV20" s="600"/>
      <c r="CW20" s="600"/>
      <c r="CX20" s="600"/>
      <c r="CY20" s="600"/>
      <c r="CZ20" s="600"/>
      <c r="DA20" s="600"/>
      <c r="DB20" s="600"/>
      <c r="DC20" s="600"/>
      <c r="DD20" s="600"/>
      <c r="DE20" s="600"/>
      <c r="DF20" s="600"/>
      <c r="DG20" s="600"/>
      <c r="DH20" s="600"/>
      <c r="DI20" s="600"/>
      <c r="DJ20" s="600"/>
      <c r="DK20" s="600"/>
      <c r="DL20" s="600"/>
      <c r="DM20" s="600"/>
      <c r="DN20" s="600"/>
      <c r="DO20" s="600"/>
      <c r="DP20" s="600"/>
      <c r="DQ20" s="600"/>
      <c r="DR20" s="600"/>
      <c r="DS20" s="600"/>
      <c r="DT20" s="600"/>
      <c r="DU20" s="600"/>
      <c r="DV20" s="600"/>
      <c r="DW20" s="600"/>
      <c r="DX20" s="600"/>
      <c r="DY20" s="600"/>
      <c r="DZ20" s="600"/>
      <c r="EA20" s="600"/>
      <c r="EB20" s="600"/>
      <c r="EC20" s="600"/>
      <c r="ED20" s="600"/>
      <c r="EE20" s="600"/>
      <c r="EF20" s="600"/>
      <c r="EG20" s="600"/>
      <c r="EH20" s="600"/>
      <c r="EI20" s="600"/>
      <c r="EJ20" s="600"/>
      <c r="EK20" s="600"/>
      <c r="EL20" s="600"/>
      <c r="EM20" s="600"/>
      <c r="EN20" s="600"/>
      <c r="EO20" s="600"/>
      <c r="EP20" s="600"/>
      <c r="EQ20" s="600"/>
      <c r="ER20" s="600"/>
      <c r="ES20" s="600"/>
      <c r="ET20" s="600"/>
      <c r="EU20" s="600"/>
      <c r="EV20" s="600"/>
      <c r="EW20" s="600"/>
      <c r="EX20" s="600"/>
      <c r="EY20" s="600"/>
      <c r="EZ20" s="600"/>
      <c r="FA20" s="600"/>
      <c r="FB20" s="600"/>
      <c r="FC20" s="600"/>
      <c r="FD20" s="600"/>
      <c r="FE20" s="600"/>
      <c r="FF20" s="600"/>
      <c r="FG20" s="600"/>
      <c r="FH20" s="600"/>
      <c r="FI20" s="600"/>
      <c r="FJ20" s="600"/>
      <c r="FK20" s="600"/>
      <c r="FL20" s="600"/>
      <c r="FM20" s="600"/>
      <c r="FN20" s="600"/>
      <c r="FO20" s="600"/>
      <c r="FP20" s="600"/>
      <c r="FQ20" s="600"/>
      <c r="FR20" s="600"/>
      <c r="FS20" s="600"/>
      <c r="FT20" s="600"/>
      <c r="FU20" s="600"/>
      <c r="FV20" s="600"/>
      <c r="FW20" s="600"/>
      <c r="FX20" s="600"/>
      <c r="FY20" s="600"/>
      <c r="FZ20" s="600"/>
      <c r="GA20" s="600"/>
      <c r="GB20" s="600"/>
      <c r="GC20" s="600"/>
      <c r="GD20" s="600"/>
      <c r="GE20" s="600"/>
      <c r="GF20" s="600"/>
      <c r="GG20" s="600"/>
      <c r="GH20" s="600"/>
      <c r="GI20" s="600"/>
      <c r="GJ20" s="600"/>
      <c r="GK20" s="600"/>
      <c r="GL20" s="600"/>
      <c r="GM20" s="600"/>
      <c r="GN20" s="600"/>
      <c r="GO20" s="600"/>
      <c r="GP20" s="600"/>
      <c r="GQ20" s="600"/>
      <c r="GR20" s="600"/>
      <c r="GS20" s="600"/>
      <c r="GT20" s="600"/>
      <c r="GU20" s="600"/>
      <c r="GV20" s="600"/>
      <c r="GW20" s="600"/>
      <c r="GX20" s="600"/>
      <c r="GY20" s="600"/>
      <c r="GZ20" s="600"/>
      <c r="HA20" s="600"/>
      <c r="HB20" s="600"/>
      <c r="HC20" s="600"/>
      <c r="HD20" s="600"/>
      <c r="HE20" s="600"/>
      <c r="HF20" s="600"/>
      <c r="HG20" s="600"/>
      <c r="HH20" s="600"/>
      <c r="HI20" s="600"/>
      <c r="HJ20" s="600"/>
      <c r="HK20" s="600"/>
      <c r="HL20" s="600"/>
      <c r="HM20" s="600"/>
      <c r="HN20" s="600"/>
      <c r="HO20" s="600"/>
      <c r="HP20" s="600"/>
      <c r="HQ20" s="600"/>
      <c r="HR20" s="600"/>
      <c r="HS20" s="600"/>
      <c r="HT20" s="600"/>
      <c r="HU20" s="600"/>
      <c r="HV20" s="600"/>
      <c r="HW20" s="600"/>
      <c r="HX20" s="600"/>
      <c r="HY20" s="600"/>
      <c r="HZ20" s="600"/>
      <c r="IA20" s="600"/>
      <c r="IB20" s="600"/>
      <c r="IC20" s="600"/>
      <c r="ID20" s="600"/>
      <c r="IE20" s="600"/>
      <c r="IF20" s="600"/>
      <c r="IG20" s="600"/>
      <c r="IH20" s="600"/>
      <c r="II20" s="600"/>
      <c r="IJ20" s="600"/>
      <c r="IK20" s="600"/>
      <c r="IL20" s="600"/>
      <c r="IM20" s="600"/>
      <c r="IN20" s="600"/>
      <c r="IO20" s="600"/>
      <c r="IP20" s="600"/>
      <c r="IQ20" s="600"/>
      <c r="IR20" s="600"/>
      <c r="IS20" s="600"/>
    </row>
    <row r="21" spans="1:253" s="601" customFormat="1">
      <c r="A21" s="463" t="s">
        <v>148</v>
      </c>
      <c r="B21" s="460">
        <f>'Sources and Uses Budget'!$C20</f>
        <v>0</v>
      </c>
      <c r="C21" s="460">
        <f>'Sources and Uses Budget'!$C20</f>
        <v>0</v>
      </c>
      <c r="D21" s="464">
        <f t="shared" si="0"/>
        <v>0</v>
      </c>
      <c r="E21" s="462"/>
      <c r="F21" s="461"/>
      <c r="G21" s="605"/>
      <c r="H21" s="600"/>
      <c r="I21" s="600"/>
      <c r="J21" s="600"/>
      <c r="K21" s="600"/>
      <c r="L21" s="600"/>
      <c r="M21" s="600"/>
      <c r="N21" s="600"/>
      <c r="O21" s="600"/>
      <c r="P21" s="600"/>
      <c r="Q21" s="600"/>
      <c r="R21" s="600"/>
      <c r="S21" s="600"/>
      <c r="T21" s="600"/>
      <c r="U21" s="600"/>
      <c r="V21" s="600"/>
      <c r="W21" s="600"/>
      <c r="X21" s="600"/>
      <c r="Y21" s="600"/>
      <c r="Z21" s="600"/>
      <c r="AA21" s="600"/>
      <c r="AB21" s="600"/>
      <c r="AC21" s="600"/>
      <c r="AD21" s="600"/>
      <c r="AE21" s="600"/>
      <c r="AF21" s="600"/>
      <c r="AG21" s="600"/>
      <c r="AH21" s="600"/>
      <c r="AI21" s="600"/>
      <c r="AJ21" s="600"/>
      <c r="AK21" s="600"/>
      <c r="AL21" s="600"/>
      <c r="AM21" s="600"/>
      <c r="AN21" s="600"/>
      <c r="AO21" s="600"/>
      <c r="AP21" s="600"/>
      <c r="AQ21" s="600"/>
      <c r="AR21" s="600"/>
      <c r="AS21" s="600"/>
      <c r="AT21" s="600"/>
      <c r="AU21" s="600"/>
      <c r="AV21" s="600"/>
      <c r="AW21" s="600"/>
      <c r="AX21" s="600"/>
      <c r="AY21" s="600"/>
      <c r="AZ21" s="600"/>
      <c r="BA21" s="600"/>
      <c r="BB21" s="600"/>
      <c r="BC21" s="600"/>
      <c r="BD21" s="600"/>
      <c r="BE21" s="600"/>
      <c r="BF21" s="600"/>
      <c r="BG21" s="600"/>
      <c r="BH21" s="600"/>
      <c r="BI21" s="600"/>
      <c r="BJ21" s="600"/>
      <c r="BK21" s="600"/>
      <c r="BL21" s="600"/>
      <c r="BM21" s="600"/>
      <c r="BN21" s="600"/>
      <c r="BO21" s="600"/>
      <c r="BP21" s="600"/>
      <c r="BQ21" s="600"/>
      <c r="BR21" s="600"/>
      <c r="BS21" s="600"/>
      <c r="BT21" s="600"/>
      <c r="BU21" s="600"/>
      <c r="BV21" s="600"/>
      <c r="BW21" s="600"/>
      <c r="BX21" s="600"/>
      <c r="BY21" s="600"/>
      <c r="BZ21" s="600"/>
      <c r="CA21" s="600"/>
      <c r="CB21" s="600"/>
      <c r="CC21" s="600"/>
      <c r="CD21" s="600"/>
      <c r="CE21" s="600"/>
      <c r="CF21" s="600"/>
      <c r="CG21" s="600"/>
      <c r="CH21" s="600"/>
      <c r="CI21" s="600"/>
      <c r="CJ21" s="600"/>
      <c r="CK21" s="600"/>
      <c r="CL21" s="600"/>
      <c r="CM21" s="600"/>
      <c r="CN21" s="600"/>
      <c r="CO21" s="600"/>
      <c r="CP21" s="600"/>
      <c r="CQ21" s="600"/>
      <c r="CR21" s="600"/>
      <c r="CS21" s="600"/>
      <c r="CT21" s="600"/>
      <c r="CU21" s="600"/>
      <c r="CV21" s="600"/>
      <c r="CW21" s="600"/>
      <c r="CX21" s="600"/>
      <c r="CY21" s="600"/>
      <c r="CZ21" s="600"/>
      <c r="DA21" s="600"/>
      <c r="DB21" s="600"/>
      <c r="DC21" s="600"/>
      <c r="DD21" s="600"/>
      <c r="DE21" s="600"/>
      <c r="DF21" s="600"/>
      <c r="DG21" s="600"/>
      <c r="DH21" s="600"/>
      <c r="DI21" s="600"/>
      <c r="DJ21" s="600"/>
      <c r="DK21" s="600"/>
      <c r="DL21" s="600"/>
      <c r="DM21" s="600"/>
      <c r="DN21" s="600"/>
      <c r="DO21" s="600"/>
      <c r="DP21" s="600"/>
      <c r="DQ21" s="600"/>
      <c r="DR21" s="600"/>
      <c r="DS21" s="600"/>
      <c r="DT21" s="600"/>
      <c r="DU21" s="600"/>
      <c r="DV21" s="600"/>
      <c r="DW21" s="600"/>
      <c r="DX21" s="600"/>
      <c r="DY21" s="600"/>
      <c r="DZ21" s="600"/>
      <c r="EA21" s="600"/>
      <c r="EB21" s="600"/>
      <c r="EC21" s="600"/>
      <c r="ED21" s="600"/>
      <c r="EE21" s="600"/>
      <c r="EF21" s="600"/>
      <c r="EG21" s="600"/>
      <c r="EH21" s="600"/>
      <c r="EI21" s="600"/>
      <c r="EJ21" s="600"/>
      <c r="EK21" s="600"/>
      <c r="EL21" s="600"/>
      <c r="EM21" s="600"/>
      <c r="EN21" s="600"/>
      <c r="EO21" s="600"/>
      <c r="EP21" s="600"/>
      <c r="EQ21" s="600"/>
      <c r="ER21" s="600"/>
      <c r="ES21" s="600"/>
      <c r="ET21" s="600"/>
      <c r="EU21" s="600"/>
      <c r="EV21" s="600"/>
      <c r="EW21" s="600"/>
      <c r="EX21" s="600"/>
      <c r="EY21" s="600"/>
      <c r="EZ21" s="600"/>
      <c r="FA21" s="600"/>
      <c r="FB21" s="600"/>
      <c r="FC21" s="600"/>
      <c r="FD21" s="600"/>
      <c r="FE21" s="600"/>
      <c r="FF21" s="600"/>
      <c r="FG21" s="600"/>
      <c r="FH21" s="600"/>
      <c r="FI21" s="600"/>
      <c r="FJ21" s="600"/>
      <c r="FK21" s="600"/>
      <c r="FL21" s="600"/>
      <c r="FM21" s="600"/>
      <c r="FN21" s="600"/>
      <c r="FO21" s="600"/>
      <c r="FP21" s="600"/>
      <c r="FQ21" s="600"/>
      <c r="FR21" s="600"/>
      <c r="FS21" s="600"/>
      <c r="FT21" s="600"/>
      <c r="FU21" s="600"/>
      <c r="FV21" s="600"/>
      <c r="FW21" s="600"/>
      <c r="FX21" s="600"/>
      <c r="FY21" s="600"/>
      <c r="FZ21" s="600"/>
      <c r="GA21" s="600"/>
      <c r="GB21" s="600"/>
      <c r="GC21" s="600"/>
      <c r="GD21" s="600"/>
      <c r="GE21" s="600"/>
      <c r="GF21" s="600"/>
      <c r="GG21" s="600"/>
      <c r="GH21" s="600"/>
      <c r="GI21" s="600"/>
      <c r="GJ21" s="600"/>
      <c r="GK21" s="600"/>
      <c r="GL21" s="600"/>
      <c r="GM21" s="600"/>
      <c r="GN21" s="600"/>
      <c r="GO21" s="600"/>
      <c r="GP21" s="600"/>
      <c r="GQ21" s="600"/>
      <c r="GR21" s="600"/>
      <c r="GS21" s="600"/>
      <c r="GT21" s="600"/>
      <c r="GU21" s="600"/>
      <c r="GV21" s="600"/>
      <c r="GW21" s="600"/>
      <c r="GX21" s="600"/>
      <c r="GY21" s="600"/>
      <c r="GZ21" s="600"/>
      <c r="HA21" s="600"/>
      <c r="HB21" s="600"/>
      <c r="HC21" s="600"/>
      <c r="HD21" s="600"/>
      <c r="HE21" s="600"/>
      <c r="HF21" s="600"/>
      <c r="HG21" s="600"/>
      <c r="HH21" s="600"/>
      <c r="HI21" s="600"/>
      <c r="HJ21" s="600"/>
      <c r="HK21" s="600"/>
      <c r="HL21" s="600"/>
      <c r="HM21" s="600"/>
      <c r="HN21" s="600"/>
      <c r="HO21" s="600"/>
      <c r="HP21" s="600"/>
      <c r="HQ21" s="600"/>
      <c r="HR21" s="600"/>
      <c r="HS21" s="600"/>
      <c r="HT21" s="600"/>
      <c r="HU21" s="600"/>
      <c r="HV21" s="600"/>
      <c r="HW21" s="600"/>
      <c r="HX21" s="600"/>
      <c r="HY21" s="600"/>
      <c r="HZ21" s="600"/>
      <c r="IA21" s="600"/>
      <c r="IB21" s="600"/>
      <c r="IC21" s="600"/>
      <c r="ID21" s="600"/>
      <c r="IE21" s="600"/>
      <c r="IF21" s="600"/>
      <c r="IG21" s="600"/>
      <c r="IH21" s="600"/>
      <c r="II21" s="600"/>
      <c r="IJ21" s="600"/>
      <c r="IK21" s="600"/>
      <c r="IL21" s="600"/>
      <c r="IM21" s="600"/>
      <c r="IN21" s="600"/>
      <c r="IO21" s="600"/>
      <c r="IP21" s="600"/>
      <c r="IQ21" s="600"/>
      <c r="IR21" s="600"/>
      <c r="IS21" s="600"/>
    </row>
    <row r="22" spans="1:253" s="601" customFormat="1">
      <c r="A22" s="463" t="s">
        <v>149</v>
      </c>
      <c r="B22" s="460">
        <f>'Sources and Uses Budget'!$C21</f>
        <v>0</v>
      </c>
      <c r="C22" s="460">
        <f>'Sources and Uses Budget'!$C21</f>
        <v>0</v>
      </c>
      <c r="D22" s="464">
        <f t="shared" si="0"/>
        <v>0</v>
      </c>
      <c r="E22" s="462"/>
      <c r="F22" s="461"/>
      <c r="G22" s="605"/>
      <c r="H22" s="600"/>
      <c r="I22" s="600"/>
      <c r="J22" s="600"/>
      <c r="K22" s="600"/>
      <c r="L22" s="600"/>
      <c r="M22" s="600"/>
      <c r="N22" s="600"/>
      <c r="O22" s="600"/>
      <c r="P22" s="600"/>
      <c r="Q22" s="600"/>
      <c r="R22" s="600"/>
      <c r="S22" s="600"/>
      <c r="T22" s="600"/>
      <c r="U22" s="600"/>
      <c r="V22" s="600"/>
      <c r="W22" s="600"/>
      <c r="X22" s="600"/>
      <c r="Y22" s="600"/>
      <c r="Z22" s="600"/>
      <c r="AA22" s="600"/>
      <c r="AB22" s="600"/>
      <c r="AC22" s="600"/>
      <c r="AD22" s="600"/>
      <c r="AE22" s="600"/>
      <c r="AF22" s="600"/>
      <c r="AG22" s="600"/>
      <c r="AH22" s="600"/>
      <c r="AI22" s="600"/>
      <c r="AJ22" s="600"/>
      <c r="AK22" s="600"/>
      <c r="AL22" s="600"/>
      <c r="AM22" s="600"/>
      <c r="AN22" s="600"/>
      <c r="AO22" s="600"/>
      <c r="AP22" s="600"/>
      <c r="AQ22" s="600"/>
      <c r="AR22" s="600"/>
      <c r="AS22" s="600"/>
      <c r="AT22" s="600"/>
      <c r="AU22" s="600"/>
      <c r="AV22" s="600"/>
      <c r="AW22" s="600"/>
      <c r="AX22" s="600"/>
      <c r="AY22" s="600"/>
      <c r="AZ22" s="600"/>
      <c r="BA22" s="600"/>
      <c r="BB22" s="600"/>
      <c r="BC22" s="600"/>
      <c r="BD22" s="600"/>
      <c r="BE22" s="600"/>
      <c r="BF22" s="600"/>
      <c r="BG22" s="600"/>
      <c r="BH22" s="600"/>
      <c r="BI22" s="600"/>
      <c r="BJ22" s="600"/>
      <c r="BK22" s="600"/>
      <c r="BL22" s="600"/>
      <c r="BM22" s="600"/>
      <c r="BN22" s="600"/>
      <c r="BO22" s="600"/>
      <c r="BP22" s="600"/>
      <c r="BQ22" s="600"/>
      <c r="BR22" s="600"/>
      <c r="BS22" s="600"/>
      <c r="BT22" s="600"/>
      <c r="BU22" s="600"/>
      <c r="BV22" s="600"/>
      <c r="BW22" s="600"/>
      <c r="BX22" s="600"/>
      <c r="BY22" s="600"/>
      <c r="BZ22" s="600"/>
      <c r="CA22" s="600"/>
      <c r="CB22" s="600"/>
      <c r="CC22" s="600"/>
      <c r="CD22" s="600"/>
      <c r="CE22" s="600"/>
      <c r="CF22" s="600"/>
      <c r="CG22" s="600"/>
      <c r="CH22" s="600"/>
      <c r="CI22" s="600"/>
      <c r="CJ22" s="600"/>
      <c r="CK22" s="600"/>
      <c r="CL22" s="600"/>
      <c r="CM22" s="600"/>
      <c r="CN22" s="600"/>
      <c r="CO22" s="600"/>
      <c r="CP22" s="600"/>
      <c r="CQ22" s="600"/>
      <c r="CR22" s="600"/>
      <c r="CS22" s="600"/>
      <c r="CT22" s="600"/>
      <c r="CU22" s="600"/>
      <c r="CV22" s="600"/>
      <c r="CW22" s="600"/>
      <c r="CX22" s="600"/>
      <c r="CY22" s="600"/>
      <c r="CZ22" s="600"/>
      <c r="DA22" s="600"/>
      <c r="DB22" s="600"/>
      <c r="DC22" s="600"/>
      <c r="DD22" s="600"/>
      <c r="DE22" s="600"/>
      <c r="DF22" s="600"/>
      <c r="DG22" s="600"/>
      <c r="DH22" s="600"/>
      <c r="DI22" s="600"/>
      <c r="DJ22" s="600"/>
      <c r="DK22" s="600"/>
      <c r="DL22" s="600"/>
      <c r="DM22" s="600"/>
      <c r="DN22" s="600"/>
      <c r="DO22" s="600"/>
      <c r="DP22" s="600"/>
      <c r="DQ22" s="600"/>
      <c r="DR22" s="600"/>
      <c r="DS22" s="600"/>
      <c r="DT22" s="600"/>
      <c r="DU22" s="600"/>
      <c r="DV22" s="600"/>
      <c r="DW22" s="600"/>
      <c r="DX22" s="600"/>
      <c r="DY22" s="600"/>
      <c r="DZ22" s="600"/>
      <c r="EA22" s="600"/>
      <c r="EB22" s="600"/>
      <c r="EC22" s="600"/>
      <c r="ED22" s="600"/>
      <c r="EE22" s="600"/>
      <c r="EF22" s="600"/>
      <c r="EG22" s="600"/>
      <c r="EH22" s="600"/>
      <c r="EI22" s="600"/>
      <c r="EJ22" s="600"/>
      <c r="EK22" s="600"/>
      <c r="EL22" s="600"/>
      <c r="EM22" s="600"/>
      <c r="EN22" s="600"/>
      <c r="EO22" s="600"/>
      <c r="EP22" s="600"/>
      <c r="EQ22" s="600"/>
      <c r="ER22" s="600"/>
      <c r="ES22" s="600"/>
      <c r="ET22" s="600"/>
      <c r="EU22" s="600"/>
      <c r="EV22" s="600"/>
      <c r="EW22" s="600"/>
      <c r="EX22" s="600"/>
      <c r="EY22" s="600"/>
      <c r="EZ22" s="600"/>
      <c r="FA22" s="600"/>
      <c r="FB22" s="600"/>
      <c r="FC22" s="600"/>
      <c r="FD22" s="600"/>
      <c r="FE22" s="600"/>
      <c r="FF22" s="600"/>
      <c r="FG22" s="600"/>
      <c r="FH22" s="600"/>
      <c r="FI22" s="600"/>
      <c r="FJ22" s="600"/>
      <c r="FK22" s="600"/>
      <c r="FL22" s="600"/>
      <c r="FM22" s="600"/>
      <c r="FN22" s="600"/>
      <c r="FO22" s="600"/>
      <c r="FP22" s="600"/>
      <c r="FQ22" s="600"/>
      <c r="FR22" s="600"/>
      <c r="FS22" s="600"/>
      <c r="FT22" s="600"/>
      <c r="FU22" s="600"/>
      <c r="FV22" s="600"/>
      <c r="FW22" s="600"/>
      <c r="FX22" s="600"/>
      <c r="FY22" s="600"/>
      <c r="FZ22" s="600"/>
      <c r="GA22" s="600"/>
      <c r="GB22" s="600"/>
      <c r="GC22" s="600"/>
      <c r="GD22" s="600"/>
      <c r="GE22" s="600"/>
      <c r="GF22" s="600"/>
      <c r="GG22" s="600"/>
      <c r="GH22" s="600"/>
      <c r="GI22" s="600"/>
      <c r="GJ22" s="600"/>
      <c r="GK22" s="600"/>
      <c r="GL22" s="600"/>
      <c r="GM22" s="600"/>
      <c r="GN22" s="600"/>
      <c r="GO22" s="600"/>
      <c r="GP22" s="600"/>
      <c r="GQ22" s="600"/>
      <c r="GR22" s="600"/>
      <c r="GS22" s="600"/>
      <c r="GT22" s="600"/>
      <c r="GU22" s="600"/>
      <c r="GV22" s="600"/>
      <c r="GW22" s="600"/>
      <c r="GX22" s="600"/>
      <c r="GY22" s="600"/>
      <c r="GZ22" s="600"/>
      <c r="HA22" s="600"/>
      <c r="HB22" s="600"/>
      <c r="HC22" s="600"/>
      <c r="HD22" s="600"/>
      <c r="HE22" s="600"/>
      <c r="HF22" s="600"/>
      <c r="HG22" s="600"/>
      <c r="HH22" s="600"/>
      <c r="HI22" s="600"/>
      <c r="HJ22" s="600"/>
      <c r="HK22" s="600"/>
      <c r="HL22" s="600"/>
      <c r="HM22" s="600"/>
      <c r="HN22" s="600"/>
      <c r="HO22" s="600"/>
      <c r="HP22" s="600"/>
      <c r="HQ22" s="600"/>
      <c r="HR22" s="600"/>
      <c r="HS22" s="600"/>
      <c r="HT22" s="600"/>
      <c r="HU22" s="600"/>
      <c r="HV22" s="600"/>
      <c r="HW22" s="600"/>
      <c r="HX22" s="600"/>
      <c r="HY22" s="600"/>
      <c r="HZ22" s="600"/>
      <c r="IA22" s="600"/>
      <c r="IB22" s="600"/>
      <c r="IC22" s="600"/>
      <c r="ID22" s="600"/>
      <c r="IE22" s="600"/>
      <c r="IF22" s="600"/>
      <c r="IG22" s="600"/>
      <c r="IH22" s="600"/>
      <c r="II22" s="600"/>
      <c r="IJ22" s="600"/>
      <c r="IK22" s="600"/>
      <c r="IL22" s="600"/>
      <c r="IM22" s="600"/>
      <c r="IN22" s="600"/>
      <c r="IO22" s="600"/>
      <c r="IP22" s="600"/>
      <c r="IQ22" s="600"/>
      <c r="IR22" s="600"/>
      <c r="IS22" s="600"/>
    </row>
    <row r="23" spans="1:253" s="601" customFormat="1">
      <c r="A23" s="463" t="s">
        <v>150</v>
      </c>
      <c r="B23" s="460">
        <f>'Sources and Uses Budget'!$C22</f>
        <v>0</v>
      </c>
      <c r="C23" s="460">
        <f>'Sources and Uses Budget'!$C22</f>
        <v>0</v>
      </c>
      <c r="D23" s="464">
        <f t="shared" si="0"/>
        <v>0</v>
      </c>
      <c r="E23" s="462"/>
      <c r="F23" s="461"/>
      <c r="G23" s="605"/>
      <c r="H23" s="600"/>
      <c r="I23" s="600"/>
      <c r="J23" s="600"/>
      <c r="K23" s="600"/>
      <c r="L23" s="600"/>
      <c r="M23" s="600"/>
      <c r="N23" s="600"/>
      <c r="O23" s="600"/>
      <c r="P23" s="600"/>
      <c r="Q23" s="600"/>
      <c r="R23" s="600"/>
      <c r="S23" s="600"/>
      <c r="T23" s="600"/>
      <c r="U23" s="600"/>
      <c r="V23" s="600"/>
      <c r="W23" s="600"/>
      <c r="X23" s="600"/>
      <c r="Y23" s="600"/>
      <c r="Z23" s="600"/>
      <c r="AA23" s="600"/>
      <c r="AB23" s="600"/>
      <c r="AC23" s="600"/>
      <c r="AD23" s="600"/>
      <c r="AE23" s="600"/>
      <c r="AF23" s="600"/>
      <c r="AG23" s="600"/>
      <c r="AH23" s="600"/>
      <c r="AI23" s="600"/>
      <c r="AJ23" s="600"/>
      <c r="AK23" s="600"/>
      <c r="AL23" s="600"/>
      <c r="AM23" s="600"/>
      <c r="AN23" s="600"/>
      <c r="AO23" s="600"/>
      <c r="AP23" s="600"/>
      <c r="AQ23" s="600"/>
      <c r="AR23" s="600"/>
      <c r="AS23" s="600"/>
      <c r="AT23" s="600"/>
      <c r="AU23" s="600"/>
      <c r="AV23" s="600"/>
      <c r="AW23" s="600"/>
      <c r="AX23" s="600"/>
      <c r="AY23" s="600"/>
      <c r="AZ23" s="600"/>
      <c r="BA23" s="600"/>
      <c r="BB23" s="600"/>
      <c r="BC23" s="600"/>
      <c r="BD23" s="600"/>
      <c r="BE23" s="600"/>
      <c r="BF23" s="600"/>
      <c r="BG23" s="600"/>
      <c r="BH23" s="600"/>
      <c r="BI23" s="600"/>
      <c r="BJ23" s="600"/>
      <c r="BK23" s="600"/>
      <c r="BL23" s="600"/>
      <c r="BM23" s="600"/>
      <c r="BN23" s="600"/>
      <c r="BO23" s="600"/>
      <c r="BP23" s="600"/>
      <c r="BQ23" s="600"/>
      <c r="BR23" s="600"/>
      <c r="BS23" s="600"/>
      <c r="BT23" s="600"/>
      <c r="BU23" s="600"/>
      <c r="BV23" s="600"/>
      <c r="BW23" s="600"/>
      <c r="BX23" s="600"/>
      <c r="BY23" s="600"/>
      <c r="BZ23" s="600"/>
      <c r="CA23" s="600"/>
      <c r="CB23" s="600"/>
      <c r="CC23" s="600"/>
      <c r="CD23" s="600"/>
      <c r="CE23" s="600"/>
      <c r="CF23" s="600"/>
      <c r="CG23" s="600"/>
      <c r="CH23" s="600"/>
      <c r="CI23" s="600"/>
      <c r="CJ23" s="600"/>
      <c r="CK23" s="600"/>
      <c r="CL23" s="600"/>
      <c r="CM23" s="600"/>
      <c r="CN23" s="600"/>
      <c r="CO23" s="600"/>
      <c r="CP23" s="600"/>
      <c r="CQ23" s="600"/>
      <c r="CR23" s="600"/>
      <c r="CS23" s="600"/>
      <c r="CT23" s="600"/>
      <c r="CU23" s="600"/>
      <c r="CV23" s="600"/>
      <c r="CW23" s="600"/>
      <c r="CX23" s="600"/>
      <c r="CY23" s="600"/>
      <c r="CZ23" s="600"/>
      <c r="DA23" s="600"/>
      <c r="DB23" s="600"/>
      <c r="DC23" s="600"/>
      <c r="DD23" s="600"/>
      <c r="DE23" s="600"/>
      <c r="DF23" s="600"/>
      <c r="DG23" s="600"/>
      <c r="DH23" s="600"/>
      <c r="DI23" s="600"/>
      <c r="DJ23" s="600"/>
      <c r="DK23" s="600"/>
      <c r="DL23" s="600"/>
      <c r="DM23" s="600"/>
      <c r="DN23" s="600"/>
      <c r="DO23" s="600"/>
      <c r="DP23" s="600"/>
      <c r="DQ23" s="600"/>
      <c r="DR23" s="600"/>
      <c r="DS23" s="600"/>
      <c r="DT23" s="600"/>
      <c r="DU23" s="600"/>
      <c r="DV23" s="600"/>
      <c r="DW23" s="600"/>
      <c r="DX23" s="600"/>
      <c r="DY23" s="600"/>
      <c r="DZ23" s="600"/>
      <c r="EA23" s="600"/>
      <c r="EB23" s="600"/>
      <c r="EC23" s="600"/>
      <c r="ED23" s="600"/>
      <c r="EE23" s="600"/>
      <c r="EF23" s="600"/>
      <c r="EG23" s="600"/>
      <c r="EH23" s="600"/>
      <c r="EI23" s="600"/>
      <c r="EJ23" s="600"/>
      <c r="EK23" s="600"/>
      <c r="EL23" s="600"/>
      <c r="EM23" s="600"/>
      <c r="EN23" s="600"/>
      <c r="EO23" s="600"/>
      <c r="EP23" s="600"/>
      <c r="EQ23" s="600"/>
      <c r="ER23" s="600"/>
      <c r="ES23" s="600"/>
      <c r="ET23" s="600"/>
      <c r="EU23" s="600"/>
      <c r="EV23" s="600"/>
      <c r="EW23" s="600"/>
      <c r="EX23" s="600"/>
      <c r="EY23" s="600"/>
      <c r="EZ23" s="600"/>
      <c r="FA23" s="600"/>
      <c r="FB23" s="600"/>
      <c r="FC23" s="600"/>
      <c r="FD23" s="600"/>
      <c r="FE23" s="600"/>
      <c r="FF23" s="600"/>
      <c r="FG23" s="600"/>
      <c r="FH23" s="600"/>
      <c r="FI23" s="600"/>
      <c r="FJ23" s="600"/>
      <c r="FK23" s="600"/>
      <c r="FL23" s="600"/>
      <c r="FM23" s="600"/>
      <c r="FN23" s="600"/>
      <c r="FO23" s="600"/>
      <c r="FP23" s="600"/>
      <c r="FQ23" s="600"/>
      <c r="FR23" s="600"/>
      <c r="FS23" s="600"/>
      <c r="FT23" s="600"/>
      <c r="FU23" s="600"/>
      <c r="FV23" s="600"/>
      <c r="FW23" s="600"/>
      <c r="FX23" s="600"/>
      <c r="FY23" s="600"/>
      <c r="FZ23" s="600"/>
      <c r="GA23" s="600"/>
      <c r="GB23" s="600"/>
      <c r="GC23" s="600"/>
      <c r="GD23" s="600"/>
      <c r="GE23" s="600"/>
      <c r="GF23" s="600"/>
      <c r="GG23" s="600"/>
      <c r="GH23" s="600"/>
      <c r="GI23" s="600"/>
      <c r="GJ23" s="600"/>
      <c r="GK23" s="600"/>
      <c r="GL23" s="600"/>
      <c r="GM23" s="600"/>
      <c r="GN23" s="600"/>
      <c r="GO23" s="600"/>
      <c r="GP23" s="600"/>
      <c r="GQ23" s="600"/>
      <c r="GR23" s="600"/>
      <c r="GS23" s="600"/>
      <c r="GT23" s="600"/>
      <c r="GU23" s="600"/>
      <c r="GV23" s="600"/>
      <c r="GW23" s="600"/>
      <c r="GX23" s="600"/>
      <c r="GY23" s="600"/>
      <c r="GZ23" s="600"/>
      <c r="HA23" s="600"/>
      <c r="HB23" s="600"/>
      <c r="HC23" s="600"/>
      <c r="HD23" s="600"/>
      <c r="HE23" s="600"/>
      <c r="HF23" s="600"/>
      <c r="HG23" s="600"/>
      <c r="HH23" s="600"/>
      <c r="HI23" s="600"/>
      <c r="HJ23" s="600"/>
      <c r="HK23" s="600"/>
      <c r="HL23" s="600"/>
      <c r="HM23" s="600"/>
      <c r="HN23" s="600"/>
      <c r="HO23" s="600"/>
      <c r="HP23" s="600"/>
      <c r="HQ23" s="600"/>
      <c r="HR23" s="600"/>
      <c r="HS23" s="600"/>
      <c r="HT23" s="600"/>
      <c r="HU23" s="600"/>
      <c r="HV23" s="600"/>
      <c r="HW23" s="600"/>
      <c r="HX23" s="600"/>
      <c r="HY23" s="600"/>
      <c r="HZ23" s="600"/>
      <c r="IA23" s="600"/>
      <c r="IB23" s="600"/>
      <c r="IC23" s="600"/>
      <c r="ID23" s="600"/>
      <c r="IE23" s="600"/>
      <c r="IF23" s="600"/>
      <c r="IG23" s="600"/>
      <c r="IH23" s="600"/>
      <c r="II23" s="600"/>
      <c r="IJ23" s="600"/>
      <c r="IK23" s="600"/>
      <c r="IL23" s="600"/>
      <c r="IM23" s="600"/>
      <c r="IN23" s="600"/>
      <c r="IO23" s="600"/>
      <c r="IP23" s="600"/>
      <c r="IQ23" s="600"/>
      <c r="IR23" s="600"/>
      <c r="IS23" s="600"/>
    </row>
    <row r="24" spans="1:253" s="601" customFormat="1">
      <c r="A24" s="463" t="s">
        <v>151</v>
      </c>
      <c r="B24" s="460">
        <f>'Sources and Uses Budget'!$C23</f>
        <v>0</v>
      </c>
      <c r="C24" s="460">
        <f>'Sources and Uses Budget'!$C23</f>
        <v>0</v>
      </c>
      <c r="D24" s="464">
        <f t="shared" si="0"/>
        <v>0</v>
      </c>
      <c r="E24" s="462"/>
      <c r="F24" s="461"/>
      <c r="G24" s="605"/>
      <c r="H24" s="600"/>
      <c r="I24" s="600"/>
      <c r="J24" s="600"/>
      <c r="K24" s="600"/>
      <c r="L24" s="600"/>
      <c r="M24" s="600"/>
      <c r="N24" s="600"/>
      <c r="O24" s="600"/>
      <c r="P24" s="600"/>
      <c r="Q24" s="600"/>
      <c r="R24" s="600"/>
      <c r="S24" s="600"/>
      <c r="T24" s="600"/>
      <c r="U24" s="600"/>
      <c r="V24" s="600"/>
      <c r="W24" s="600"/>
      <c r="X24" s="600"/>
      <c r="Y24" s="600"/>
      <c r="Z24" s="600"/>
      <c r="AA24" s="600"/>
      <c r="AB24" s="600"/>
      <c r="AC24" s="600"/>
      <c r="AD24" s="600"/>
      <c r="AE24" s="600"/>
      <c r="AF24" s="600"/>
      <c r="AG24" s="600"/>
      <c r="AH24" s="600"/>
      <c r="AI24" s="600"/>
      <c r="AJ24" s="600"/>
      <c r="AK24" s="600"/>
      <c r="AL24" s="600"/>
      <c r="AM24" s="600"/>
      <c r="AN24" s="600"/>
      <c r="AO24" s="600"/>
      <c r="AP24" s="600"/>
      <c r="AQ24" s="600"/>
      <c r="AR24" s="600"/>
      <c r="AS24" s="600"/>
      <c r="AT24" s="600"/>
      <c r="AU24" s="600"/>
      <c r="AV24" s="600"/>
      <c r="AW24" s="600"/>
      <c r="AX24" s="600"/>
      <c r="AY24" s="600"/>
      <c r="AZ24" s="600"/>
      <c r="BA24" s="600"/>
      <c r="BB24" s="600"/>
      <c r="BC24" s="600"/>
      <c r="BD24" s="600"/>
      <c r="BE24" s="600"/>
      <c r="BF24" s="600"/>
      <c r="BG24" s="600"/>
      <c r="BH24" s="600"/>
      <c r="BI24" s="600"/>
      <c r="BJ24" s="600"/>
      <c r="BK24" s="600"/>
      <c r="BL24" s="600"/>
      <c r="BM24" s="600"/>
      <c r="BN24" s="600"/>
      <c r="BO24" s="600"/>
      <c r="BP24" s="600"/>
      <c r="BQ24" s="600"/>
      <c r="BR24" s="600"/>
      <c r="BS24" s="600"/>
      <c r="BT24" s="600"/>
      <c r="BU24" s="600"/>
      <c r="BV24" s="600"/>
      <c r="BW24" s="600"/>
      <c r="BX24" s="600"/>
      <c r="BY24" s="600"/>
      <c r="BZ24" s="600"/>
      <c r="CA24" s="600"/>
      <c r="CB24" s="600"/>
      <c r="CC24" s="600"/>
      <c r="CD24" s="600"/>
      <c r="CE24" s="600"/>
      <c r="CF24" s="600"/>
      <c r="CG24" s="600"/>
      <c r="CH24" s="600"/>
      <c r="CI24" s="600"/>
      <c r="CJ24" s="600"/>
      <c r="CK24" s="600"/>
      <c r="CL24" s="600"/>
      <c r="CM24" s="600"/>
      <c r="CN24" s="600"/>
      <c r="CO24" s="600"/>
      <c r="CP24" s="600"/>
      <c r="CQ24" s="600"/>
      <c r="CR24" s="600"/>
      <c r="CS24" s="600"/>
      <c r="CT24" s="600"/>
      <c r="CU24" s="600"/>
      <c r="CV24" s="600"/>
      <c r="CW24" s="600"/>
      <c r="CX24" s="600"/>
      <c r="CY24" s="600"/>
      <c r="CZ24" s="600"/>
      <c r="DA24" s="600"/>
      <c r="DB24" s="600"/>
      <c r="DC24" s="600"/>
      <c r="DD24" s="600"/>
      <c r="DE24" s="600"/>
      <c r="DF24" s="600"/>
      <c r="DG24" s="600"/>
      <c r="DH24" s="600"/>
      <c r="DI24" s="600"/>
      <c r="DJ24" s="600"/>
      <c r="DK24" s="600"/>
      <c r="DL24" s="600"/>
      <c r="DM24" s="600"/>
      <c r="DN24" s="600"/>
      <c r="DO24" s="600"/>
      <c r="DP24" s="600"/>
      <c r="DQ24" s="600"/>
      <c r="DR24" s="600"/>
      <c r="DS24" s="600"/>
      <c r="DT24" s="600"/>
      <c r="DU24" s="600"/>
      <c r="DV24" s="600"/>
      <c r="DW24" s="600"/>
      <c r="DX24" s="600"/>
      <c r="DY24" s="600"/>
      <c r="DZ24" s="600"/>
      <c r="EA24" s="600"/>
      <c r="EB24" s="600"/>
      <c r="EC24" s="600"/>
      <c r="ED24" s="600"/>
      <c r="EE24" s="600"/>
      <c r="EF24" s="600"/>
      <c r="EG24" s="600"/>
      <c r="EH24" s="600"/>
      <c r="EI24" s="600"/>
      <c r="EJ24" s="600"/>
      <c r="EK24" s="600"/>
      <c r="EL24" s="600"/>
      <c r="EM24" s="600"/>
      <c r="EN24" s="600"/>
      <c r="EO24" s="600"/>
      <c r="EP24" s="600"/>
      <c r="EQ24" s="600"/>
      <c r="ER24" s="600"/>
      <c r="ES24" s="600"/>
      <c r="ET24" s="600"/>
      <c r="EU24" s="600"/>
      <c r="EV24" s="600"/>
      <c r="EW24" s="600"/>
      <c r="EX24" s="600"/>
      <c r="EY24" s="600"/>
      <c r="EZ24" s="600"/>
      <c r="FA24" s="600"/>
      <c r="FB24" s="600"/>
      <c r="FC24" s="600"/>
      <c r="FD24" s="600"/>
      <c r="FE24" s="600"/>
      <c r="FF24" s="600"/>
      <c r="FG24" s="600"/>
      <c r="FH24" s="600"/>
      <c r="FI24" s="600"/>
      <c r="FJ24" s="600"/>
      <c r="FK24" s="600"/>
      <c r="FL24" s="600"/>
      <c r="FM24" s="600"/>
      <c r="FN24" s="600"/>
      <c r="FO24" s="600"/>
      <c r="FP24" s="600"/>
      <c r="FQ24" s="600"/>
      <c r="FR24" s="600"/>
      <c r="FS24" s="600"/>
      <c r="FT24" s="600"/>
      <c r="FU24" s="600"/>
      <c r="FV24" s="600"/>
      <c r="FW24" s="600"/>
      <c r="FX24" s="600"/>
      <c r="FY24" s="600"/>
      <c r="FZ24" s="600"/>
      <c r="GA24" s="600"/>
      <c r="GB24" s="600"/>
      <c r="GC24" s="600"/>
      <c r="GD24" s="600"/>
      <c r="GE24" s="600"/>
      <c r="GF24" s="600"/>
      <c r="GG24" s="600"/>
      <c r="GH24" s="600"/>
      <c r="GI24" s="600"/>
      <c r="GJ24" s="600"/>
      <c r="GK24" s="600"/>
      <c r="GL24" s="600"/>
      <c r="GM24" s="600"/>
      <c r="GN24" s="600"/>
      <c r="GO24" s="600"/>
      <c r="GP24" s="600"/>
      <c r="GQ24" s="600"/>
      <c r="GR24" s="600"/>
      <c r="GS24" s="600"/>
      <c r="GT24" s="600"/>
      <c r="GU24" s="600"/>
      <c r="GV24" s="600"/>
      <c r="GW24" s="600"/>
      <c r="GX24" s="600"/>
      <c r="GY24" s="600"/>
      <c r="GZ24" s="600"/>
      <c r="HA24" s="600"/>
      <c r="HB24" s="600"/>
      <c r="HC24" s="600"/>
      <c r="HD24" s="600"/>
      <c r="HE24" s="600"/>
      <c r="HF24" s="600"/>
      <c r="HG24" s="600"/>
      <c r="HH24" s="600"/>
      <c r="HI24" s="600"/>
      <c r="HJ24" s="600"/>
      <c r="HK24" s="600"/>
      <c r="HL24" s="600"/>
      <c r="HM24" s="600"/>
      <c r="HN24" s="600"/>
      <c r="HO24" s="600"/>
      <c r="HP24" s="600"/>
      <c r="HQ24" s="600"/>
      <c r="HR24" s="600"/>
      <c r="HS24" s="600"/>
      <c r="HT24" s="600"/>
      <c r="HU24" s="600"/>
      <c r="HV24" s="600"/>
      <c r="HW24" s="600"/>
      <c r="HX24" s="600"/>
      <c r="HY24" s="600"/>
      <c r="HZ24" s="600"/>
      <c r="IA24" s="600"/>
      <c r="IB24" s="600"/>
      <c r="IC24" s="600"/>
      <c r="ID24" s="600"/>
      <c r="IE24" s="600"/>
      <c r="IF24" s="600"/>
      <c r="IG24" s="600"/>
      <c r="IH24" s="600"/>
      <c r="II24" s="600"/>
      <c r="IJ24" s="600"/>
      <c r="IK24" s="600"/>
      <c r="IL24" s="600"/>
      <c r="IM24" s="600"/>
      <c r="IN24" s="600"/>
      <c r="IO24" s="600"/>
      <c r="IP24" s="600"/>
      <c r="IQ24" s="600"/>
      <c r="IR24" s="600"/>
      <c r="IS24" s="600"/>
    </row>
    <row r="25" spans="1:253" s="601" customFormat="1">
      <c r="A25" s="466" t="s">
        <v>38</v>
      </c>
      <c r="B25" s="460">
        <f>'Sources and Uses Budget'!$C24</f>
        <v>0</v>
      </c>
      <c r="C25" s="460">
        <f>'Sources and Uses Budget'!$C24</f>
        <v>0</v>
      </c>
      <c r="D25" s="464">
        <f t="shared" si="0"/>
        <v>0</v>
      </c>
      <c r="E25" s="462"/>
      <c r="F25" s="461"/>
      <c r="G25" s="605"/>
      <c r="H25" s="600"/>
      <c r="I25" s="600"/>
      <c r="J25" s="600"/>
      <c r="K25" s="600"/>
      <c r="L25" s="600"/>
      <c r="M25" s="600"/>
      <c r="N25" s="600"/>
      <c r="O25" s="600"/>
      <c r="P25" s="600"/>
      <c r="Q25" s="600"/>
      <c r="R25" s="600"/>
      <c r="S25" s="600"/>
      <c r="T25" s="600"/>
      <c r="U25" s="600"/>
      <c r="V25" s="600"/>
      <c r="W25" s="600"/>
      <c r="X25" s="600"/>
      <c r="Y25" s="600"/>
      <c r="Z25" s="600"/>
      <c r="AA25" s="600"/>
      <c r="AB25" s="600"/>
      <c r="AC25" s="600"/>
      <c r="AD25" s="600"/>
      <c r="AE25" s="600"/>
      <c r="AF25" s="600"/>
      <c r="AG25" s="600"/>
      <c r="AH25" s="600"/>
      <c r="AI25" s="600"/>
      <c r="AJ25" s="600"/>
      <c r="AK25" s="600"/>
      <c r="AL25" s="600"/>
      <c r="AM25" s="600"/>
      <c r="AN25" s="600"/>
      <c r="AO25" s="600"/>
      <c r="AP25" s="600"/>
      <c r="AQ25" s="600"/>
      <c r="AR25" s="600"/>
      <c r="AS25" s="600"/>
      <c r="AT25" s="600"/>
      <c r="AU25" s="600"/>
      <c r="AV25" s="600"/>
      <c r="AW25" s="600"/>
      <c r="AX25" s="600"/>
      <c r="AY25" s="600"/>
      <c r="AZ25" s="600"/>
      <c r="BA25" s="600"/>
      <c r="BB25" s="600"/>
      <c r="BC25" s="600"/>
      <c r="BD25" s="600"/>
      <c r="BE25" s="600"/>
      <c r="BF25" s="600"/>
      <c r="BG25" s="600"/>
      <c r="BH25" s="600"/>
      <c r="BI25" s="600"/>
      <c r="BJ25" s="600"/>
      <c r="BK25" s="600"/>
      <c r="BL25" s="600"/>
      <c r="BM25" s="600"/>
      <c r="BN25" s="600"/>
      <c r="BO25" s="600"/>
      <c r="BP25" s="600"/>
      <c r="BQ25" s="600"/>
      <c r="BR25" s="600"/>
      <c r="BS25" s="600"/>
      <c r="BT25" s="600"/>
      <c r="BU25" s="600"/>
      <c r="BV25" s="600"/>
      <c r="BW25" s="600"/>
      <c r="BX25" s="600"/>
      <c r="BY25" s="600"/>
      <c r="BZ25" s="600"/>
      <c r="CA25" s="600"/>
      <c r="CB25" s="600"/>
      <c r="CC25" s="600"/>
      <c r="CD25" s="600"/>
      <c r="CE25" s="600"/>
      <c r="CF25" s="600"/>
      <c r="CG25" s="600"/>
      <c r="CH25" s="600"/>
      <c r="CI25" s="600"/>
      <c r="CJ25" s="600"/>
      <c r="CK25" s="600"/>
      <c r="CL25" s="600"/>
      <c r="CM25" s="600"/>
      <c r="CN25" s="600"/>
      <c r="CO25" s="600"/>
      <c r="CP25" s="600"/>
      <c r="CQ25" s="600"/>
      <c r="CR25" s="600"/>
      <c r="CS25" s="600"/>
      <c r="CT25" s="600"/>
      <c r="CU25" s="600"/>
      <c r="CV25" s="600"/>
      <c r="CW25" s="600"/>
      <c r="CX25" s="600"/>
      <c r="CY25" s="600"/>
      <c r="CZ25" s="600"/>
      <c r="DA25" s="600"/>
      <c r="DB25" s="600"/>
      <c r="DC25" s="600"/>
      <c r="DD25" s="600"/>
      <c r="DE25" s="600"/>
      <c r="DF25" s="600"/>
      <c r="DG25" s="600"/>
      <c r="DH25" s="600"/>
      <c r="DI25" s="600"/>
      <c r="DJ25" s="600"/>
      <c r="DK25" s="600"/>
      <c r="DL25" s="600"/>
      <c r="DM25" s="600"/>
      <c r="DN25" s="600"/>
      <c r="DO25" s="600"/>
      <c r="DP25" s="600"/>
      <c r="DQ25" s="600"/>
      <c r="DR25" s="600"/>
      <c r="DS25" s="600"/>
      <c r="DT25" s="600"/>
      <c r="DU25" s="600"/>
      <c r="DV25" s="600"/>
      <c r="DW25" s="600"/>
      <c r="DX25" s="600"/>
      <c r="DY25" s="600"/>
      <c r="DZ25" s="600"/>
      <c r="EA25" s="600"/>
      <c r="EB25" s="600"/>
      <c r="EC25" s="600"/>
      <c r="ED25" s="600"/>
      <c r="EE25" s="600"/>
      <c r="EF25" s="600"/>
      <c r="EG25" s="600"/>
      <c r="EH25" s="600"/>
      <c r="EI25" s="600"/>
      <c r="EJ25" s="600"/>
      <c r="EK25" s="600"/>
      <c r="EL25" s="600"/>
      <c r="EM25" s="600"/>
      <c r="EN25" s="600"/>
      <c r="EO25" s="600"/>
      <c r="EP25" s="600"/>
      <c r="EQ25" s="600"/>
      <c r="ER25" s="600"/>
      <c r="ES25" s="600"/>
      <c r="ET25" s="600"/>
      <c r="EU25" s="600"/>
      <c r="EV25" s="600"/>
      <c r="EW25" s="600"/>
      <c r="EX25" s="600"/>
      <c r="EY25" s="600"/>
      <c r="EZ25" s="600"/>
      <c r="FA25" s="600"/>
      <c r="FB25" s="600"/>
      <c r="FC25" s="600"/>
      <c r="FD25" s="600"/>
      <c r="FE25" s="600"/>
      <c r="FF25" s="600"/>
      <c r="FG25" s="600"/>
      <c r="FH25" s="600"/>
      <c r="FI25" s="600"/>
      <c r="FJ25" s="600"/>
      <c r="FK25" s="600"/>
      <c r="FL25" s="600"/>
      <c r="FM25" s="600"/>
      <c r="FN25" s="600"/>
      <c r="FO25" s="600"/>
      <c r="FP25" s="600"/>
      <c r="FQ25" s="600"/>
      <c r="FR25" s="600"/>
      <c r="FS25" s="600"/>
      <c r="FT25" s="600"/>
      <c r="FU25" s="600"/>
      <c r="FV25" s="600"/>
      <c r="FW25" s="600"/>
      <c r="FX25" s="600"/>
      <c r="FY25" s="600"/>
      <c r="FZ25" s="600"/>
      <c r="GA25" s="600"/>
      <c r="GB25" s="600"/>
      <c r="GC25" s="600"/>
      <c r="GD25" s="600"/>
      <c r="GE25" s="600"/>
      <c r="GF25" s="600"/>
      <c r="GG25" s="600"/>
      <c r="GH25" s="600"/>
      <c r="GI25" s="600"/>
      <c r="GJ25" s="600"/>
      <c r="GK25" s="600"/>
      <c r="GL25" s="600"/>
      <c r="GM25" s="600"/>
      <c r="GN25" s="600"/>
      <c r="GO25" s="600"/>
      <c r="GP25" s="600"/>
      <c r="GQ25" s="600"/>
      <c r="GR25" s="600"/>
      <c r="GS25" s="600"/>
      <c r="GT25" s="600"/>
      <c r="GU25" s="600"/>
      <c r="GV25" s="600"/>
      <c r="GW25" s="600"/>
      <c r="GX25" s="600"/>
      <c r="GY25" s="600"/>
      <c r="GZ25" s="600"/>
      <c r="HA25" s="600"/>
      <c r="HB25" s="600"/>
      <c r="HC25" s="600"/>
      <c r="HD25" s="600"/>
      <c r="HE25" s="600"/>
      <c r="HF25" s="600"/>
      <c r="HG25" s="600"/>
      <c r="HH25" s="600"/>
      <c r="HI25" s="600"/>
      <c r="HJ25" s="600"/>
      <c r="HK25" s="600"/>
      <c r="HL25" s="600"/>
      <c r="HM25" s="600"/>
      <c r="HN25" s="600"/>
      <c r="HO25" s="600"/>
      <c r="HP25" s="600"/>
      <c r="HQ25" s="600"/>
      <c r="HR25" s="600"/>
      <c r="HS25" s="600"/>
      <c r="HT25" s="600"/>
      <c r="HU25" s="600"/>
      <c r="HV25" s="600"/>
      <c r="HW25" s="600"/>
      <c r="HX25" s="600"/>
      <c r="HY25" s="600"/>
      <c r="HZ25" s="600"/>
      <c r="IA25" s="600"/>
      <c r="IB25" s="600"/>
      <c r="IC25" s="600"/>
      <c r="ID25" s="600"/>
      <c r="IE25" s="600"/>
      <c r="IF25" s="600"/>
      <c r="IG25" s="600"/>
      <c r="IH25" s="600"/>
      <c r="II25" s="600"/>
      <c r="IJ25" s="600"/>
      <c r="IK25" s="600"/>
      <c r="IL25" s="600"/>
      <c r="IM25" s="600"/>
      <c r="IN25" s="600"/>
      <c r="IO25" s="600"/>
      <c r="IP25" s="600"/>
      <c r="IQ25" s="600"/>
      <c r="IR25" s="600"/>
      <c r="IS25" s="600"/>
    </row>
    <row r="26" spans="1:253" s="601" customFormat="1">
      <c r="A26" s="465" t="s">
        <v>144</v>
      </c>
      <c r="B26" s="464">
        <f>SUM(B18:B25)</f>
        <v>0</v>
      </c>
      <c r="C26" s="464">
        <f>SUM(C18:C25)</f>
        <v>0</v>
      </c>
      <c r="D26" s="464">
        <f t="shared" si="0"/>
        <v>0</v>
      </c>
      <c r="E26" s="462"/>
      <c r="F26" s="461"/>
      <c r="G26" s="605"/>
      <c r="H26" s="600"/>
      <c r="I26" s="600"/>
      <c r="J26" s="600"/>
      <c r="K26" s="600"/>
      <c r="L26" s="600"/>
      <c r="M26" s="600"/>
      <c r="N26" s="600"/>
      <c r="O26" s="600"/>
      <c r="P26" s="600"/>
      <c r="Q26" s="600"/>
      <c r="R26" s="600"/>
      <c r="S26" s="600"/>
      <c r="T26" s="600"/>
      <c r="U26" s="600"/>
      <c r="V26" s="600"/>
      <c r="W26" s="600"/>
      <c r="X26" s="600"/>
      <c r="Y26" s="600"/>
      <c r="Z26" s="600"/>
      <c r="AA26" s="600"/>
      <c r="AB26" s="600"/>
      <c r="AC26" s="600"/>
      <c r="AD26" s="600"/>
      <c r="AE26" s="600"/>
      <c r="AF26" s="600"/>
      <c r="AG26" s="600"/>
      <c r="AH26" s="600"/>
      <c r="AI26" s="600"/>
      <c r="AJ26" s="600"/>
      <c r="AK26" s="600"/>
      <c r="AL26" s="600"/>
      <c r="AM26" s="600"/>
      <c r="AN26" s="600"/>
      <c r="AO26" s="600"/>
      <c r="AP26" s="600"/>
      <c r="AQ26" s="600"/>
      <c r="AR26" s="600"/>
      <c r="AS26" s="600"/>
      <c r="AT26" s="600"/>
      <c r="AU26" s="600"/>
      <c r="AV26" s="600"/>
      <c r="AW26" s="600"/>
      <c r="AX26" s="600"/>
      <c r="AY26" s="600"/>
      <c r="AZ26" s="600"/>
      <c r="BA26" s="600"/>
      <c r="BB26" s="600"/>
      <c r="BC26" s="600"/>
      <c r="BD26" s="600"/>
      <c r="BE26" s="600"/>
      <c r="BF26" s="600"/>
      <c r="BG26" s="600"/>
      <c r="BH26" s="600"/>
      <c r="BI26" s="600"/>
      <c r="BJ26" s="600"/>
      <c r="BK26" s="600"/>
      <c r="BL26" s="600"/>
      <c r="BM26" s="600"/>
      <c r="BN26" s="600"/>
      <c r="BO26" s="600"/>
      <c r="BP26" s="600"/>
      <c r="BQ26" s="600"/>
      <c r="BR26" s="600"/>
      <c r="BS26" s="600"/>
      <c r="BT26" s="600"/>
      <c r="BU26" s="600"/>
      <c r="BV26" s="600"/>
      <c r="BW26" s="600"/>
      <c r="BX26" s="600"/>
      <c r="BY26" s="600"/>
      <c r="BZ26" s="600"/>
      <c r="CA26" s="600"/>
      <c r="CB26" s="600"/>
      <c r="CC26" s="600"/>
      <c r="CD26" s="600"/>
      <c r="CE26" s="600"/>
      <c r="CF26" s="600"/>
      <c r="CG26" s="600"/>
      <c r="CH26" s="600"/>
      <c r="CI26" s="600"/>
      <c r="CJ26" s="600"/>
      <c r="CK26" s="600"/>
      <c r="CL26" s="600"/>
      <c r="CM26" s="600"/>
      <c r="CN26" s="600"/>
      <c r="CO26" s="600"/>
      <c r="CP26" s="600"/>
      <c r="CQ26" s="600"/>
      <c r="CR26" s="600"/>
      <c r="CS26" s="600"/>
      <c r="CT26" s="600"/>
      <c r="CU26" s="600"/>
      <c r="CV26" s="600"/>
      <c r="CW26" s="600"/>
      <c r="CX26" s="600"/>
      <c r="CY26" s="600"/>
      <c r="CZ26" s="600"/>
      <c r="DA26" s="600"/>
      <c r="DB26" s="600"/>
      <c r="DC26" s="600"/>
      <c r="DD26" s="600"/>
      <c r="DE26" s="600"/>
      <c r="DF26" s="600"/>
      <c r="DG26" s="600"/>
      <c r="DH26" s="600"/>
      <c r="DI26" s="600"/>
      <c r="DJ26" s="600"/>
      <c r="DK26" s="600"/>
      <c r="DL26" s="600"/>
      <c r="DM26" s="600"/>
      <c r="DN26" s="600"/>
      <c r="DO26" s="600"/>
      <c r="DP26" s="600"/>
      <c r="DQ26" s="600"/>
      <c r="DR26" s="600"/>
      <c r="DS26" s="600"/>
      <c r="DT26" s="600"/>
      <c r="DU26" s="600"/>
      <c r="DV26" s="600"/>
      <c r="DW26" s="600"/>
      <c r="DX26" s="600"/>
      <c r="DY26" s="600"/>
      <c r="DZ26" s="600"/>
      <c r="EA26" s="600"/>
      <c r="EB26" s="600"/>
      <c r="EC26" s="600"/>
      <c r="ED26" s="600"/>
      <c r="EE26" s="600"/>
      <c r="EF26" s="600"/>
      <c r="EG26" s="600"/>
      <c r="EH26" s="600"/>
      <c r="EI26" s="600"/>
      <c r="EJ26" s="600"/>
      <c r="EK26" s="600"/>
      <c r="EL26" s="600"/>
      <c r="EM26" s="600"/>
      <c r="EN26" s="600"/>
      <c r="EO26" s="600"/>
      <c r="EP26" s="600"/>
      <c r="EQ26" s="600"/>
      <c r="ER26" s="600"/>
      <c r="ES26" s="600"/>
      <c r="ET26" s="600"/>
      <c r="EU26" s="600"/>
      <c r="EV26" s="600"/>
      <c r="EW26" s="600"/>
      <c r="EX26" s="600"/>
      <c r="EY26" s="600"/>
      <c r="EZ26" s="600"/>
      <c r="FA26" s="600"/>
      <c r="FB26" s="600"/>
      <c r="FC26" s="600"/>
      <c r="FD26" s="600"/>
      <c r="FE26" s="600"/>
      <c r="FF26" s="600"/>
      <c r="FG26" s="600"/>
      <c r="FH26" s="600"/>
      <c r="FI26" s="600"/>
      <c r="FJ26" s="600"/>
      <c r="FK26" s="600"/>
      <c r="FL26" s="600"/>
      <c r="FM26" s="600"/>
      <c r="FN26" s="600"/>
      <c r="FO26" s="600"/>
      <c r="FP26" s="600"/>
      <c r="FQ26" s="600"/>
      <c r="FR26" s="600"/>
      <c r="FS26" s="600"/>
      <c r="FT26" s="600"/>
      <c r="FU26" s="600"/>
      <c r="FV26" s="600"/>
      <c r="FW26" s="600"/>
      <c r="FX26" s="600"/>
      <c r="FY26" s="600"/>
      <c r="FZ26" s="600"/>
      <c r="GA26" s="600"/>
      <c r="GB26" s="600"/>
      <c r="GC26" s="600"/>
      <c r="GD26" s="600"/>
      <c r="GE26" s="600"/>
      <c r="GF26" s="600"/>
      <c r="GG26" s="600"/>
      <c r="GH26" s="600"/>
      <c r="GI26" s="600"/>
      <c r="GJ26" s="600"/>
      <c r="GK26" s="600"/>
      <c r="GL26" s="600"/>
      <c r="GM26" s="600"/>
      <c r="GN26" s="600"/>
      <c r="GO26" s="600"/>
      <c r="GP26" s="600"/>
      <c r="GQ26" s="600"/>
      <c r="GR26" s="600"/>
      <c r="GS26" s="600"/>
      <c r="GT26" s="600"/>
      <c r="GU26" s="600"/>
      <c r="GV26" s="600"/>
      <c r="GW26" s="600"/>
      <c r="GX26" s="600"/>
      <c r="GY26" s="600"/>
      <c r="GZ26" s="600"/>
      <c r="HA26" s="600"/>
      <c r="HB26" s="600"/>
      <c r="HC26" s="600"/>
      <c r="HD26" s="600"/>
      <c r="HE26" s="600"/>
      <c r="HF26" s="600"/>
      <c r="HG26" s="600"/>
      <c r="HH26" s="600"/>
      <c r="HI26" s="600"/>
      <c r="HJ26" s="600"/>
      <c r="HK26" s="600"/>
      <c r="HL26" s="600"/>
      <c r="HM26" s="600"/>
      <c r="HN26" s="600"/>
      <c r="HO26" s="600"/>
      <c r="HP26" s="600"/>
      <c r="HQ26" s="600"/>
      <c r="HR26" s="600"/>
      <c r="HS26" s="600"/>
      <c r="HT26" s="600"/>
      <c r="HU26" s="600"/>
      <c r="HV26" s="600"/>
      <c r="HW26" s="600"/>
      <c r="HX26" s="600"/>
      <c r="HY26" s="600"/>
      <c r="HZ26" s="600"/>
      <c r="IA26" s="600"/>
      <c r="IB26" s="600"/>
      <c r="IC26" s="600"/>
      <c r="ID26" s="600"/>
      <c r="IE26" s="600"/>
      <c r="IF26" s="600"/>
      <c r="IG26" s="600"/>
      <c r="IH26" s="600"/>
      <c r="II26" s="600"/>
      <c r="IJ26" s="600"/>
      <c r="IK26" s="600"/>
      <c r="IL26" s="600"/>
      <c r="IM26" s="600"/>
      <c r="IN26" s="600"/>
      <c r="IO26" s="600"/>
      <c r="IP26" s="600"/>
      <c r="IQ26" s="600"/>
      <c r="IR26" s="600"/>
      <c r="IS26" s="600"/>
    </row>
    <row r="27" spans="1:253" s="601" customFormat="1">
      <c r="A27" s="465" t="s">
        <v>152</v>
      </c>
      <c r="B27" s="460">
        <f>'Sources and Uses Budget'!$C$26</f>
        <v>0</v>
      </c>
      <c r="C27" s="460">
        <f>'Sources and Uses Budget'!$C$26</f>
        <v>0</v>
      </c>
      <c r="D27" s="464">
        <f t="shared" si="0"/>
        <v>0</v>
      </c>
      <c r="E27" s="462"/>
      <c r="F27" s="461"/>
      <c r="G27" s="605"/>
      <c r="H27" s="600"/>
      <c r="I27" s="600"/>
      <c r="J27" s="600"/>
      <c r="K27" s="600"/>
      <c r="L27" s="600"/>
      <c r="M27" s="600"/>
      <c r="N27" s="600"/>
      <c r="O27" s="600"/>
      <c r="P27" s="600"/>
      <c r="Q27" s="600"/>
      <c r="R27" s="600"/>
      <c r="S27" s="600"/>
      <c r="T27" s="600"/>
      <c r="U27" s="600"/>
      <c r="V27" s="600"/>
      <c r="W27" s="600"/>
      <c r="X27" s="600"/>
      <c r="Y27" s="600"/>
      <c r="Z27" s="600"/>
      <c r="AA27" s="600"/>
      <c r="AB27" s="600"/>
      <c r="AC27" s="600"/>
      <c r="AD27" s="600"/>
      <c r="AE27" s="600"/>
      <c r="AF27" s="600"/>
      <c r="AG27" s="600"/>
      <c r="AH27" s="600"/>
      <c r="AI27" s="600"/>
      <c r="AJ27" s="600"/>
      <c r="AK27" s="600"/>
      <c r="AL27" s="600"/>
      <c r="AM27" s="600"/>
      <c r="AN27" s="600"/>
      <c r="AO27" s="600"/>
      <c r="AP27" s="600"/>
      <c r="AQ27" s="600"/>
      <c r="AR27" s="600"/>
      <c r="AS27" s="600"/>
      <c r="AT27" s="600"/>
      <c r="AU27" s="600"/>
      <c r="AV27" s="600"/>
      <c r="AW27" s="600"/>
      <c r="AX27" s="600"/>
      <c r="AY27" s="600"/>
      <c r="AZ27" s="600"/>
      <c r="BA27" s="600"/>
      <c r="BB27" s="600"/>
      <c r="BC27" s="600"/>
      <c r="BD27" s="600"/>
      <c r="BE27" s="600"/>
      <c r="BF27" s="600"/>
      <c r="BG27" s="600"/>
      <c r="BH27" s="600"/>
      <c r="BI27" s="600"/>
      <c r="BJ27" s="600"/>
      <c r="BK27" s="600"/>
      <c r="BL27" s="600"/>
      <c r="BM27" s="600"/>
      <c r="BN27" s="600"/>
      <c r="BO27" s="600"/>
      <c r="BP27" s="600"/>
      <c r="BQ27" s="600"/>
      <c r="BR27" s="600"/>
      <c r="BS27" s="600"/>
      <c r="BT27" s="600"/>
      <c r="BU27" s="600"/>
      <c r="BV27" s="600"/>
      <c r="BW27" s="600"/>
      <c r="BX27" s="600"/>
      <c r="BY27" s="600"/>
      <c r="BZ27" s="600"/>
      <c r="CA27" s="600"/>
      <c r="CB27" s="600"/>
      <c r="CC27" s="600"/>
      <c r="CD27" s="600"/>
      <c r="CE27" s="600"/>
      <c r="CF27" s="600"/>
      <c r="CG27" s="600"/>
      <c r="CH27" s="600"/>
      <c r="CI27" s="600"/>
      <c r="CJ27" s="600"/>
      <c r="CK27" s="600"/>
      <c r="CL27" s="600"/>
      <c r="CM27" s="600"/>
      <c r="CN27" s="600"/>
      <c r="CO27" s="600"/>
      <c r="CP27" s="600"/>
      <c r="CQ27" s="600"/>
      <c r="CR27" s="600"/>
      <c r="CS27" s="600"/>
      <c r="CT27" s="600"/>
      <c r="CU27" s="600"/>
      <c r="CV27" s="600"/>
      <c r="CW27" s="600"/>
      <c r="CX27" s="600"/>
      <c r="CY27" s="600"/>
      <c r="CZ27" s="600"/>
      <c r="DA27" s="600"/>
      <c r="DB27" s="600"/>
      <c r="DC27" s="600"/>
      <c r="DD27" s="600"/>
      <c r="DE27" s="600"/>
      <c r="DF27" s="600"/>
      <c r="DG27" s="600"/>
      <c r="DH27" s="600"/>
      <c r="DI27" s="600"/>
      <c r="DJ27" s="600"/>
      <c r="DK27" s="600"/>
      <c r="DL27" s="600"/>
      <c r="DM27" s="600"/>
      <c r="DN27" s="600"/>
      <c r="DO27" s="600"/>
      <c r="DP27" s="600"/>
      <c r="DQ27" s="600"/>
      <c r="DR27" s="600"/>
      <c r="DS27" s="600"/>
      <c r="DT27" s="600"/>
      <c r="DU27" s="600"/>
      <c r="DV27" s="600"/>
      <c r="DW27" s="600"/>
      <c r="DX27" s="600"/>
      <c r="DY27" s="600"/>
      <c r="DZ27" s="600"/>
      <c r="EA27" s="600"/>
      <c r="EB27" s="600"/>
      <c r="EC27" s="600"/>
      <c r="ED27" s="600"/>
      <c r="EE27" s="600"/>
      <c r="EF27" s="600"/>
      <c r="EG27" s="600"/>
      <c r="EH27" s="600"/>
      <c r="EI27" s="600"/>
      <c r="EJ27" s="600"/>
      <c r="EK27" s="600"/>
      <c r="EL27" s="600"/>
      <c r="EM27" s="600"/>
      <c r="EN27" s="600"/>
      <c r="EO27" s="600"/>
      <c r="EP27" s="600"/>
      <c r="EQ27" s="600"/>
      <c r="ER27" s="600"/>
      <c r="ES27" s="600"/>
      <c r="ET27" s="600"/>
      <c r="EU27" s="600"/>
      <c r="EV27" s="600"/>
      <c r="EW27" s="600"/>
      <c r="EX27" s="600"/>
      <c r="EY27" s="600"/>
      <c r="EZ27" s="600"/>
      <c r="FA27" s="600"/>
      <c r="FB27" s="600"/>
      <c r="FC27" s="600"/>
      <c r="FD27" s="600"/>
      <c r="FE27" s="600"/>
      <c r="FF27" s="600"/>
      <c r="FG27" s="600"/>
      <c r="FH27" s="600"/>
      <c r="FI27" s="600"/>
      <c r="FJ27" s="600"/>
      <c r="FK27" s="600"/>
      <c r="FL27" s="600"/>
      <c r="FM27" s="600"/>
      <c r="FN27" s="600"/>
      <c r="FO27" s="600"/>
      <c r="FP27" s="600"/>
      <c r="FQ27" s="600"/>
      <c r="FR27" s="600"/>
      <c r="FS27" s="600"/>
      <c r="FT27" s="600"/>
      <c r="FU27" s="600"/>
      <c r="FV27" s="600"/>
      <c r="FW27" s="600"/>
      <c r="FX27" s="600"/>
      <c r="FY27" s="600"/>
      <c r="FZ27" s="600"/>
      <c r="GA27" s="600"/>
      <c r="GB27" s="600"/>
      <c r="GC27" s="600"/>
      <c r="GD27" s="600"/>
      <c r="GE27" s="600"/>
      <c r="GF27" s="600"/>
      <c r="GG27" s="600"/>
      <c r="GH27" s="600"/>
      <c r="GI27" s="600"/>
      <c r="GJ27" s="600"/>
      <c r="GK27" s="600"/>
      <c r="GL27" s="600"/>
      <c r="GM27" s="600"/>
      <c r="GN27" s="600"/>
      <c r="GO27" s="600"/>
      <c r="GP27" s="600"/>
      <c r="GQ27" s="600"/>
      <c r="GR27" s="600"/>
      <c r="GS27" s="600"/>
      <c r="GT27" s="600"/>
      <c r="GU27" s="600"/>
      <c r="GV27" s="600"/>
      <c r="GW27" s="600"/>
      <c r="GX27" s="600"/>
      <c r="GY27" s="600"/>
      <c r="GZ27" s="600"/>
      <c r="HA27" s="600"/>
      <c r="HB27" s="600"/>
      <c r="HC27" s="600"/>
      <c r="HD27" s="600"/>
      <c r="HE27" s="600"/>
      <c r="HF27" s="600"/>
      <c r="HG27" s="600"/>
      <c r="HH27" s="600"/>
      <c r="HI27" s="600"/>
      <c r="HJ27" s="600"/>
      <c r="HK27" s="600"/>
      <c r="HL27" s="600"/>
      <c r="HM27" s="600"/>
      <c r="HN27" s="600"/>
      <c r="HO27" s="600"/>
      <c r="HP27" s="600"/>
      <c r="HQ27" s="600"/>
      <c r="HR27" s="600"/>
      <c r="HS27" s="600"/>
      <c r="HT27" s="600"/>
      <c r="HU27" s="600"/>
      <c r="HV27" s="600"/>
      <c r="HW27" s="600"/>
      <c r="HX27" s="600"/>
      <c r="HY27" s="600"/>
      <c r="HZ27" s="600"/>
      <c r="IA27" s="600"/>
      <c r="IB27" s="600"/>
      <c r="IC27" s="600"/>
      <c r="ID27" s="600"/>
      <c r="IE27" s="600"/>
      <c r="IF27" s="600"/>
      <c r="IG27" s="600"/>
      <c r="IH27" s="600"/>
      <c r="II27" s="600"/>
      <c r="IJ27" s="600"/>
      <c r="IK27" s="600"/>
      <c r="IL27" s="600"/>
      <c r="IM27" s="600"/>
      <c r="IN27" s="600"/>
      <c r="IO27" s="600"/>
      <c r="IP27" s="600"/>
      <c r="IQ27" s="600"/>
      <c r="IR27" s="600"/>
      <c r="IS27" s="600"/>
    </row>
    <row r="28" spans="1:253" s="601" customFormat="1">
      <c r="A28" s="458" t="s">
        <v>153</v>
      </c>
      <c r="B28" s="458"/>
      <c r="C28" s="458"/>
      <c r="D28" s="458"/>
      <c r="E28" s="478"/>
      <c r="F28" s="458"/>
      <c r="G28" s="605"/>
      <c r="H28" s="600"/>
      <c r="I28" s="600"/>
      <c r="J28" s="600"/>
      <c r="K28" s="600"/>
      <c r="L28" s="600"/>
      <c r="M28" s="600"/>
      <c r="N28" s="600"/>
      <c r="O28" s="600"/>
      <c r="P28" s="600"/>
      <c r="Q28" s="600"/>
      <c r="R28" s="600"/>
      <c r="S28" s="600"/>
      <c r="T28" s="600"/>
      <c r="U28" s="600"/>
      <c r="V28" s="600"/>
      <c r="W28" s="600"/>
      <c r="X28" s="600"/>
      <c r="Y28" s="600"/>
      <c r="Z28" s="600"/>
      <c r="AA28" s="600"/>
      <c r="AB28" s="600"/>
      <c r="AC28" s="600"/>
      <c r="AD28" s="600"/>
      <c r="AE28" s="600"/>
      <c r="AF28" s="600"/>
      <c r="AG28" s="600"/>
      <c r="AH28" s="600"/>
      <c r="AI28" s="600"/>
      <c r="AJ28" s="600"/>
      <c r="AK28" s="600"/>
      <c r="AL28" s="600"/>
      <c r="AM28" s="600"/>
      <c r="AN28" s="600"/>
      <c r="AO28" s="600"/>
      <c r="AP28" s="600"/>
      <c r="AQ28" s="600"/>
      <c r="AR28" s="600"/>
      <c r="AS28" s="600"/>
      <c r="AT28" s="600"/>
      <c r="AU28" s="600"/>
      <c r="AV28" s="600"/>
      <c r="AW28" s="600"/>
      <c r="AX28" s="600"/>
      <c r="AY28" s="600"/>
      <c r="AZ28" s="600"/>
      <c r="BA28" s="600"/>
      <c r="BB28" s="600"/>
      <c r="BC28" s="600"/>
      <c r="BD28" s="600"/>
      <c r="BE28" s="600"/>
      <c r="BF28" s="600"/>
      <c r="BG28" s="600"/>
      <c r="BH28" s="600"/>
      <c r="BI28" s="600"/>
      <c r="BJ28" s="600"/>
      <c r="BK28" s="600"/>
      <c r="BL28" s="600"/>
      <c r="BM28" s="600"/>
      <c r="BN28" s="600"/>
      <c r="BO28" s="600"/>
      <c r="BP28" s="600"/>
      <c r="BQ28" s="600"/>
      <c r="BR28" s="600"/>
      <c r="BS28" s="600"/>
      <c r="BT28" s="600"/>
      <c r="BU28" s="600"/>
      <c r="BV28" s="600"/>
      <c r="BW28" s="600"/>
      <c r="BX28" s="600"/>
      <c r="BY28" s="600"/>
      <c r="BZ28" s="600"/>
      <c r="CA28" s="600"/>
      <c r="CB28" s="600"/>
      <c r="CC28" s="600"/>
      <c r="CD28" s="600"/>
      <c r="CE28" s="600"/>
      <c r="CF28" s="600"/>
      <c r="CG28" s="600"/>
      <c r="CH28" s="600"/>
      <c r="CI28" s="600"/>
      <c r="CJ28" s="600"/>
      <c r="CK28" s="600"/>
      <c r="CL28" s="600"/>
      <c r="CM28" s="600"/>
      <c r="CN28" s="600"/>
      <c r="CO28" s="600"/>
      <c r="CP28" s="600"/>
      <c r="CQ28" s="600"/>
      <c r="CR28" s="600"/>
      <c r="CS28" s="600"/>
      <c r="CT28" s="600"/>
      <c r="CU28" s="600"/>
      <c r="CV28" s="600"/>
      <c r="CW28" s="600"/>
      <c r="CX28" s="600"/>
      <c r="CY28" s="600"/>
      <c r="CZ28" s="600"/>
      <c r="DA28" s="600"/>
      <c r="DB28" s="600"/>
      <c r="DC28" s="600"/>
      <c r="DD28" s="600"/>
      <c r="DE28" s="600"/>
      <c r="DF28" s="600"/>
      <c r="DG28" s="600"/>
      <c r="DH28" s="600"/>
      <c r="DI28" s="600"/>
      <c r="DJ28" s="600"/>
      <c r="DK28" s="600"/>
      <c r="DL28" s="600"/>
      <c r="DM28" s="600"/>
      <c r="DN28" s="600"/>
      <c r="DO28" s="600"/>
      <c r="DP28" s="600"/>
      <c r="DQ28" s="600"/>
      <c r="DR28" s="600"/>
      <c r="DS28" s="600"/>
      <c r="DT28" s="600"/>
      <c r="DU28" s="600"/>
      <c r="DV28" s="600"/>
      <c r="DW28" s="600"/>
      <c r="DX28" s="600"/>
      <c r="DY28" s="600"/>
      <c r="DZ28" s="600"/>
      <c r="EA28" s="600"/>
      <c r="EB28" s="600"/>
      <c r="EC28" s="600"/>
      <c r="ED28" s="600"/>
      <c r="EE28" s="600"/>
      <c r="EF28" s="600"/>
      <c r="EG28" s="600"/>
      <c r="EH28" s="600"/>
      <c r="EI28" s="600"/>
      <c r="EJ28" s="600"/>
      <c r="EK28" s="600"/>
      <c r="EL28" s="600"/>
      <c r="EM28" s="600"/>
      <c r="EN28" s="600"/>
      <c r="EO28" s="600"/>
      <c r="EP28" s="600"/>
      <c r="EQ28" s="600"/>
      <c r="ER28" s="600"/>
      <c r="ES28" s="600"/>
      <c r="ET28" s="600"/>
      <c r="EU28" s="600"/>
      <c r="EV28" s="600"/>
      <c r="EW28" s="600"/>
      <c r="EX28" s="600"/>
      <c r="EY28" s="600"/>
      <c r="EZ28" s="600"/>
      <c r="FA28" s="600"/>
      <c r="FB28" s="600"/>
      <c r="FC28" s="600"/>
      <c r="FD28" s="600"/>
      <c r="FE28" s="600"/>
      <c r="FF28" s="600"/>
      <c r="FG28" s="600"/>
      <c r="FH28" s="600"/>
      <c r="FI28" s="600"/>
      <c r="FJ28" s="600"/>
      <c r="FK28" s="600"/>
      <c r="FL28" s="600"/>
      <c r="FM28" s="600"/>
      <c r="FN28" s="600"/>
      <c r="FO28" s="600"/>
      <c r="FP28" s="600"/>
      <c r="FQ28" s="600"/>
      <c r="FR28" s="600"/>
      <c r="FS28" s="600"/>
      <c r="FT28" s="600"/>
      <c r="FU28" s="600"/>
      <c r="FV28" s="600"/>
      <c r="FW28" s="600"/>
      <c r="FX28" s="600"/>
      <c r="FY28" s="600"/>
      <c r="FZ28" s="600"/>
      <c r="GA28" s="600"/>
      <c r="GB28" s="600"/>
      <c r="GC28" s="600"/>
      <c r="GD28" s="600"/>
      <c r="GE28" s="600"/>
      <c r="GF28" s="600"/>
      <c r="GG28" s="600"/>
      <c r="GH28" s="600"/>
      <c r="GI28" s="600"/>
      <c r="GJ28" s="600"/>
      <c r="GK28" s="600"/>
      <c r="GL28" s="600"/>
      <c r="GM28" s="600"/>
      <c r="GN28" s="600"/>
      <c r="GO28" s="600"/>
      <c r="GP28" s="600"/>
      <c r="GQ28" s="600"/>
      <c r="GR28" s="600"/>
      <c r="GS28" s="600"/>
      <c r="GT28" s="600"/>
      <c r="GU28" s="600"/>
      <c r="GV28" s="600"/>
      <c r="GW28" s="600"/>
      <c r="GX28" s="600"/>
      <c r="GY28" s="600"/>
      <c r="GZ28" s="600"/>
      <c r="HA28" s="600"/>
      <c r="HB28" s="600"/>
      <c r="HC28" s="600"/>
      <c r="HD28" s="600"/>
      <c r="HE28" s="600"/>
      <c r="HF28" s="600"/>
      <c r="HG28" s="600"/>
      <c r="HH28" s="600"/>
      <c r="HI28" s="600"/>
      <c r="HJ28" s="600"/>
      <c r="HK28" s="600"/>
      <c r="HL28" s="600"/>
      <c r="HM28" s="600"/>
      <c r="HN28" s="600"/>
      <c r="HO28" s="600"/>
      <c r="HP28" s="600"/>
      <c r="HQ28" s="600"/>
      <c r="HR28" s="600"/>
      <c r="HS28" s="600"/>
      <c r="HT28" s="600"/>
      <c r="HU28" s="600"/>
      <c r="HV28" s="600"/>
      <c r="HW28" s="600"/>
      <c r="HX28" s="600"/>
      <c r="HY28" s="600"/>
      <c r="HZ28" s="600"/>
      <c r="IA28" s="600"/>
      <c r="IB28" s="600"/>
      <c r="IC28" s="600"/>
      <c r="ID28" s="600"/>
      <c r="IE28" s="600"/>
      <c r="IF28" s="600"/>
      <c r="IG28" s="600"/>
      <c r="IH28" s="600"/>
      <c r="II28" s="600"/>
      <c r="IJ28" s="600"/>
      <c r="IK28" s="600"/>
      <c r="IL28" s="600"/>
      <c r="IM28" s="600"/>
      <c r="IN28" s="600"/>
      <c r="IO28" s="600"/>
      <c r="IP28" s="600"/>
      <c r="IQ28" s="600"/>
      <c r="IR28" s="600"/>
      <c r="IS28" s="600"/>
    </row>
    <row r="29" spans="1:253" s="601" customFormat="1">
      <c r="A29" s="463" t="s">
        <v>678</v>
      </c>
      <c r="B29" s="460">
        <f>'Sources and Uses Budget'!$C28</f>
        <v>3110126.8426076714</v>
      </c>
      <c r="C29" s="460">
        <f>'Sources and Uses Budget'!$C28</f>
        <v>3110126.8426076714</v>
      </c>
      <c r="D29" s="464">
        <f t="shared" si="0"/>
        <v>0</v>
      </c>
      <c r="E29" s="462"/>
      <c r="F29" s="461"/>
      <c r="G29" s="605"/>
      <c r="H29" s="600"/>
      <c r="I29" s="600"/>
      <c r="J29" s="600"/>
      <c r="K29" s="600"/>
      <c r="L29" s="600"/>
      <c r="M29" s="600"/>
      <c r="N29" s="600"/>
      <c r="O29" s="600"/>
      <c r="P29" s="600"/>
      <c r="Q29" s="600"/>
      <c r="R29" s="600"/>
      <c r="S29" s="600"/>
      <c r="T29" s="600"/>
      <c r="U29" s="600"/>
      <c r="V29" s="600"/>
      <c r="W29" s="600"/>
      <c r="X29" s="600"/>
      <c r="Y29" s="600"/>
      <c r="Z29" s="600"/>
      <c r="AA29" s="600"/>
      <c r="AB29" s="600"/>
      <c r="AC29" s="600"/>
      <c r="AD29" s="600"/>
      <c r="AE29" s="600"/>
      <c r="AF29" s="600"/>
      <c r="AG29" s="600"/>
      <c r="AH29" s="600"/>
      <c r="AI29" s="600"/>
      <c r="AJ29" s="600"/>
      <c r="AK29" s="600"/>
      <c r="AL29" s="600"/>
      <c r="AM29" s="600"/>
      <c r="AN29" s="600"/>
      <c r="AO29" s="600"/>
      <c r="AP29" s="600"/>
      <c r="AQ29" s="600"/>
      <c r="AR29" s="600"/>
      <c r="AS29" s="600"/>
      <c r="AT29" s="600"/>
      <c r="AU29" s="600"/>
      <c r="AV29" s="600"/>
      <c r="AW29" s="600"/>
      <c r="AX29" s="600"/>
      <c r="AY29" s="600"/>
      <c r="AZ29" s="600"/>
      <c r="BA29" s="600"/>
      <c r="BB29" s="600"/>
      <c r="BC29" s="600"/>
      <c r="BD29" s="600"/>
      <c r="BE29" s="600"/>
      <c r="BF29" s="600"/>
      <c r="BG29" s="600"/>
      <c r="BH29" s="600"/>
      <c r="BI29" s="600"/>
      <c r="BJ29" s="600"/>
      <c r="BK29" s="600"/>
      <c r="BL29" s="600"/>
      <c r="BM29" s="600"/>
      <c r="BN29" s="600"/>
      <c r="BO29" s="600"/>
      <c r="BP29" s="600"/>
      <c r="BQ29" s="600"/>
      <c r="BR29" s="600"/>
      <c r="BS29" s="600"/>
      <c r="BT29" s="600"/>
      <c r="BU29" s="600"/>
      <c r="BV29" s="600"/>
      <c r="BW29" s="600"/>
      <c r="BX29" s="600"/>
      <c r="BY29" s="600"/>
      <c r="BZ29" s="600"/>
      <c r="CA29" s="600"/>
      <c r="CB29" s="600"/>
      <c r="CC29" s="600"/>
      <c r="CD29" s="600"/>
      <c r="CE29" s="600"/>
      <c r="CF29" s="600"/>
      <c r="CG29" s="600"/>
      <c r="CH29" s="600"/>
      <c r="CI29" s="600"/>
      <c r="CJ29" s="600"/>
      <c r="CK29" s="600"/>
      <c r="CL29" s="600"/>
      <c r="CM29" s="600"/>
      <c r="CN29" s="600"/>
      <c r="CO29" s="600"/>
      <c r="CP29" s="600"/>
      <c r="CQ29" s="600"/>
      <c r="CR29" s="600"/>
      <c r="CS29" s="600"/>
      <c r="CT29" s="600"/>
      <c r="CU29" s="600"/>
      <c r="CV29" s="600"/>
      <c r="CW29" s="600"/>
      <c r="CX29" s="600"/>
      <c r="CY29" s="600"/>
      <c r="CZ29" s="600"/>
      <c r="DA29" s="600"/>
      <c r="DB29" s="600"/>
      <c r="DC29" s="600"/>
      <c r="DD29" s="600"/>
      <c r="DE29" s="600"/>
      <c r="DF29" s="600"/>
      <c r="DG29" s="600"/>
      <c r="DH29" s="600"/>
      <c r="DI29" s="600"/>
      <c r="DJ29" s="600"/>
      <c r="DK29" s="600"/>
      <c r="DL29" s="600"/>
      <c r="DM29" s="600"/>
      <c r="DN29" s="600"/>
      <c r="DO29" s="600"/>
      <c r="DP29" s="600"/>
      <c r="DQ29" s="600"/>
      <c r="DR29" s="600"/>
      <c r="DS29" s="600"/>
      <c r="DT29" s="600"/>
      <c r="DU29" s="600"/>
      <c r="DV29" s="600"/>
      <c r="DW29" s="600"/>
      <c r="DX29" s="600"/>
      <c r="DY29" s="600"/>
      <c r="DZ29" s="600"/>
      <c r="EA29" s="600"/>
      <c r="EB29" s="600"/>
      <c r="EC29" s="600"/>
      <c r="ED29" s="600"/>
      <c r="EE29" s="600"/>
      <c r="EF29" s="600"/>
      <c r="EG29" s="600"/>
      <c r="EH29" s="600"/>
      <c r="EI29" s="600"/>
      <c r="EJ29" s="600"/>
      <c r="EK29" s="600"/>
      <c r="EL29" s="600"/>
      <c r="EM29" s="600"/>
      <c r="EN29" s="600"/>
      <c r="EO29" s="600"/>
      <c r="EP29" s="600"/>
      <c r="EQ29" s="600"/>
      <c r="ER29" s="600"/>
      <c r="ES29" s="600"/>
      <c r="ET29" s="600"/>
      <c r="EU29" s="600"/>
      <c r="EV29" s="600"/>
      <c r="EW29" s="600"/>
      <c r="EX29" s="600"/>
      <c r="EY29" s="600"/>
      <c r="EZ29" s="600"/>
      <c r="FA29" s="600"/>
      <c r="FB29" s="600"/>
      <c r="FC29" s="600"/>
      <c r="FD29" s="600"/>
      <c r="FE29" s="600"/>
      <c r="FF29" s="600"/>
      <c r="FG29" s="600"/>
      <c r="FH29" s="600"/>
      <c r="FI29" s="600"/>
      <c r="FJ29" s="600"/>
      <c r="FK29" s="600"/>
      <c r="FL29" s="600"/>
      <c r="FM29" s="600"/>
      <c r="FN29" s="600"/>
      <c r="FO29" s="600"/>
      <c r="FP29" s="600"/>
      <c r="FQ29" s="600"/>
      <c r="FR29" s="600"/>
      <c r="FS29" s="600"/>
      <c r="FT29" s="600"/>
      <c r="FU29" s="600"/>
      <c r="FV29" s="600"/>
      <c r="FW29" s="600"/>
      <c r="FX29" s="600"/>
      <c r="FY29" s="600"/>
      <c r="FZ29" s="600"/>
      <c r="GA29" s="600"/>
      <c r="GB29" s="600"/>
      <c r="GC29" s="600"/>
      <c r="GD29" s="600"/>
      <c r="GE29" s="600"/>
      <c r="GF29" s="600"/>
      <c r="GG29" s="600"/>
      <c r="GH29" s="600"/>
      <c r="GI29" s="600"/>
      <c r="GJ29" s="600"/>
      <c r="GK29" s="600"/>
      <c r="GL29" s="600"/>
      <c r="GM29" s="600"/>
      <c r="GN29" s="600"/>
      <c r="GO29" s="600"/>
      <c r="GP29" s="600"/>
      <c r="GQ29" s="600"/>
      <c r="GR29" s="600"/>
      <c r="GS29" s="600"/>
      <c r="GT29" s="600"/>
      <c r="GU29" s="600"/>
      <c r="GV29" s="600"/>
      <c r="GW29" s="600"/>
      <c r="GX29" s="600"/>
      <c r="GY29" s="600"/>
      <c r="GZ29" s="600"/>
      <c r="HA29" s="600"/>
      <c r="HB29" s="600"/>
      <c r="HC29" s="600"/>
      <c r="HD29" s="600"/>
      <c r="HE29" s="600"/>
      <c r="HF29" s="600"/>
      <c r="HG29" s="600"/>
      <c r="HH29" s="600"/>
      <c r="HI29" s="600"/>
      <c r="HJ29" s="600"/>
      <c r="HK29" s="600"/>
      <c r="HL29" s="600"/>
      <c r="HM29" s="600"/>
      <c r="HN29" s="600"/>
      <c r="HO29" s="600"/>
      <c r="HP29" s="600"/>
      <c r="HQ29" s="600"/>
      <c r="HR29" s="600"/>
      <c r="HS29" s="600"/>
      <c r="HT29" s="600"/>
      <c r="HU29" s="600"/>
      <c r="HV29" s="600"/>
      <c r="HW29" s="600"/>
      <c r="HX29" s="600"/>
      <c r="HY29" s="600"/>
      <c r="HZ29" s="600"/>
      <c r="IA29" s="600"/>
      <c r="IB29" s="600"/>
      <c r="IC29" s="600"/>
      <c r="ID29" s="600"/>
      <c r="IE29" s="600"/>
      <c r="IF29" s="600"/>
      <c r="IG29" s="600"/>
      <c r="IH29" s="600"/>
      <c r="II29" s="600"/>
      <c r="IJ29" s="600"/>
      <c r="IK29" s="600"/>
      <c r="IL29" s="600"/>
      <c r="IM29" s="600"/>
      <c r="IN29" s="600"/>
      <c r="IO29" s="600"/>
      <c r="IP29" s="600"/>
      <c r="IQ29" s="600"/>
      <c r="IR29" s="600"/>
      <c r="IS29" s="600"/>
    </row>
    <row r="30" spans="1:253" s="601" customFormat="1">
      <c r="A30" s="463" t="s">
        <v>679</v>
      </c>
      <c r="B30" s="460">
        <f>'Sources and Uses Budget'!$C29</f>
        <v>26608034.8963852</v>
      </c>
      <c r="C30" s="460">
        <f>'Sources and Uses Budget'!$C29</f>
        <v>26608034.8963852</v>
      </c>
      <c r="D30" s="464">
        <f t="shared" si="0"/>
        <v>0</v>
      </c>
      <c r="E30" s="462"/>
      <c r="F30" s="461"/>
      <c r="G30" s="605"/>
      <c r="H30" s="600"/>
      <c r="I30" s="600"/>
      <c r="J30" s="600"/>
      <c r="K30" s="600"/>
      <c r="L30" s="600"/>
      <c r="M30" s="600"/>
      <c r="N30" s="600"/>
      <c r="O30" s="600"/>
      <c r="P30" s="600"/>
      <c r="Q30" s="600"/>
      <c r="R30" s="600"/>
      <c r="S30" s="600"/>
      <c r="T30" s="600"/>
      <c r="U30" s="600"/>
      <c r="V30" s="600"/>
      <c r="W30" s="600"/>
      <c r="X30" s="600"/>
      <c r="Y30" s="600"/>
      <c r="Z30" s="600"/>
      <c r="AA30" s="600"/>
      <c r="AB30" s="600"/>
      <c r="AC30" s="600"/>
      <c r="AD30" s="600"/>
      <c r="AE30" s="600"/>
      <c r="AF30" s="600"/>
      <c r="AG30" s="600"/>
      <c r="AH30" s="600"/>
      <c r="AI30" s="600"/>
      <c r="AJ30" s="600"/>
      <c r="AK30" s="600"/>
      <c r="AL30" s="600"/>
      <c r="AM30" s="600"/>
      <c r="AN30" s="600"/>
      <c r="AO30" s="600"/>
      <c r="AP30" s="600"/>
      <c r="AQ30" s="600"/>
      <c r="AR30" s="600"/>
      <c r="AS30" s="600"/>
      <c r="AT30" s="600"/>
      <c r="AU30" s="600"/>
      <c r="AV30" s="600"/>
      <c r="AW30" s="600"/>
      <c r="AX30" s="600"/>
      <c r="AY30" s="600"/>
      <c r="AZ30" s="600"/>
      <c r="BA30" s="600"/>
      <c r="BB30" s="600"/>
      <c r="BC30" s="600"/>
      <c r="BD30" s="600"/>
      <c r="BE30" s="600"/>
      <c r="BF30" s="600"/>
      <c r="BG30" s="600"/>
      <c r="BH30" s="600"/>
      <c r="BI30" s="600"/>
      <c r="BJ30" s="600"/>
      <c r="BK30" s="600"/>
      <c r="BL30" s="600"/>
      <c r="BM30" s="600"/>
      <c r="BN30" s="600"/>
      <c r="BO30" s="600"/>
      <c r="BP30" s="600"/>
      <c r="BQ30" s="600"/>
      <c r="BR30" s="600"/>
      <c r="BS30" s="600"/>
      <c r="BT30" s="600"/>
      <c r="BU30" s="600"/>
      <c r="BV30" s="600"/>
      <c r="BW30" s="600"/>
      <c r="BX30" s="600"/>
      <c r="BY30" s="600"/>
      <c r="BZ30" s="600"/>
      <c r="CA30" s="600"/>
      <c r="CB30" s="600"/>
      <c r="CC30" s="600"/>
      <c r="CD30" s="600"/>
      <c r="CE30" s="600"/>
      <c r="CF30" s="600"/>
      <c r="CG30" s="600"/>
      <c r="CH30" s="600"/>
      <c r="CI30" s="600"/>
      <c r="CJ30" s="600"/>
      <c r="CK30" s="600"/>
      <c r="CL30" s="600"/>
      <c r="CM30" s="600"/>
      <c r="CN30" s="600"/>
      <c r="CO30" s="600"/>
      <c r="CP30" s="600"/>
      <c r="CQ30" s="600"/>
      <c r="CR30" s="600"/>
      <c r="CS30" s="600"/>
      <c r="CT30" s="600"/>
      <c r="CU30" s="600"/>
      <c r="CV30" s="600"/>
      <c r="CW30" s="600"/>
      <c r="CX30" s="600"/>
      <c r="CY30" s="600"/>
      <c r="CZ30" s="600"/>
      <c r="DA30" s="600"/>
      <c r="DB30" s="600"/>
      <c r="DC30" s="600"/>
      <c r="DD30" s="600"/>
      <c r="DE30" s="600"/>
      <c r="DF30" s="600"/>
      <c r="DG30" s="600"/>
      <c r="DH30" s="600"/>
      <c r="DI30" s="600"/>
      <c r="DJ30" s="600"/>
      <c r="DK30" s="600"/>
      <c r="DL30" s="600"/>
      <c r="DM30" s="600"/>
      <c r="DN30" s="600"/>
      <c r="DO30" s="600"/>
      <c r="DP30" s="600"/>
      <c r="DQ30" s="600"/>
      <c r="DR30" s="600"/>
      <c r="DS30" s="600"/>
      <c r="DT30" s="600"/>
      <c r="DU30" s="600"/>
      <c r="DV30" s="600"/>
      <c r="DW30" s="600"/>
      <c r="DX30" s="600"/>
      <c r="DY30" s="600"/>
      <c r="DZ30" s="600"/>
      <c r="EA30" s="600"/>
      <c r="EB30" s="600"/>
      <c r="EC30" s="600"/>
      <c r="ED30" s="600"/>
      <c r="EE30" s="600"/>
      <c r="EF30" s="600"/>
      <c r="EG30" s="600"/>
      <c r="EH30" s="600"/>
      <c r="EI30" s="600"/>
      <c r="EJ30" s="600"/>
      <c r="EK30" s="600"/>
      <c r="EL30" s="600"/>
      <c r="EM30" s="600"/>
      <c r="EN30" s="600"/>
      <c r="EO30" s="600"/>
      <c r="EP30" s="600"/>
      <c r="EQ30" s="600"/>
      <c r="ER30" s="600"/>
      <c r="ES30" s="600"/>
      <c r="ET30" s="600"/>
      <c r="EU30" s="600"/>
      <c r="EV30" s="600"/>
      <c r="EW30" s="600"/>
      <c r="EX30" s="600"/>
      <c r="EY30" s="600"/>
      <c r="EZ30" s="600"/>
      <c r="FA30" s="600"/>
      <c r="FB30" s="600"/>
      <c r="FC30" s="600"/>
      <c r="FD30" s="600"/>
      <c r="FE30" s="600"/>
      <c r="FF30" s="600"/>
      <c r="FG30" s="600"/>
      <c r="FH30" s="600"/>
      <c r="FI30" s="600"/>
      <c r="FJ30" s="600"/>
      <c r="FK30" s="600"/>
      <c r="FL30" s="600"/>
      <c r="FM30" s="600"/>
      <c r="FN30" s="600"/>
      <c r="FO30" s="600"/>
      <c r="FP30" s="600"/>
      <c r="FQ30" s="600"/>
      <c r="FR30" s="600"/>
      <c r="FS30" s="600"/>
      <c r="FT30" s="600"/>
      <c r="FU30" s="600"/>
      <c r="FV30" s="600"/>
      <c r="FW30" s="600"/>
      <c r="FX30" s="600"/>
      <c r="FY30" s="600"/>
      <c r="FZ30" s="600"/>
      <c r="GA30" s="600"/>
      <c r="GB30" s="600"/>
      <c r="GC30" s="600"/>
      <c r="GD30" s="600"/>
      <c r="GE30" s="600"/>
      <c r="GF30" s="600"/>
      <c r="GG30" s="600"/>
      <c r="GH30" s="600"/>
      <c r="GI30" s="600"/>
      <c r="GJ30" s="600"/>
      <c r="GK30" s="600"/>
      <c r="GL30" s="600"/>
      <c r="GM30" s="600"/>
      <c r="GN30" s="600"/>
      <c r="GO30" s="600"/>
      <c r="GP30" s="600"/>
      <c r="GQ30" s="600"/>
      <c r="GR30" s="600"/>
      <c r="GS30" s="600"/>
      <c r="GT30" s="600"/>
      <c r="GU30" s="600"/>
      <c r="GV30" s="600"/>
      <c r="GW30" s="600"/>
      <c r="GX30" s="600"/>
      <c r="GY30" s="600"/>
      <c r="GZ30" s="600"/>
      <c r="HA30" s="600"/>
      <c r="HB30" s="600"/>
      <c r="HC30" s="600"/>
      <c r="HD30" s="600"/>
      <c r="HE30" s="600"/>
      <c r="HF30" s="600"/>
      <c r="HG30" s="600"/>
      <c r="HH30" s="600"/>
      <c r="HI30" s="600"/>
      <c r="HJ30" s="600"/>
      <c r="HK30" s="600"/>
      <c r="HL30" s="600"/>
      <c r="HM30" s="600"/>
      <c r="HN30" s="600"/>
      <c r="HO30" s="600"/>
      <c r="HP30" s="600"/>
      <c r="HQ30" s="600"/>
      <c r="HR30" s="600"/>
      <c r="HS30" s="600"/>
      <c r="HT30" s="600"/>
      <c r="HU30" s="600"/>
      <c r="HV30" s="600"/>
      <c r="HW30" s="600"/>
      <c r="HX30" s="600"/>
      <c r="HY30" s="600"/>
      <c r="HZ30" s="600"/>
      <c r="IA30" s="600"/>
      <c r="IB30" s="600"/>
      <c r="IC30" s="600"/>
      <c r="ID30" s="600"/>
      <c r="IE30" s="600"/>
      <c r="IF30" s="600"/>
      <c r="IG30" s="600"/>
      <c r="IH30" s="600"/>
      <c r="II30" s="600"/>
      <c r="IJ30" s="600"/>
      <c r="IK30" s="600"/>
      <c r="IL30" s="600"/>
      <c r="IM30" s="600"/>
      <c r="IN30" s="600"/>
      <c r="IO30" s="600"/>
      <c r="IP30" s="600"/>
      <c r="IQ30" s="600"/>
      <c r="IR30" s="600"/>
      <c r="IS30" s="600"/>
    </row>
    <row r="31" spans="1:253" s="601" customFormat="1">
      <c r="A31" s="463" t="s">
        <v>680</v>
      </c>
      <c r="B31" s="460">
        <f>'Sources and Uses Budget'!$C30</f>
        <v>2263140.5266475491</v>
      </c>
      <c r="C31" s="460">
        <f>'Sources and Uses Budget'!$C30</f>
        <v>2263140.5266475491</v>
      </c>
      <c r="D31" s="464">
        <f t="shared" si="0"/>
        <v>0</v>
      </c>
      <c r="E31" s="462"/>
      <c r="F31" s="461"/>
      <c r="G31" s="605"/>
      <c r="H31" s="600"/>
      <c r="I31" s="600"/>
      <c r="J31" s="600"/>
      <c r="K31" s="600"/>
      <c r="L31" s="600"/>
      <c r="M31" s="600"/>
      <c r="N31" s="600"/>
      <c r="O31" s="600"/>
      <c r="P31" s="600"/>
      <c r="Q31" s="600"/>
      <c r="R31" s="600"/>
      <c r="S31" s="600"/>
      <c r="T31" s="600"/>
      <c r="U31" s="600"/>
      <c r="V31" s="600"/>
      <c r="W31" s="600"/>
      <c r="X31" s="600"/>
      <c r="Y31" s="600"/>
      <c r="Z31" s="600"/>
      <c r="AA31" s="600"/>
      <c r="AB31" s="600"/>
      <c r="AC31" s="600"/>
      <c r="AD31" s="600"/>
      <c r="AE31" s="600"/>
      <c r="AF31" s="600"/>
      <c r="AG31" s="600"/>
      <c r="AH31" s="600"/>
      <c r="AI31" s="600"/>
      <c r="AJ31" s="600"/>
      <c r="AK31" s="600"/>
      <c r="AL31" s="600"/>
      <c r="AM31" s="600"/>
      <c r="AN31" s="600"/>
      <c r="AO31" s="600"/>
      <c r="AP31" s="600"/>
      <c r="AQ31" s="600"/>
      <c r="AR31" s="600"/>
      <c r="AS31" s="600"/>
      <c r="AT31" s="600"/>
      <c r="AU31" s="600"/>
      <c r="AV31" s="600"/>
      <c r="AW31" s="600"/>
      <c r="AX31" s="600"/>
      <c r="AY31" s="600"/>
      <c r="AZ31" s="600"/>
      <c r="BA31" s="600"/>
      <c r="BB31" s="600"/>
      <c r="BC31" s="600"/>
      <c r="BD31" s="600"/>
      <c r="BE31" s="600"/>
      <c r="BF31" s="600"/>
      <c r="BG31" s="600"/>
      <c r="BH31" s="600"/>
      <c r="BI31" s="600"/>
      <c r="BJ31" s="600"/>
      <c r="BK31" s="600"/>
      <c r="BL31" s="600"/>
      <c r="BM31" s="600"/>
      <c r="BN31" s="600"/>
      <c r="BO31" s="600"/>
      <c r="BP31" s="600"/>
      <c r="BQ31" s="600"/>
      <c r="BR31" s="600"/>
      <c r="BS31" s="600"/>
      <c r="BT31" s="600"/>
      <c r="BU31" s="600"/>
      <c r="BV31" s="600"/>
      <c r="BW31" s="600"/>
      <c r="BX31" s="600"/>
      <c r="BY31" s="600"/>
      <c r="BZ31" s="600"/>
      <c r="CA31" s="600"/>
      <c r="CB31" s="600"/>
      <c r="CC31" s="600"/>
      <c r="CD31" s="600"/>
      <c r="CE31" s="600"/>
      <c r="CF31" s="600"/>
      <c r="CG31" s="600"/>
      <c r="CH31" s="600"/>
      <c r="CI31" s="600"/>
      <c r="CJ31" s="600"/>
      <c r="CK31" s="600"/>
      <c r="CL31" s="600"/>
      <c r="CM31" s="600"/>
      <c r="CN31" s="600"/>
      <c r="CO31" s="600"/>
      <c r="CP31" s="600"/>
      <c r="CQ31" s="600"/>
      <c r="CR31" s="600"/>
      <c r="CS31" s="600"/>
      <c r="CT31" s="600"/>
      <c r="CU31" s="600"/>
      <c r="CV31" s="600"/>
      <c r="CW31" s="600"/>
      <c r="CX31" s="600"/>
      <c r="CY31" s="600"/>
      <c r="CZ31" s="600"/>
      <c r="DA31" s="600"/>
      <c r="DB31" s="600"/>
      <c r="DC31" s="600"/>
      <c r="DD31" s="600"/>
      <c r="DE31" s="600"/>
      <c r="DF31" s="600"/>
      <c r="DG31" s="600"/>
      <c r="DH31" s="600"/>
      <c r="DI31" s="600"/>
      <c r="DJ31" s="600"/>
      <c r="DK31" s="600"/>
      <c r="DL31" s="600"/>
      <c r="DM31" s="600"/>
      <c r="DN31" s="600"/>
      <c r="DO31" s="600"/>
      <c r="DP31" s="600"/>
      <c r="DQ31" s="600"/>
      <c r="DR31" s="600"/>
      <c r="DS31" s="600"/>
      <c r="DT31" s="600"/>
      <c r="DU31" s="600"/>
      <c r="DV31" s="600"/>
      <c r="DW31" s="600"/>
      <c r="DX31" s="600"/>
      <c r="DY31" s="600"/>
      <c r="DZ31" s="600"/>
      <c r="EA31" s="600"/>
      <c r="EB31" s="600"/>
      <c r="EC31" s="600"/>
      <c r="ED31" s="600"/>
      <c r="EE31" s="600"/>
      <c r="EF31" s="600"/>
      <c r="EG31" s="600"/>
      <c r="EH31" s="600"/>
      <c r="EI31" s="600"/>
      <c r="EJ31" s="600"/>
      <c r="EK31" s="600"/>
      <c r="EL31" s="600"/>
      <c r="EM31" s="600"/>
      <c r="EN31" s="600"/>
      <c r="EO31" s="600"/>
      <c r="EP31" s="600"/>
      <c r="EQ31" s="600"/>
      <c r="ER31" s="600"/>
      <c r="ES31" s="600"/>
      <c r="ET31" s="600"/>
      <c r="EU31" s="600"/>
      <c r="EV31" s="600"/>
      <c r="EW31" s="600"/>
      <c r="EX31" s="600"/>
      <c r="EY31" s="600"/>
      <c r="EZ31" s="600"/>
      <c r="FA31" s="600"/>
      <c r="FB31" s="600"/>
      <c r="FC31" s="600"/>
      <c r="FD31" s="600"/>
      <c r="FE31" s="600"/>
      <c r="FF31" s="600"/>
      <c r="FG31" s="600"/>
      <c r="FH31" s="600"/>
      <c r="FI31" s="600"/>
      <c r="FJ31" s="600"/>
      <c r="FK31" s="600"/>
      <c r="FL31" s="600"/>
      <c r="FM31" s="600"/>
      <c r="FN31" s="600"/>
      <c r="FO31" s="600"/>
      <c r="FP31" s="600"/>
      <c r="FQ31" s="600"/>
      <c r="FR31" s="600"/>
      <c r="FS31" s="600"/>
      <c r="FT31" s="600"/>
      <c r="FU31" s="600"/>
      <c r="FV31" s="600"/>
      <c r="FW31" s="600"/>
      <c r="FX31" s="600"/>
      <c r="FY31" s="600"/>
      <c r="FZ31" s="600"/>
      <c r="GA31" s="600"/>
      <c r="GB31" s="600"/>
      <c r="GC31" s="600"/>
      <c r="GD31" s="600"/>
      <c r="GE31" s="600"/>
      <c r="GF31" s="600"/>
      <c r="GG31" s="600"/>
      <c r="GH31" s="600"/>
      <c r="GI31" s="600"/>
      <c r="GJ31" s="600"/>
      <c r="GK31" s="600"/>
      <c r="GL31" s="600"/>
      <c r="GM31" s="600"/>
      <c r="GN31" s="600"/>
      <c r="GO31" s="600"/>
      <c r="GP31" s="600"/>
      <c r="GQ31" s="600"/>
      <c r="GR31" s="600"/>
      <c r="GS31" s="600"/>
      <c r="GT31" s="600"/>
      <c r="GU31" s="600"/>
      <c r="GV31" s="600"/>
      <c r="GW31" s="600"/>
      <c r="GX31" s="600"/>
      <c r="GY31" s="600"/>
      <c r="GZ31" s="600"/>
      <c r="HA31" s="600"/>
      <c r="HB31" s="600"/>
      <c r="HC31" s="600"/>
      <c r="HD31" s="600"/>
      <c r="HE31" s="600"/>
      <c r="HF31" s="600"/>
      <c r="HG31" s="600"/>
      <c r="HH31" s="600"/>
      <c r="HI31" s="600"/>
      <c r="HJ31" s="600"/>
      <c r="HK31" s="600"/>
      <c r="HL31" s="600"/>
      <c r="HM31" s="600"/>
      <c r="HN31" s="600"/>
      <c r="HO31" s="600"/>
      <c r="HP31" s="600"/>
      <c r="HQ31" s="600"/>
      <c r="HR31" s="600"/>
      <c r="HS31" s="600"/>
      <c r="HT31" s="600"/>
      <c r="HU31" s="600"/>
      <c r="HV31" s="600"/>
      <c r="HW31" s="600"/>
      <c r="HX31" s="600"/>
      <c r="HY31" s="600"/>
      <c r="HZ31" s="600"/>
      <c r="IA31" s="600"/>
      <c r="IB31" s="600"/>
      <c r="IC31" s="600"/>
      <c r="ID31" s="600"/>
      <c r="IE31" s="600"/>
      <c r="IF31" s="600"/>
      <c r="IG31" s="600"/>
      <c r="IH31" s="600"/>
      <c r="II31" s="600"/>
      <c r="IJ31" s="600"/>
      <c r="IK31" s="600"/>
      <c r="IL31" s="600"/>
      <c r="IM31" s="600"/>
      <c r="IN31" s="600"/>
      <c r="IO31" s="600"/>
      <c r="IP31" s="600"/>
      <c r="IQ31" s="600"/>
      <c r="IR31" s="600"/>
      <c r="IS31" s="600"/>
    </row>
    <row r="32" spans="1:253" s="601" customFormat="1">
      <c r="A32" s="463" t="s">
        <v>148</v>
      </c>
      <c r="B32" s="460">
        <f>'Sources and Uses Budget'!$C31</f>
        <v>649383.07140215847</v>
      </c>
      <c r="C32" s="460">
        <f>'Sources and Uses Budget'!$C31</f>
        <v>649383.07140215847</v>
      </c>
      <c r="D32" s="464">
        <f t="shared" si="0"/>
        <v>0</v>
      </c>
      <c r="E32" s="462"/>
      <c r="F32" s="461"/>
      <c r="G32" s="605"/>
      <c r="H32" s="600"/>
      <c r="I32" s="600"/>
      <c r="J32" s="600"/>
      <c r="K32" s="600"/>
      <c r="L32" s="600"/>
      <c r="M32" s="600"/>
      <c r="N32" s="600"/>
      <c r="O32" s="600"/>
      <c r="P32" s="600"/>
      <c r="Q32" s="600"/>
      <c r="R32" s="600"/>
      <c r="S32" s="600"/>
      <c r="T32" s="600"/>
      <c r="U32" s="600"/>
      <c r="V32" s="600"/>
      <c r="W32" s="600"/>
      <c r="X32" s="600"/>
      <c r="Y32" s="600"/>
      <c r="Z32" s="600"/>
      <c r="AA32" s="600"/>
      <c r="AB32" s="600"/>
      <c r="AC32" s="600"/>
      <c r="AD32" s="600"/>
      <c r="AE32" s="600"/>
      <c r="AF32" s="600"/>
      <c r="AG32" s="600"/>
      <c r="AH32" s="600"/>
      <c r="AI32" s="600"/>
      <c r="AJ32" s="600"/>
      <c r="AK32" s="600"/>
      <c r="AL32" s="600"/>
      <c r="AM32" s="600"/>
      <c r="AN32" s="600"/>
      <c r="AO32" s="600"/>
      <c r="AP32" s="600"/>
      <c r="AQ32" s="600"/>
      <c r="AR32" s="600"/>
      <c r="AS32" s="600"/>
      <c r="AT32" s="600"/>
      <c r="AU32" s="600"/>
      <c r="AV32" s="600"/>
      <c r="AW32" s="600"/>
      <c r="AX32" s="600"/>
      <c r="AY32" s="600"/>
      <c r="AZ32" s="600"/>
      <c r="BA32" s="600"/>
      <c r="BB32" s="600"/>
      <c r="BC32" s="600"/>
      <c r="BD32" s="600"/>
      <c r="BE32" s="600"/>
      <c r="BF32" s="600"/>
      <c r="BG32" s="600"/>
      <c r="BH32" s="600"/>
      <c r="BI32" s="600"/>
      <c r="BJ32" s="600"/>
      <c r="BK32" s="600"/>
      <c r="BL32" s="600"/>
      <c r="BM32" s="600"/>
      <c r="BN32" s="600"/>
      <c r="BO32" s="600"/>
      <c r="BP32" s="600"/>
      <c r="BQ32" s="600"/>
      <c r="BR32" s="600"/>
      <c r="BS32" s="600"/>
      <c r="BT32" s="600"/>
      <c r="BU32" s="600"/>
      <c r="BV32" s="600"/>
      <c r="BW32" s="600"/>
      <c r="BX32" s="600"/>
      <c r="BY32" s="600"/>
      <c r="BZ32" s="600"/>
      <c r="CA32" s="600"/>
      <c r="CB32" s="600"/>
      <c r="CC32" s="600"/>
      <c r="CD32" s="600"/>
      <c r="CE32" s="600"/>
      <c r="CF32" s="600"/>
      <c r="CG32" s="600"/>
      <c r="CH32" s="600"/>
      <c r="CI32" s="600"/>
      <c r="CJ32" s="600"/>
      <c r="CK32" s="600"/>
      <c r="CL32" s="600"/>
      <c r="CM32" s="600"/>
      <c r="CN32" s="600"/>
      <c r="CO32" s="600"/>
      <c r="CP32" s="600"/>
      <c r="CQ32" s="600"/>
      <c r="CR32" s="600"/>
      <c r="CS32" s="600"/>
      <c r="CT32" s="600"/>
      <c r="CU32" s="600"/>
      <c r="CV32" s="600"/>
      <c r="CW32" s="600"/>
      <c r="CX32" s="600"/>
      <c r="CY32" s="600"/>
      <c r="CZ32" s="600"/>
      <c r="DA32" s="600"/>
      <c r="DB32" s="600"/>
      <c r="DC32" s="600"/>
      <c r="DD32" s="600"/>
      <c r="DE32" s="600"/>
      <c r="DF32" s="600"/>
      <c r="DG32" s="600"/>
      <c r="DH32" s="600"/>
      <c r="DI32" s="600"/>
      <c r="DJ32" s="600"/>
      <c r="DK32" s="600"/>
      <c r="DL32" s="600"/>
      <c r="DM32" s="600"/>
      <c r="DN32" s="600"/>
      <c r="DO32" s="600"/>
      <c r="DP32" s="600"/>
      <c r="DQ32" s="600"/>
      <c r="DR32" s="600"/>
      <c r="DS32" s="600"/>
      <c r="DT32" s="600"/>
      <c r="DU32" s="600"/>
      <c r="DV32" s="600"/>
      <c r="DW32" s="600"/>
      <c r="DX32" s="600"/>
      <c r="DY32" s="600"/>
      <c r="DZ32" s="600"/>
      <c r="EA32" s="600"/>
      <c r="EB32" s="600"/>
      <c r="EC32" s="600"/>
      <c r="ED32" s="600"/>
      <c r="EE32" s="600"/>
      <c r="EF32" s="600"/>
      <c r="EG32" s="600"/>
      <c r="EH32" s="600"/>
      <c r="EI32" s="600"/>
      <c r="EJ32" s="600"/>
      <c r="EK32" s="600"/>
      <c r="EL32" s="600"/>
      <c r="EM32" s="600"/>
      <c r="EN32" s="600"/>
      <c r="EO32" s="600"/>
      <c r="EP32" s="600"/>
      <c r="EQ32" s="600"/>
      <c r="ER32" s="600"/>
      <c r="ES32" s="600"/>
      <c r="ET32" s="600"/>
      <c r="EU32" s="600"/>
      <c r="EV32" s="600"/>
      <c r="EW32" s="600"/>
      <c r="EX32" s="600"/>
      <c r="EY32" s="600"/>
      <c r="EZ32" s="600"/>
      <c r="FA32" s="600"/>
      <c r="FB32" s="600"/>
      <c r="FC32" s="600"/>
      <c r="FD32" s="600"/>
      <c r="FE32" s="600"/>
      <c r="FF32" s="600"/>
      <c r="FG32" s="600"/>
      <c r="FH32" s="600"/>
      <c r="FI32" s="600"/>
      <c r="FJ32" s="600"/>
      <c r="FK32" s="600"/>
      <c r="FL32" s="600"/>
      <c r="FM32" s="600"/>
      <c r="FN32" s="600"/>
      <c r="FO32" s="600"/>
      <c r="FP32" s="600"/>
      <c r="FQ32" s="600"/>
      <c r="FR32" s="600"/>
      <c r="FS32" s="600"/>
      <c r="FT32" s="600"/>
      <c r="FU32" s="600"/>
      <c r="FV32" s="600"/>
      <c r="FW32" s="600"/>
      <c r="FX32" s="600"/>
      <c r="FY32" s="600"/>
      <c r="FZ32" s="600"/>
      <c r="GA32" s="600"/>
      <c r="GB32" s="600"/>
      <c r="GC32" s="600"/>
      <c r="GD32" s="600"/>
      <c r="GE32" s="600"/>
      <c r="GF32" s="600"/>
      <c r="GG32" s="600"/>
      <c r="GH32" s="600"/>
      <c r="GI32" s="600"/>
      <c r="GJ32" s="600"/>
      <c r="GK32" s="600"/>
      <c r="GL32" s="600"/>
      <c r="GM32" s="600"/>
      <c r="GN32" s="600"/>
      <c r="GO32" s="600"/>
      <c r="GP32" s="600"/>
      <c r="GQ32" s="600"/>
      <c r="GR32" s="600"/>
      <c r="GS32" s="600"/>
      <c r="GT32" s="600"/>
      <c r="GU32" s="600"/>
      <c r="GV32" s="600"/>
      <c r="GW32" s="600"/>
      <c r="GX32" s="600"/>
      <c r="GY32" s="600"/>
      <c r="GZ32" s="600"/>
      <c r="HA32" s="600"/>
      <c r="HB32" s="600"/>
      <c r="HC32" s="600"/>
      <c r="HD32" s="600"/>
      <c r="HE32" s="600"/>
      <c r="HF32" s="600"/>
      <c r="HG32" s="600"/>
      <c r="HH32" s="600"/>
      <c r="HI32" s="600"/>
      <c r="HJ32" s="600"/>
      <c r="HK32" s="600"/>
      <c r="HL32" s="600"/>
      <c r="HM32" s="600"/>
      <c r="HN32" s="600"/>
      <c r="HO32" s="600"/>
      <c r="HP32" s="600"/>
      <c r="HQ32" s="600"/>
      <c r="HR32" s="600"/>
      <c r="HS32" s="600"/>
      <c r="HT32" s="600"/>
      <c r="HU32" s="600"/>
      <c r="HV32" s="600"/>
      <c r="HW32" s="600"/>
      <c r="HX32" s="600"/>
      <c r="HY32" s="600"/>
      <c r="HZ32" s="600"/>
      <c r="IA32" s="600"/>
      <c r="IB32" s="600"/>
      <c r="IC32" s="600"/>
      <c r="ID32" s="600"/>
      <c r="IE32" s="600"/>
      <c r="IF32" s="600"/>
      <c r="IG32" s="600"/>
      <c r="IH32" s="600"/>
      <c r="II32" s="600"/>
      <c r="IJ32" s="600"/>
      <c r="IK32" s="600"/>
      <c r="IL32" s="600"/>
      <c r="IM32" s="600"/>
      <c r="IN32" s="600"/>
      <c r="IO32" s="600"/>
      <c r="IP32" s="600"/>
      <c r="IQ32" s="600"/>
      <c r="IR32" s="600"/>
      <c r="IS32" s="600"/>
    </row>
    <row r="33" spans="1:253" s="601" customFormat="1">
      <c r="A33" s="463" t="s">
        <v>149</v>
      </c>
      <c r="B33" s="460">
        <f>'Sources and Uses Budget'!$C32</f>
        <v>1049481.9709611142</v>
      </c>
      <c r="C33" s="460">
        <f>'Sources and Uses Budget'!$C32</f>
        <v>1049481.9709611142</v>
      </c>
      <c r="D33" s="464">
        <f t="shared" si="0"/>
        <v>0</v>
      </c>
      <c r="E33" s="462"/>
      <c r="F33" s="461"/>
      <c r="G33" s="605"/>
      <c r="H33" s="600"/>
      <c r="I33" s="600"/>
      <c r="J33" s="600"/>
      <c r="K33" s="600"/>
      <c r="L33" s="600"/>
      <c r="M33" s="600"/>
      <c r="N33" s="600"/>
      <c r="O33" s="600"/>
      <c r="P33" s="600"/>
      <c r="Q33" s="600"/>
      <c r="R33" s="600"/>
      <c r="S33" s="600"/>
      <c r="T33" s="600"/>
      <c r="U33" s="600"/>
      <c r="V33" s="600"/>
      <c r="W33" s="600"/>
      <c r="X33" s="600"/>
      <c r="Y33" s="600"/>
      <c r="Z33" s="600"/>
      <c r="AA33" s="600"/>
      <c r="AB33" s="600"/>
      <c r="AC33" s="600"/>
      <c r="AD33" s="600"/>
      <c r="AE33" s="600"/>
      <c r="AF33" s="600"/>
      <c r="AG33" s="600"/>
      <c r="AH33" s="600"/>
      <c r="AI33" s="600"/>
      <c r="AJ33" s="600"/>
      <c r="AK33" s="600"/>
      <c r="AL33" s="600"/>
      <c r="AM33" s="600"/>
      <c r="AN33" s="600"/>
      <c r="AO33" s="600"/>
      <c r="AP33" s="600"/>
      <c r="AQ33" s="600"/>
      <c r="AR33" s="600"/>
      <c r="AS33" s="600"/>
      <c r="AT33" s="600"/>
      <c r="AU33" s="600"/>
      <c r="AV33" s="600"/>
      <c r="AW33" s="600"/>
      <c r="AX33" s="600"/>
      <c r="AY33" s="600"/>
      <c r="AZ33" s="600"/>
      <c r="BA33" s="600"/>
      <c r="BB33" s="600"/>
      <c r="BC33" s="600"/>
      <c r="BD33" s="600"/>
      <c r="BE33" s="600"/>
      <c r="BF33" s="600"/>
      <c r="BG33" s="600"/>
      <c r="BH33" s="600"/>
      <c r="BI33" s="600"/>
      <c r="BJ33" s="600"/>
      <c r="BK33" s="600"/>
      <c r="BL33" s="600"/>
      <c r="BM33" s="600"/>
      <c r="BN33" s="600"/>
      <c r="BO33" s="600"/>
      <c r="BP33" s="600"/>
      <c r="BQ33" s="600"/>
      <c r="BR33" s="600"/>
      <c r="BS33" s="600"/>
      <c r="BT33" s="600"/>
      <c r="BU33" s="600"/>
      <c r="BV33" s="600"/>
      <c r="BW33" s="600"/>
      <c r="BX33" s="600"/>
      <c r="BY33" s="600"/>
      <c r="BZ33" s="600"/>
      <c r="CA33" s="600"/>
      <c r="CB33" s="600"/>
      <c r="CC33" s="600"/>
      <c r="CD33" s="600"/>
      <c r="CE33" s="600"/>
      <c r="CF33" s="600"/>
      <c r="CG33" s="600"/>
      <c r="CH33" s="600"/>
      <c r="CI33" s="600"/>
      <c r="CJ33" s="600"/>
      <c r="CK33" s="600"/>
      <c r="CL33" s="600"/>
      <c r="CM33" s="600"/>
      <c r="CN33" s="600"/>
      <c r="CO33" s="600"/>
      <c r="CP33" s="600"/>
      <c r="CQ33" s="600"/>
      <c r="CR33" s="600"/>
      <c r="CS33" s="600"/>
      <c r="CT33" s="600"/>
      <c r="CU33" s="600"/>
      <c r="CV33" s="600"/>
      <c r="CW33" s="600"/>
      <c r="CX33" s="600"/>
      <c r="CY33" s="600"/>
      <c r="CZ33" s="600"/>
      <c r="DA33" s="600"/>
      <c r="DB33" s="600"/>
      <c r="DC33" s="600"/>
      <c r="DD33" s="600"/>
      <c r="DE33" s="600"/>
      <c r="DF33" s="600"/>
      <c r="DG33" s="600"/>
      <c r="DH33" s="600"/>
      <c r="DI33" s="600"/>
      <c r="DJ33" s="600"/>
      <c r="DK33" s="600"/>
      <c r="DL33" s="600"/>
      <c r="DM33" s="600"/>
      <c r="DN33" s="600"/>
      <c r="DO33" s="600"/>
      <c r="DP33" s="600"/>
      <c r="DQ33" s="600"/>
      <c r="DR33" s="600"/>
      <c r="DS33" s="600"/>
      <c r="DT33" s="600"/>
      <c r="DU33" s="600"/>
      <c r="DV33" s="600"/>
      <c r="DW33" s="600"/>
      <c r="DX33" s="600"/>
      <c r="DY33" s="600"/>
      <c r="DZ33" s="600"/>
      <c r="EA33" s="600"/>
      <c r="EB33" s="600"/>
      <c r="EC33" s="600"/>
      <c r="ED33" s="600"/>
      <c r="EE33" s="600"/>
      <c r="EF33" s="600"/>
      <c r="EG33" s="600"/>
      <c r="EH33" s="600"/>
      <c r="EI33" s="600"/>
      <c r="EJ33" s="600"/>
      <c r="EK33" s="600"/>
      <c r="EL33" s="600"/>
      <c r="EM33" s="600"/>
      <c r="EN33" s="600"/>
      <c r="EO33" s="600"/>
      <c r="EP33" s="600"/>
      <c r="EQ33" s="600"/>
      <c r="ER33" s="600"/>
      <c r="ES33" s="600"/>
      <c r="ET33" s="600"/>
      <c r="EU33" s="600"/>
      <c r="EV33" s="600"/>
      <c r="EW33" s="600"/>
      <c r="EX33" s="600"/>
      <c r="EY33" s="600"/>
      <c r="EZ33" s="600"/>
      <c r="FA33" s="600"/>
      <c r="FB33" s="600"/>
      <c r="FC33" s="600"/>
      <c r="FD33" s="600"/>
      <c r="FE33" s="600"/>
      <c r="FF33" s="600"/>
      <c r="FG33" s="600"/>
      <c r="FH33" s="600"/>
      <c r="FI33" s="600"/>
      <c r="FJ33" s="600"/>
      <c r="FK33" s="600"/>
      <c r="FL33" s="600"/>
      <c r="FM33" s="600"/>
      <c r="FN33" s="600"/>
      <c r="FO33" s="600"/>
      <c r="FP33" s="600"/>
      <c r="FQ33" s="600"/>
      <c r="FR33" s="600"/>
      <c r="FS33" s="600"/>
      <c r="FT33" s="600"/>
      <c r="FU33" s="600"/>
      <c r="FV33" s="600"/>
      <c r="FW33" s="600"/>
      <c r="FX33" s="600"/>
      <c r="FY33" s="600"/>
      <c r="FZ33" s="600"/>
      <c r="GA33" s="600"/>
      <c r="GB33" s="600"/>
      <c r="GC33" s="600"/>
      <c r="GD33" s="600"/>
      <c r="GE33" s="600"/>
      <c r="GF33" s="600"/>
      <c r="GG33" s="600"/>
      <c r="GH33" s="600"/>
      <c r="GI33" s="600"/>
      <c r="GJ33" s="600"/>
      <c r="GK33" s="600"/>
      <c r="GL33" s="600"/>
      <c r="GM33" s="600"/>
      <c r="GN33" s="600"/>
      <c r="GO33" s="600"/>
      <c r="GP33" s="600"/>
      <c r="GQ33" s="600"/>
      <c r="GR33" s="600"/>
      <c r="GS33" s="600"/>
      <c r="GT33" s="600"/>
      <c r="GU33" s="600"/>
      <c r="GV33" s="600"/>
      <c r="GW33" s="600"/>
      <c r="GX33" s="600"/>
      <c r="GY33" s="600"/>
      <c r="GZ33" s="600"/>
      <c r="HA33" s="600"/>
      <c r="HB33" s="600"/>
      <c r="HC33" s="600"/>
      <c r="HD33" s="600"/>
      <c r="HE33" s="600"/>
      <c r="HF33" s="600"/>
      <c r="HG33" s="600"/>
      <c r="HH33" s="600"/>
      <c r="HI33" s="600"/>
      <c r="HJ33" s="600"/>
      <c r="HK33" s="600"/>
      <c r="HL33" s="600"/>
      <c r="HM33" s="600"/>
      <c r="HN33" s="600"/>
      <c r="HO33" s="600"/>
      <c r="HP33" s="600"/>
      <c r="HQ33" s="600"/>
      <c r="HR33" s="600"/>
      <c r="HS33" s="600"/>
      <c r="HT33" s="600"/>
      <c r="HU33" s="600"/>
      <c r="HV33" s="600"/>
      <c r="HW33" s="600"/>
      <c r="HX33" s="600"/>
      <c r="HY33" s="600"/>
      <c r="HZ33" s="600"/>
      <c r="IA33" s="600"/>
      <c r="IB33" s="600"/>
      <c r="IC33" s="600"/>
      <c r="ID33" s="600"/>
      <c r="IE33" s="600"/>
      <c r="IF33" s="600"/>
      <c r="IG33" s="600"/>
      <c r="IH33" s="600"/>
      <c r="II33" s="600"/>
      <c r="IJ33" s="600"/>
      <c r="IK33" s="600"/>
      <c r="IL33" s="600"/>
      <c r="IM33" s="600"/>
      <c r="IN33" s="600"/>
      <c r="IO33" s="600"/>
      <c r="IP33" s="600"/>
      <c r="IQ33" s="600"/>
      <c r="IR33" s="600"/>
      <c r="IS33" s="600"/>
    </row>
    <row r="34" spans="1:253" s="601" customFormat="1">
      <c r="A34" s="463" t="s">
        <v>150</v>
      </c>
      <c r="B34" s="460">
        <f>'Sources and Uses Budget'!$C33</f>
        <v>0</v>
      </c>
      <c r="C34" s="460">
        <f>'Sources and Uses Budget'!$C33</f>
        <v>0</v>
      </c>
      <c r="D34" s="464">
        <f t="shared" si="0"/>
        <v>0</v>
      </c>
      <c r="E34" s="462"/>
      <c r="F34" s="461"/>
      <c r="G34" s="605"/>
      <c r="H34" s="600"/>
      <c r="I34" s="600"/>
      <c r="J34" s="600"/>
      <c r="K34" s="600"/>
      <c r="L34" s="600"/>
      <c r="M34" s="600"/>
      <c r="N34" s="600"/>
      <c r="O34" s="600"/>
      <c r="P34" s="600"/>
      <c r="Q34" s="600"/>
      <c r="R34" s="600"/>
      <c r="S34" s="600"/>
      <c r="T34" s="600"/>
      <c r="U34" s="600"/>
      <c r="V34" s="600"/>
      <c r="W34" s="600"/>
      <c r="X34" s="600"/>
      <c r="Y34" s="600"/>
      <c r="Z34" s="600"/>
      <c r="AA34" s="600"/>
      <c r="AB34" s="600"/>
      <c r="AC34" s="600"/>
      <c r="AD34" s="600"/>
      <c r="AE34" s="600"/>
      <c r="AF34" s="600"/>
      <c r="AG34" s="600"/>
      <c r="AH34" s="600"/>
      <c r="AI34" s="600"/>
      <c r="AJ34" s="600"/>
      <c r="AK34" s="600"/>
      <c r="AL34" s="600"/>
      <c r="AM34" s="600"/>
      <c r="AN34" s="600"/>
      <c r="AO34" s="600"/>
      <c r="AP34" s="600"/>
      <c r="AQ34" s="600"/>
      <c r="AR34" s="600"/>
      <c r="AS34" s="600"/>
      <c r="AT34" s="600"/>
      <c r="AU34" s="600"/>
      <c r="AV34" s="600"/>
      <c r="AW34" s="600"/>
      <c r="AX34" s="600"/>
      <c r="AY34" s="600"/>
      <c r="AZ34" s="600"/>
      <c r="BA34" s="600"/>
      <c r="BB34" s="600"/>
      <c r="BC34" s="600"/>
      <c r="BD34" s="600"/>
      <c r="BE34" s="600"/>
      <c r="BF34" s="600"/>
      <c r="BG34" s="600"/>
      <c r="BH34" s="600"/>
      <c r="BI34" s="600"/>
      <c r="BJ34" s="600"/>
      <c r="BK34" s="600"/>
      <c r="BL34" s="600"/>
      <c r="BM34" s="600"/>
      <c r="BN34" s="600"/>
      <c r="BO34" s="600"/>
      <c r="BP34" s="600"/>
      <c r="BQ34" s="600"/>
      <c r="BR34" s="600"/>
      <c r="BS34" s="600"/>
      <c r="BT34" s="600"/>
      <c r="BU34" s="600"/>
      <c r="BV34" s="600"/>
      <c r="BW34" s="600"/>
      <c r="BX34" s="600"/>
      <c r="BY34" s="600"/>
      <c r="BZ34" s="600"/>
      <c r="CA34" s="600"/>
      <c r="CB34" s="600"/>
      <c r="CC34" s="600"/>
      <c r="CD34" s="600"/>
      <c r="CE34" s="600"/>
      <c r="CF34" s="600"/>
      <c r="CG34" s="600"/>
      <c r="CH34" s="600"/>
      <c r="CI34" s="600"/>
      <c r="CJ34" s="600"/>
      <c r="CK34" s="600"/>
      <c r="CL34" s="600"/>
      <c r="CM34" s="600"/>
      <c r="CN34" s="600"/>
      <c r="CO34" s="600"/>
      <c r="CP34" s="600"/>
      <c r="CQ34" s="600"/>
      <c r="CR34" s="600"/>
      <c r="CS34" s="600"/>
      <c r="CT34" s="600"/>
      <c r="CU34" s="600"/>
      <c r="CV34" s="600"/>
      <c r="CW34" s="600"/>
      <c r="CX34" s="600"/>
      <c r="CY34" s="600"/>
      <c r="CZ34" s="600"/>
      <c r="DA34" s="600"/>
      <c r="DB34" s="600"/>
      <c r="DC34" s="600"/>
      <c r="DD34" s="600"/>
      <c r="DE34" s="600"/>
      <c r="DF34" s="600"/>
      <c r="DG34" s="600"/>
      <c r="DH34" s="600"/>
      <c r="DI34" s="600"/>
      <c r="DJ34" s="600"/>
      <c r="DK34" s="600"/>
      <c r="DL34" s="600"/>
      <c r="DM34" s="600"/>
      <c r="DN34" s="600"/>
      <c r="DO34" s="600"/>
      <c r="DP34" s="600"/>
      <c r="DQ34" s="600"/>
      <c r="DR34" s="600"/>
      <c r="DS34" s="600"/>
      <c r="DT34" s="600"/>
      <c r="DU34" s="600"/>
      <c r="DV34" s="600"/>
      <c r="DW34" s="600"/>
      <c r="DX34" s="600"/>
      <c r="DY34" s="600"/>
      <c r="DZ34" s="600"/>
      <c r="EA34" s="600"/>
      <c r="EB34" s="600"/>
      <c r="EC34" s="600"/>
      <c r="ED34" s="600"/>
      <c r="EE34" s="600"/>
      <c r="EF34" s="600"/>
      <c r="EG34" s="600"/>
      <c r="EH34" s="600"/>
      <c r="EI34" s="600"/>
      <c r="EJ34" s="600"/>
      <c r="EK34" s="600"/>
      <c r="EL34" s="600"/>
      <c r="EM34" s="600"/>
      <c r="EN34" s="600"/>
      <c r="EO34" s="600"/>
      <c r="EP34" s="600"/>
      <c r="EQ34" s="600"/>
      <c r="ER34" s="600"/>
      <c r="ES34" s="600"/>
      <c r="ET34" s="600"/>
      <c r="EU34" s="600"/>
      <c r="EV34" s="600"/>
      <c r="EW34" s="600"/>
      <c r="EX34" s="600"/>
      <c r="EY34" s="600"/>
      <c r="EZ34" s="600"/>
      <c r="FA34" s="600"/>
      <c r="FB34" s="600"/>
      <c r="FC34" s="600"/>
      <c r="FD34" s="600"/>
      <c r="FE34" s="600"/>
      <c r="FF34" s="600"/>
      <c r="FG34" s="600"/>
      <c r="FH34" s="600"/>
      <c r="FI34" s="600"/>
      <c r="FJ34" s="600"/>
      <c r="FK34" s="600"/>
      <c r="FL34" s="600"/>
      <c r="FM34" s="600"/>
      <c r="FN34" s="600"/>
      <c r="FO34" s="600"/>
      <c r="FP34" s="600"/>
      <c r="FQ34" s="600"/>
      <c r="FR34" s="600"/>
      <c r="FS34" s="600"/>
      <c r="FT34" s="600"/>
      <c r="FU34" s="600"/>
      <c r="FV34" s="600"/>
      <c r="FW34" s="600"/>
      <c r="FX34" s="600"/>
      <c r="FY34" s="600"/>
      <c r="FZ34" s="600"/>
      <c r="GA34" s="600"/>
      <c r="GB34" s="600"/>
      <c r="GC34" s="600"/>
      <c r="GD34" s="600"/>
      <c r="GE34" s="600"/>
      <c r="GF34" s="600"/>
      <c r="GG34" s="600"/>
      <c r="GH34" s="600"/>
      <c r="GI34" s="600"/>
      <c r="GJ34" s="600"/>
      <c r="GK34" s="600"/>
      <c r="GL34" s="600"/>
      <c r="GM34" s="600"/>
      <c r="GN34" s="600"/>
      <c r="GO34" s="600"/>
      <c r="GP34" s="600"/>
      <c r="GQ34" s="600"/>
      <c r="GR34" s="600"/>
      <c r="GS34" s="600"/>
      <c r="GT34" s="600"/>
      <c r="GU34" s="600"/>
      <c r="GV34" s="600"/>
      <c r="GW34" s="600"/>
      <c r="GX34" s="600"/>
      <c r="GY34" s="600"/>
      <c r="GZ34" s="600"/>
      <c r="HA34" s="600"/>
      <c r="HB34" s="600"/>
      <c r="HC34" s="600"/>
      <c r="HD34" s="600"/>
      <c r="HE34" s="600"/>
      <c r="HF34" s="600"/>
      <c r="HG34" s="600"/>
      <c r="HH34" s="600"/>
      <c r="HI34" s="600"/>
      <c r="HJ34" s="600"/>
      <c r="HK34" s="600"/>
      <c r="HL34" s="600"/>
      <c r="HM34" s="600"/>
      <c r="HN34" s="600"/>
      <c r="HO34" s="600"/>
      <c r="HP34" s="600"/>
      <c r="HQ34" s="600"/>
      <c r="HR34" s="600"/>
      <c r="HS34" s="600"/>
      <c r="HT34" s="600"/>
      <c r="HU34" s="600"/>
      <c r="HV34" s="600"/>
      <c r="HW34" s="600"/>
      <c r="HX34" s="600"/>
      <c r="HY34" s="600"/>
      <c r="HZ34" s="600"/>
      <c r="IA34" s="600"/>
      <c r="IB34" s="600"/>
      <c r="IC34" s="600"/>
      <c r="ID34" s="600"/>
      <c r="IE34" s="600"/>
      <c r="IF34" s="600"/>
      <c r="IG34" s="600"/>
      <c r="IH34" s="600"/>
      <c r="II34" s="600"/>
      <c r="IJ34" s="600"/>
      <c r="IK34" s="600"/>
      <c r="IL34" s="600"/>
      <c r="IM34" s="600"/>
      <c r="IN34" s="600"/>
      <c r="IO34" s="600"/>
      <c r="IP34" s="600"/>
      <c r="IQ34" s="600"/>
      <c r="IR34" s="600"/>
      <c r="IS34" s="600"/>
    </row>
    <row r="35" spans="1:253" s="601" customFormat="1">
      <c r="A35" s="463" t="s">
        <v>151</v>
      </c>
      <c r="B35" s="460">
        <f>'Sources and Uses Budget'!$C34</f>
        <v>355357.17020489823</v>
      </c>
      <c r="C35" s="460">
        <f>'Sources and Uses Budget'!$C34</f>
        <v>355357.17020489823</v>
      </c>
      <c r="D35" s="464">
        <f t="shared" si="0"/>
        <v>0</v>
      </c>
      <c r="E35" s="462"/>
      <c r="F35" s="461"/>
      <c r="G35" s="605"/>
      <c r="H35" s="600"/>
      <c r="I35" s="600"/>
      <c r="J35" s="600"/>
      <c r="K35" s="600"/>
      <c r="L35" s="600"/>
      <c r="M35" s="600"/>
      <c r="N35" s="600"/>
      <c r="O35" s="600"/>
      <c r="P35" s="600"/>
      <c r="Q35" s="600"/>
      <c r="R35" s="600"/>
      <c r="S35" s="600"/>
      <c r="T35" s="600"/>
      <c r="U35" s="600"/>
      <c r="V35" s="600"/>
      <c r="W35" s="600"/>
      <c r="X35" s="600"/>
      <c r="Y35" s="600"/>
      <c r="Z35" s="600"/>
      <c r="AA35" s="600"/>
      <c r="AB35" s="600"/>
      <c r="AC35" s="600"/>
      <c r="AD35" s="600"/>
      <c r="AE35" s="600"/>
      <c r="AF35" s="600"/>
      <c r="AG35" s="600"/>
      <c r="AH35" s="600"/>
      <c r="AI35" s="600"/>
      <c r="AJ35" s="600"/>
      <c r="AK35" s="600"/>
      <c r="AL35" s="600"/>
      <c r="AM35" s="600"/>
      <c r="AN35" s="600"/>
      <c r="AO35" s="600"/>
      <c r="AP35" s="600"/>
      <c r="AQ35" s="600"/>
      <c r="AR35" s="600"/>
      <c r="AS35" s="600"/>
      <c r="AT35" s="600"/>
      <c r="AU35" s="600"/>
      <c r="AV35" s="600"/>
      <c r="AW35" s="600"/>
      <c r="AX35" s="600"/>
      <c r="AY35" s="600"/>
      <c r="AZ35" s="600"/>
      <c r="BA35" s="600"/>
      <c r="BB35" s="600"/>
      <c r="BC35" s="600"/>
      <c r="BD35" s="600"/>
      <c r="BE35" s="600"/>
      <c r="BF35" s="600"/>
      <c r="BG35" s="600"/>
      <c r="BH35" s="600"/>
      <c r="BI35" s="600"/>
      <c r="BJ35" s="600"/>
      <c r="BK35" s="600"/>
      <c r="BL35" s="600"/>
      <c r="BM35" s="600"/>
      <c r="BN35" s="600"/>
      <c r="BO35" s="600"/>
      <c r="BP35" s="600"/>
      <c r="BQ35" s="600"/>
      <c r="BR35" s="600"/>
      <c r="BS35" s="600"/>
      <c r="BT35" s="600"/>
      <c r="BU35" s="600"/>
      <c r="BV35" s="600"/>
      <c r="BW35" s="600"/>
      <c r="BX35" s="600"/>
      <c r="BY35" s="600"/>
      <c r="BZ35" s="600"/>
      <c r="CA35" s="600"/>
      <c r="CB35" s="600"/>
      <c r="CC35" s="600"/>
      <c r="CD35" s="600"/>
      <c r="CE35" s="600"/>
      <c r="CF35" s="600"/>
      <c r="CG35" s="600"/>
      <c r="CH35" s="600"/>
      <c r="CI35" s="600"/>
      <c r="CJ35" s="600"/>
      <c r="CK35" s="600"/>
      <c r="CL35" s="600"/>
      <c r="CM35" s="600"/>
      <c r="CN35" s="600"/>
      <c r="CO35" s="600"/>
      <c r="CP35" s="600"/>
      <c r="CQ35" s="600"/>
      <c r="CR35" s="600"/>
      <c r="CS35" s="600"/>
      <c r="CT35" s="600"/>
      <c r="CU35" s="600"/>
      <c r="CV35" s="600"/>
      <c r="CW35" s="600"/>
      <c r="CX35" s="600"/>
      <c r="CY35" s="600"/>
      <c r="CZ35" s="600"/>
      <c r="DA35" s="600"/>
      <c r="DB35" s="600"/>
      <c r="DC35" s="600"/>
      <c r="DD35" s="600"/>
      <c r="DE35" s="600"/>
      <c r="DF35" s="600"/>
      <c r="DG35" s="600"/>
      <c r="DH35" s="600"/>
      <c r="DI35" s="600"/>
      <c r="DJ35" s="600"/>
      <c r="DK35" s="600"/>
      <c r="DL35" s="600"/>
      <c r="DM35" s="600"/>
      <c r="DN35" s="600"/>
      <c r="DO35" s="600"/>
      <c r="DP35" s="600"/>
      <c r="DQ35" s="600"/>
      <c r="DR35" s="600"/>
      <c r="DS35" s="600"/>
      <c r="DT35" s="600"/>
      <c r="DU35" s="600"/>
      <c r="DV35" s="600"/>
      <c r="DW35" s="600"/>
      <c r="DX35" s="600"/>
      <c r="DY35" s="600"/>
      <c r="DZ35" s="600"/>
      <c r="EA35" s="600"/>
      <c r="EB35" s="600"/>
      <c r="EC35" s="600"/>
      <c r="ED35" s="600"/>
      <c r="EE35" s="600"/>
      <c r="EF35" s="600"/>
      <c r="EG35" s="600"/>
      <c r="EH35" s="600"/>
      <c r="EI35" s="600"/>
      <c r="EJ35" s="600"/>
      <c r="EK35" s="600"/>
      <c r="EL35" s="600"/>
      <c r="EM35" s="600"/>
      <c r="EN35" s="600"/>
      <c r="EO35" s="600"/>
      <c r="EP35" s="600"/>
      <c r="EQ35" s="600"/>
      <c r="ER35" s="600"/>
      <c r="ES35" s="600"/>
      <c r="ET35" s="600"/>
      <c r="EU35" s="600"/>
      <c r="EV35" s="600"/>
      <c r="EW35" s="600"/>
      <c r="EX35" s="600"/>
      <c r="EY35" s="600"/>
      <c r="EZ35" s="600"/>
      <c r="FA35" s="600"/>
      <c r="FB35" s="600"/>
      <c r="FC35" s="600"/>
      <c r="FD35" s="600"/>
      <c r="FE35" s="600"/>
      <c r="FF35" s="600"/>
      <c r="FG35" s="600"/>
      <c r="FH35" s="600"/>
      <c r="FI35" s="600"/>
      <c r="FJ35" s="600"/>
      <c r="FK35" s="600"/>
      <c r="FL35" s="600"/>
      <c r="FM35" s="600"/>
      <c r="FN35" s="600"/>
      <c r="FO35" s="600"/>
      <c r="FP35" s="600"/>
      <c r="FQ35" s="600"/>
      <c r="FR35" s="600"/>
      <c r="FS35" s="600"/>
      <c r="FT35" s="600"/>
      <c r="FU35" s="600"/>
      <c r="FV35" s="600"/>
      <c r="FW35" s="600"/>
      <c r="FX35" s="600"/>
      <c r="FY35" s="600"/>
      <c r="FZ35" s="600"/>
      <c r="GA35" s="600"/>
      <c r="GB35" s="600"/>
      <c r="GC35" s="600"/>
      <c r="GD35" s="600"/>
      <c r="GE35" s="600"/>
      <c r="GF35" s="600"/>
      <c r="GG35" s="600"/>
      <c r="GH35" s="600"/>
      <c r="GI35" s="600"/>
      <c r="GJ35" s="600"/>
      <c r="GK35" s="600"/>
      <c r="GL35" s="600"/>
      <c r="GM35" s="600"/>
      <c r="GN35" s="600"/>
      <c r="GO35" s="600"/>
      <c r="GP35" s="600"/>
      <c r="GQ35" s="600"/>
      <c r="GR35" s="600"/>
      <c r="GS35" s="600"/>
      <c r="GT35" s="600"/>
      <c r="GU35" s="600"/>
      <c r="GV35" s="600"/>
      <c r="GW35" s="600"/>
      <c r="GX35" s="600"/>
      <c r="GY35" s="600"/>
      <c r="GZ35" s="600"/>
      <c r="HA35" s="600"/>
      <c r="HB35" s="600"/>
      <c r="HC35" s="600"/>
      <c r="HD35" s="600"/>
      <c r="HE35" s="600"/>
      <c r="HF35" s="600"/>
      <c r="HG35" s="600"/>
      <c r="HH35" s="600"/>
      <c r="HI35" s="600"/>
      <c r="HJ35" s="600"/>
      <c r="HK35" s="600"/>
      <c r="HL35" s="600"/>
      <c r="HM35" s="600"/>
      <c r="HN35" s="600"/>
      <c r="HO35" s="600"/>
      <c r="HP35" s="600"/>
      <c r="HQ35" s="600"/>
      <c r="HR35" s="600"/>
      <c r="HS35" s="600"/>
      <c r="HT35" s="600"/>
      <c r="HU35" s="600"/>
      <c r="HV35" s="600"/>
      <c r="HW35" s="600"/>
      <c r="HX35" s="600"/>
      <c r="HY35" s="600"/>
      <c r="HZ35" s="600"/>
      <c r="IA35" s="600"/>
      <c r="IB35" s="600"/>
      <c r="IC35" s="600"/>
      <c r="ID35" s="600"/>
      <c r="IE35" s="600"/>
      <c r="IF35" s="600"/>
      <c r="IG35" s="600"/>
      <c r="IH35" s="600"/>
      <c r="II35" s="600"/>
      <c r="IJ35" s="600"/>
      <c r="IK35" s="600"/>
      <c r="IL35" s="600"/>
      <c r="IM35" s="600"/>
      <c r="IN35" s="600"/>
      <c r="IO35" s="600"/>
      <c r="IP35" s="600"/>
      <c r="IQ35" s="600"/>
      <c r="IR35" s="600"/>
      <c r="IS35" s="600"/>
    </row>
    <row r="36" spans="1:253" s="601" customFormat="1">
      <c r="A36" s="466" t="s">
        <v>38</v>
      </c>
      <c r="B36" s="460">
        <f>'Sources and Uses Budget'!$C35</f>
        <v>288318.02810830931</v>
      </c>
      <c r="C36" s="460">
        <f>'Sources and Uses Budget'!$C35</f>
        <v>288318.02810830931</v>
      </c>
      <c r="D36" s="464">
        <f t="shared" si="0"/>
        <v>0</v>
      </c>
      <c r="E36" s="462"/>
      <c r="F36" s="461"/>
      <c r="G36" s="605"/>
      <c r="H36" s="600"/>
      <c r="I36" s="600"/>
      <c r="J36" s="600"/>
      <c r="K36" s="600"/>
      <c r="L36" s="600"/>
      <c r="M36" s="600"/>
      <c r="N36" s="600"/>
      <c r="O36" s="600"/>
      <c r="P36" s="600"/>
      <c r="Q36" s="600"/>
      <c r="R36" s="600"/>
      <c r="S36" s="600"/>
      <c r="T36" s="600"/>
      <c r="U36" s="600"/>
      <c r="V36" s="600"/>
      <c r="W36" s="600"/>
      <c r="X36" s="600"/>
      <c r="Y36" s="600"/>
      <c r="Z36" s="600"/>
      <c r="AA36" s="600"/>
      <c r="AB36" s="600"/>
      <c r="AC36" s="600"/>
      <c r="AD36" s="600"/>
      <c r="AE36" s="600"/>
      <c r="AF36" s="600"/>
      <c r="AG36" s="600"/>
      <c r="AH36" s="600"/>
      <c r="AI36" s="600"/>
      <c r="AJ36" s="600"/>
      <c r="AK36" s="600"/>
      <c r="AL36" s="600"/>
      <c r="AM36" s="600"/>
      <c r="AN36" s="600"/>
      <c r="AO36" s="600"/>
      <c r="AP36" s="600"/>
      <c r="AQ36" s="600"/>
      <c r="AR36" s="600"/>
      <c r="AS36" s="600"/>
      <c r="AT36" s="600"/>
      <c r="AU36" s="600"/>
      <c r="AV36" s="600"/>
      <c r="AW36" s="600"/>
      <c r="AX36" s="600"/>
      <c r="AY36" s="600"/>
      <c r="AZ36" s="600"/>
      <c r="BA36" s="600"/>
      <c r="BB36" s="600"/>
      <c r="BC36" s="600"/>
      <c r="BD36" s="600"/>
      <c r="BE36" s="600"/>
      <c r="BF36" s="600"/>
      <c r="BG36" s="600"/>
      <c r="BH36" s="600"/>
      <c r="BI36" s="600"/>
      <c r="BJ36" s="600"/>
      <c r="BK36" s="600"/>
      <c r="BL36" s="600"/>
      <c r="BM36" s="600"/>
      <c r="BN36" s="600"/>
      <c r="BO36" s="600"/>
      <c r="BP36" s="600"/>
      <c r="BQ36" s="600"/>
      <c r="BR36" s="600"/>
      <c r="BS36" s="600"/>
      <c r="BT36" s="600"/>
      <c r="BU36" s="600"/>
      <c r="BV36" s="600"/>
      <c r="BW36" s="600"/>
      <c r="BX36" s="600"/>
      <c r="BY36" s="600"/>
      <c r="BZ36" s="600"/>
      <c r="CA36" s="600"/>
      <c r="CB36" s="600"/>
      <c r="CC36" s="600"/>
      <c r="CD36" s="600"/>
      <c r="CE36" s="600"/>
      <c r="CF36" s="600"/>
      <c r="CG36" s="600"/>
      <c r="CH36" s="600"/>
      <c r="CI36" s="600"/>
      <c r="CJ36" s="600"/>
      <c r="CK36" s="600"/>
      <c r="CL36" s="600"/>
      <c r="CM36" s="600"/>
      <c r="CN36" s="600"/>
      <c r="CO36" s="600"/>
      <c r="CP36" s="600"/>
      <c r="CQ36" s="600"/>
      <c r="CR36" s="600"/>
      <c r="CS36" s="600"/>
      <c r="CT36" s="600"/>
      <c r="CU36" s="600"/>
      <c r="CV36" s="600"/>
      <c r="CW36" s="600"/>
      <c r="CX36" s="600"/>
      <c r="CY36" s="600"/>
      <c r="CZ36" s="600"/>
      <c r="DA36" s="600"/>
      <c r="DB36" s="600"/>
      <c r="DC36" s="600"/>
      <c r="DD36" s="600"/>
      <c r="DE36" s="600"/>
      <c r="DF36" s="600"/>
      <c r="DG36" s="600"/>
      <c r="DH36" s="600"/>
      <c r="DI36" s="600"/>
      <c r="DJ36" s="600"/>
      <c r="DK36" s="600"/>
      <c r="DL36" s="600"/>
      <c r="DM36" s="600"/>
      <c r="DN36" s="600"/>
      <c r="DO36" s="600"/>
      <c r="DP36" s="600"/>
      <c r="DQ36" s="600"/>
      <c r="DR36" s="600"/>
      <c r="DS36" s="600"/>
      <c r="DT36" s="600"/>
      <c r="DU36" s="600"/>
      <c r="DV36" s="600"/>
      <c r="DW36" s="600"/>
      <c r="DX36" s="600"/>
      <c r="DY36" s="600"/>
      <c r="DZ36" s="600"/>
      <c r="EA36" s="600"/>
      <c r="EB36" s="600"/>
      <c r="EC36" s="600"/>
      <c r="ED36" s="600"/>
      <c r="EE36" s="600"/>
      <c r="EF36" s="600"/>
      <c r="EG36" s="600"/>
      <c r="EH36" s="600"/>
      <c r="EI36" s="600"/>
      <c r="EJ36" s="600"/>
      <c r="EK36" s="600"/>
      <c r="EL36" s="600"/>
      <c r="EM36" s="600"/>
      <c r="EN36" s="600"/>
      <c r="EO36" s="600"/>
      <c r="EP36" s="600"/>
      <c r="EQ36" s="600"/>
      <c r="ER36" s="600"/>
      <c r="ES36" s="600"/>
      <c r="ET36" s="600"/>
      <c r="EU36" s="600"/>
      <c r="EV36" s="600"/>
      <c r="EW36" s="600"/>
      <c r="EX36" s="600"/>
      <c r="EY36" s="600"/>
      <c r="EZ36" s="600"/>
      <c r="FA36" s="600"/>
      <c r="FB36" s="600"/>
      <c r="FC36" s="600"/>
      <c r="FD36" s="600"/>
      <c r="FE36" s="600"/>
      <c r="FF36" s="600"/>
      <c r="FG36" s="600"/>
      <c r="FH36" s="600"/>
      <c r="FI36" s="600"/>
      <c r="FJ36" s="600"/>
      <c r="FK36" s="600"/>
      <c r="FL36" s="600"/>
      <c r="FM36" s="600"/>
      <c r="FN36" s="600"/>
      <c r="FO36" s="600"/>
      <c r="FP36" s="600"/>
      <c r="FQ36" s="600"/>
      <c r="FR36" s="600"/>
      <c r="FS36" s="600"/>
      <c r="FT36" s="600"/>
      <c r="FU36" s="600"/>
      <c r="FV36" s="600"/>
      <c r="FW36" s="600"/>
      <c r="FX36" s="600"/>
      <c r="FY36" s="600"/>
      <c r="FZ36" s="600"/>
      <c r="GA36" s="600"/>
      <c r="GB36" s="600"/>
      <c r="GC36" s="600"/>
      <c r="GD36" s="600"/>
      <c r="GE36" s="600"/>
      <c r="GF36" s="600"/>
      <c r="GG36" s="600"/>
      <c r="GH36" s="600"/>
      <c r="GI36" s="600"/>
      <c r="GJ36" s="600"/>
      <c r="GK36" s="600"/>
      <c r="GL36" s="600"/>
      <c r="GM36" s="600"/>
      <c r="GN36" s="600"/>
      <c r="GO36" s="600"/>
      <c r="GP36" s="600"/>
      <c r="GQ36" s="600"/>
      <c r="GR36" s="600"/>
      <c r="GS36" s="600"/>
      <c r="GT36" s="600"/>
      <c r="GU36" s="600"/>
      <c r="GV36" s="600"/>
      <c r="GW36" s="600"/>
      <c r="GX36" s="600"/>
      <c r="GY36" s="600"/>
      <c r="GZ36" s="600"/>
      <c r="HA36" s="600"/>
      <c r="HB36" s="600"/>
      <c r="HC36" s="600"/>
      <c r="HD36" s="600"/>
      <c r="HE36" s="600"/>
      <c r="HF36" s="600"/>
      <c r="HG36" s="600"/>
      <c r="HH36" s="600"/>
      <c r="HI36" s="600"/>
      <c r="HJ36" s="600"/>
      <c r="HK36" s="600"/>
      <c r="HL36" s="600"/>
      <c r="HM36" s="600"/>
      <c r="HN36" s="600"/>
      <c r="HO36" s="600"/>
      <c r="HP36" s="600"/>
      <c r="HQ36" s="600"/>
      <c r="HR36" s="600"/>
      <c r="HS36" s="600"/>
      <c r="HT36" s="600"/>
      <c r="HU36" s="600"/>
      <c r="HV36" s="600"/>
      <c r="HW36" s="600"/>
      <c r="HX36" s="600"/>
      <c r="HY36" s="600"/>
      <c r="HZ36" s="600"/>
      <c r="IA36" s="600"/>
      <c r="IB36" s="600"/>
      <c r="IC36" s="600"/>
      <c r="ID36" s="600"/>
      <c r="IE36" s="600"/>
      <c r="IF36" s="600"/>
      <c r="IG36" s="600"/>
      <c r="IH36" s="600"/>
      <c r="II36" s="600"/>
      <c r="IJ36" s="600"/>
      <c r="IK36" s="600"/>
      <c r="IL36" s="600"/>
      <c r="IM36" s="600"/>
      <c r="IN36" s="600"/>
      <c r="IO36" s="600"/>
      <c r="IP36" s="600"/>
      <c r="IQ36" s="600"/>
      <c r="IR36" s="600"/>
      <c r="IS36" s="600"/>
    </row>
    <row r="37" spans="1:253" s="601" customFormat="1">
      <c r="A37" s="465" t="s">
        <v>154</v>
      </c>
      <c r="B37" s="464">
        <f>SUM(B29:B36)</f>
        <v>34323842.5063169</v>
      </c>
      <c r="C37" s="464">
        <f>SUM(C29:C36)</f>
        <v>34323842.5063169</v>
      </c>
      <c r="D37" s="464">
        <f t="shared" si="0"/>
        <v>0</v>
      </c>
      <c r="E37" s="462"/>
      <c r="F37" s="461"/>
      <c r="G37" s="605"/>
      <c r="H37" s="600"/>
      <c r="I37" s="600"/>
      <c r="J37" s="600"/>
      <c r="K37" s="600"/>
      <c r="L37" s="600"/>
      <c r="M37" s="600"/>
      <c r="N37" s="600"/>
      <c r="O37" s="600"/>
      <c r="P37" s="600"/>
      <c r="Q37" s="600"/>
      <c r="R37" s="600"/>
      <c r="S37" s="600"/>
      <c r="T37" s="600"/>
      <c r="U37" s="600"/>
      <c r="V37" s="600"/>
      <c r="W37" s="600"/>
      <c r="X37" s="600"/>
      <c r="Y37" s="600"/>
      <c r="Z37" s="600"/>
      <c r="AA37" s="600"/>
      <c r="AB37" s="600"/>
      <c r="AC37" s="600"/>
      <c r="AD37" s="600"/>
      <c r="AE37" s="600"/>
      <c r="AF37" s="600"/>
      <c r="AG37" s="600"/>
      <c r="AH37" s="600"/>
      <c r="AI37" s="600"/>
      <c r="AJ37" s="600"/>
      <c r="AK37" s="600"/>
      <c r="AL37" s="600"/>
      <c r="AM37" s="600"/>
      <c r="AN37" s="600"/>
      <c r="AO37" s="600"/>
      <c r="AP37" s="600"/>
      <c r="AQ37" s="600"/>
      <c r="AR37" s="600"/>
      <c r="AS37" s="600"/>
      <c r="AT37" s="600"/>
      <c r="AU37" s="600"/>
      <c r="AV37" s="600"/>
      <c r="AW37" s="600"/>
      <c r="AX37" s="600"/>
      <c r="AY37" s="600"/>
      <c r="AZ37" s="600"/>
      <c r="BA37" s="600"/>
      <c r="BB37" s="600"/>
      <c r="BC37" s="600"/>
      <c r="BD37" s="600"/>
      <c r="BE37" s="600"/>
      <c r="BF37" s="600"/>
      <c r="BG37" s="600"/>
      <c r="BH37" s="600"/>
      <c r="BI37" s="600"/>
      <c r="BJ37" s="600"/>
      <c r="BK37" s="600"/>
      <c r="BL37" s="600"/>
      <c r="BM37" s="600"/>
      <c r="BN37" s="600"/>
      <c r="BO37" s="600"/>
      <c r="BP37" s="600"/>
      <c r="BQ37" s="600"/>
      <c r="BR37" s="600"/>
      <c r="BS37" s="600"/>
      <c r="BT37" s="600"/>
      <c r="BU37" s="600"/>
      <c r="BV37" s="600"/>
      <c r="BW37" s="600"/>
      <c r="BX37" s="600"/>
      <c r="BY37" s="600"/>
      <c r="BZ37" s="600"/>
      <c r="CA37" s="600"/>
      <c r="CB37" s="600"/>
      <c r="CC37" s="600"/>
      <c r="CD37" s="600"/>
      <c r="CE37" s="600"/>
      <c r="CF37" s="600"/>
      <c r="CG37" s="600"/>
      <c r="CH37" s="600"/>
      <c r="CI37" s="600"/>
      <c r="CJ37" s="600"/>
      <c r="CK37" s="600"/>
      <c r="CL37" s="600"/>
      <c r="CM37" s="600"/>
      <c r="CN37" s="600"/>
      <c r="CO37" s="600"/>
      <c r="CP37" s="600"/>
      <c r="CQ37" s="600"/>
      <c r="CR37" s="600"/>
      <c r="CS37" s="600"/>
      <c r="CT37" s="600"/>
      <c r="CU37" s="600"/>
      <c r="CV37" s="600"/>
      <c r="CW37" s="600"/>
      <c r="CX37" s="600"/>
      <c r="CY37" s="600"/>
      <c r="CZ37" s="600"/>
      <c r="DA37" s="600"/>
      <c r="DB37" s="600"/>
      <c r="DC37" s="600"/>
      <c r="DD37" s="600"/>
      <c r="DE37" s="600"/>
      <c r="DF37" s="600"/>
      <c r="DG37" s="600"/>
      <c r="DH37" s="600"/>
      <c r="DI37" s="600"/>
      <c r="DJ37" s="600"/>
      <c r="DK37" s="600"/>
      <c r="DL37" s="600"/>
      <c r="DM37" s="600"/>
      <c r="DN37" s="600"/>
      <c r="DO37" s="600"/>
      <c r="DP37" s="600"/>
      <c r="DQ37" s="600"/>
      <c r="DR37" s="600"/>
      <c r="DS37" s="600"/>
      <c r="DT37" s="600"/>
      <c r="DU37" s="600"/>
      <c r="DV37" s="600"/>
      <c r="DW37" s="600"/>
      <c r="DX37" s="600"/>
      <c r="DY37" s="600"/>
      <c r="DZ37" s="600"/>
      <c r="EA37" s="600"/>
      <c r="EB37" s="600"/>
      <c r="EC37" s="600"/>
      <c r="ED37" s="600"/>
      <c r="EE37" s="600"/>
      <c r="EF37" s="600"/>
      <c r="EG37" s="600"/>
      <c r="EH37" s="600"/>
      <c r="EI37" s="600"/>
      <c r="EJ37" s="600"/>
      <c r="EK37" s="600"/>
      <c r="EL37" s="600"/>
      <c r="EM37" s="600"/>
      <c r="EN37" s="600"/>
      <c r="EO37" s="600"/>
      <c r="EP37" s="600"/>
      <c r="EQ37" s="600"/>
      <c r="ER37" s="600"/>
      <c r="ES37" s="600"/>
      <c r="ET37" s="600"/>
      <c r="EU37" s="600"/>
      <c r="EV37" s="600"/>
      <c r="EW37" s="600"/>
      <c r="EX37" s="600"/>
      <c r="EY37" s="600"/>
      <c r="EZ37" s="600"/>
      <c r="FA37" s="600"/>
      <c r="FB37" s="600"/>
      <c r="FC37" s="600"/>
      <c r="FD37" s="600"/>
      <c r="FE37" s="600"/>
      <c r="FF37" s="600"/>
      <c r="FG37" s="600"/>
      <c r="FH37" s="600"/>
      <c r="FI37" s="600"/>
      <c r="FJ37" s="600"/>
      <c r="FK37" s="600"/>
      <c r="FL37" s="600"/>
      <c r="FM37" s="600"/>
      <c r="FN37" s="600"/>
      <c r="FO37" s="600"/>
      <c r="FP37" s="600"/>
      <c r="FQ37" s="600"/>
      <c r="FR37" s="600"/>
      <c r="FS37" s="600"/>
      <c r="FT37" s="600"/>
      <c r="FU37" s="600"/>
      <c r="FV37" s="600"/>
      <c r="FW37" s="600"/>
      <c r="FX37" s="600"/>
      <c r="FY37" s="600"/>
      <c r="FZ37" s="600"/>
      <c r="GA37" s="600"/>
      <c r="GB37" s="600"/>
      <c r="GC37" s="600"/>
      <c r="GD37" s="600"/>
      <c r="GE37" s="600"/>
      <c r="GF37" s="600"/>
      <c r="GG37" s="600"/>
      <c r="GH37" s="600"/>
      <c r="GI37" s="600"/>
      <c r="GJ37" s="600"/>
      <c r="GK37" s="600"/>
      <c r="GL37" s="600"/>
      <c r="GM37" s="600"/>
      <c r="GN37" s="600"/>
      <c r="GO37" s="600"/>
      <c r="GP37" s="600"/>
      <c r="GQ37" s="600"/>
      <c r="GR37" s="600"/>
      <c r="GS37" s="600"/>
      <c r="GT37" s="600"/>
      <c r="GU37" s="600"/>
      <c r="GV37" s="600"/>
      <c r="GW37" s="600"/>
      <c r="GX37" s="600"/>
      <c r="GY37" s="600"/>
      <c r="GZ37" s="600"/>
      <c r="HA37" s="600"/>
      <c r="HB37" s="600"/>
      <c r="HC37" s="600"/>
      <c r="HD37" s="600"/>
      <c r="HE37" s="600"/>
      <c r="HF37" s="600"/>
      <c r="HG37" s="600"/>
      <c r="HH37" s="600"/>
      <c r="HI37" s="600"/>
      <c r="HJ37" s="600"/>
      <c r="HK37" s="600"/>
      <c r="HL37" s="600"/>
      <c r="HM37" s="600"/>
      <c r="HN37" s="600"/>
      <c r="HO37" s="600"/>
      <c r="HP37" s="600"/>
      <c r="HQ37" s="600"/>
      <c r="HR37" s="600"/>
      <c r="HS37" s="600"/>
      <c r="HT37" s="600"/>
      <c r="HU37" s="600"/>
      <c r="HV37" s="600"/>
      <c r="HW37" s="600"/>
      <c r="HX37" s="600"/>
      <c r="HY37" s="600"/>
      <c r="HZ37" s="600"/>
      <c r="IA37" s="600"/>
      <c r="IB37" s="600"/>
      <c r="IC37" s="600"/>
      <c r="ID37" s="600"/>
      <c r="IE37" s="600"/>
      <c r="IF37" s="600"/>
      <c r="IG37" s="600"/>
      <c r="IH37" s="600"/>
      <c r="II37" s="600"/>
      <c r="IJ37" s="600"/>
      <c r="IK37" s="600"/>
      <c r="IL37" s="600"/>
      <c r="IM37" s="600"/>
      <c r="IN37" s="600"/>
      <c r="IO37" s="600"/>
      <c r="IP37" s="600"/>
      <c r="IQ37" s="600"/>
      <c r="IR37" s="600"/>
      <c r="IS37" s="600"/>
    </row>
    <row r="38" spans="1:253" s="601" customFormat="1">
      <c r="A38" s="458" t="s">
        <v>155</v>
      </c>
      <c r="B38" s="458"/>
      <c r="C38" s="458"/>
      <c r="D38" s="458"/>
      <c r="E38" s="478"/>
      <c r="F38" s="458"/>
      <c r="G38" s="605"/>
      <c r="H38" s="600"/>
      <c r="I38" s="600"/>
      <c r="J38" s="600"/>
      <c r="K38" s="600"/>
      <c r="L38" s="600"/>
      <c r="M38" s="600"/>
      <c r="N38" s="600"/>
      <c r="O38" s="600"/>
      <c r="P38" s="600"/>
      <c r="Q38" s="600"/>
      <c r="R38" s="600"/>
      <c r="S38" s="600"/>
      <c r="T38" s="600"/>
      <c r="U38" s="600"/>
      <c r="V38" s="600"/>
      <c r="W38" s="600"/>
      <c r="X38" s="600"/>
      <c r="Y38" s="600"/>
      <c r="Z38" s="600"/>
      <c r="AA38" s="600"/>
      <c r="AB38" s="600"/>
      <c r="AC38" s="600"/>
      <c r="AD38" s="600"/>
      <c r="AE38" s="600"/>
      <c r="AF38" s="600"/>
      <c r="AG38" s="600"/>
      <c r="AH38" s="600"/>
      <c r="AI38" s="600"/>
      <c r="AJ38" s="600"/>
      <c r="AK38" s="600"/>
      <c r="AL38" s="600"/>
      <c r="AM38" s="600"/>
      <c r="AN38" s="600"/>
      <c r="AO38" s="600"/>
      <c r="AP38" s="600"/>
      <c r="AQ38" s="600"/>
      <c r="AR38" s="600"/>
      <c r="AS38" s="600"/>
      <c r="AT38" s="600"/>
      <c r="AU38" s="600"/>
      <c r="AV38" s="600"/>
      <c r="AW38" s="600"/>
      <c r="AX38" s="600"/>
      <c r="AY38" s="600"/>
      <c r="AZ38" s="600"/>
      <c r="BA38" s="600"/>
      <c r="BB38" s="600"/>
      <c r="BC38" s="600"/>
      <c r="BD38" s="600"/>
      <c r="BE38" s="600"/>
      <c r="BF38" s="600"/>
      <c r="BG38" s="600"/>
      <c r="BH38" s="600"/>
      <c r="BI38" s="600"/>
      <c r="BJ38" s="600"/>
      <c r="BK38" s="600"/>
      <c r="BL38" s="600"/>
      <c r="BM38" s="600"/>
      <c r="BN38" s="600"/>
      <c r="BO38" s="600"/>
      <c r="BP38" s="600"/>
      <c r="BQ38" s="600"/>
      <c r="BR38" s="600"/>
      <c r="BS38" s="600"/>
      <c r="BT38" s="600"/>
      <c r="BU38" s="600"/>
      <c r="BV38" s="600"/>
      <c r="BW38" s="600"/>
      <c r="BX38" s="600"/>
      <c r="BY38" s="600"/>
      <c r="BZ38" s="600"/>
      <c r="CA38" s="600"/>
      <c r="CB38" s="600"/>
      <c r="CC38" s="600"/>
      <c r="CD38" s="600"/>
      <c r="CE38" s="600"/>
      <c r="CF38" s="600"/>
      <c r="CG38" s="600"/>
      <c r="CH38" s="600"/>
      <c r="CI38" s="600"/>
      <c r="CJ38" s="600"/>
      <c r="CK38" s="600"/>
      <c r="CL38" s="600"/>
      <c r="CM38" s="600"/>
      <c r="CN38" s="600"/>
      <c r="CO38" s="600"/>
      <c r="CP38" s="600"/>
      <c r="CQ38" s="600"/>
      <c r="CR38" s="600"/>
      <c r="CS38" s="600"/>
      <c r="CT38" s="600"/>
      <c r="CU38" s="600"/>
      <c r="CV38" s="600"/>
      <c r="CW38" s="600"/>
      <c r="CX38" s="600"/>
      <c r="CY38" s="600"/>
      <c r="CZ38" s="600"/>
      <c r="DA38" s="600"/>
      <c r="DB38" s="600"/>
      <c r="DC38" s="600"/>
      <c r="DD38" s="600"/>
      <c r="DE38" s="600"/>
      <c r="DF38" s="600"/>
      <c r="DG38" s="600"/>
      <c r="DH38" s="600"/>
      <c r="DI38" s="600"/>
      <c r="DJ38" s="600"/>
      <c r="DK38" s="600"/>
      <c r="DL38" s="600"/>
      <c r="DM38" s="600"/>
      <c r="DN38" s="600"/>
      <c r="DO38" s="600"/>
      <c r="DP38" s="600"/>
      <c r="DQ38" s="600"/>
      <c r="DR38" s="600"/>
      <c r="DS38" s="600"/>
      <c r="DT38" s="600"/>
      <c r="DU38" s="600"/>
      <c r="DV38" s="600"/>
      <c r="DW38" s="600"/>
      <c r="DX38" s="600"/>
      <c r="DY38" s="600"/>
      <c r="DZ38" s="600"/>
      <c r="EA38" s="600"/>
      <c r="EB38" s="600"/>
      <c r="EC38" s="600"/>
      <c r="ED38" s="600"/>
      <c r="EE38" s="600"/>
      <c r="EF38" s="600"/>
      <c r="EG38" s="600"/>
      <c r="EH38" s="600"/>
      <c r="EI38" s="600"/>
      <c r="EJ38" s="600"/>
      <c r="EK38" s="600"/>
      <c r="EL38" s="600"/>
      <c r="EM38" s="600"/>
      <c r="EN38" s="600"/>
      <c r="EO38" s="600"/>
      <c r="EP38" s="600"/>
      <c r="EQ38" s="600"/>
      <c r="ER38" s="600"/>
      <c r="ES38" s="600"/>
      <c r="ET38" s="600"/>
      <c r="EU38" s="600"/>
      <c r="EV38" s="600"/>
      <c r="EW38" s="600"/>
      <c r="EX38" s="600"/>
      <c r="EY38" s="600"/>
      <c r="EZ38" s="600"/>
      <c r="FA38" s="600"/>
      <c r="FB38" s="600"/>
      <c r="FC38" s="600"/>
      <c r="FD38" s="600"/>
      <c r="FE38" s="600"/>
      <c r="FF38" s="600"/>
      <c r="FG38" s="600"/>
      <c r="FH38" s="600"/>
      <c r="FI38" s="600"/>
      <c r="FJ38" s="600"/>
      <c r="FK38" s="600"/>
      <c r="FL38" s="600"/>
      <c r="FM38" s="600"/>
      <c r="FN38" s="600"/>
      <c r="FO38" s="600"/>
      <c r="FP38" s="600"/>
      <c r="FQ38" s="600"/>
      <c r="FR38" s="600"/>
      <c r="FS38" s="600"/>
      <c r="FT38" s="600"/>
      <c r="FU38" s="600"/>
      <c r="FV38" s="600"/>
      <c r="FW38" s="600"/>
      <c r="FX38" s="600"/>
      <c r="FY38" s="600"/>
      <c r="FZ38" s="600"/>
      <c r="GA38" s="600"/>
      <c r="GB38" s="600"/>
      <c r="GC38" s="600"/>
      <c r="GD38" s="600"/>
      <c r="GE38" s="600"/>
      <c r="GF38" s="600"/>
      <c r="GG38" s="600"/>
      <c r="GH38" s="600"/>
      <c r="GI38" s="600"/>
      <c r="GJ38" s="600"/>
      <c r="GK38" s="600"/>
      <c r="GL38" s="600"/>
      <c r="GM38" s="600"/>
      <c r="GN38" s="600"/>
      <c r="GO38" s="600"/>
      <c r="GP38" s="600"/>
      <c r="GQ38" s="600"/>
      <c r="GR38" s="600"/>
      <c r="GS38" s="600"/>
      <c r="GT38" s="600"/>
      <c r="GU38" s="600"/>
      <c r="GV38" s="600"/>
      <c r="GW38" s="600"/>
      <c r="GX38" s="600"/>
      <c r="GY38" s="600"/>
      <c r="GZ38" s="600"/>
      <c r="HA38" s="600"/>
      <c r="HB38" s="600"/>
      <c r="HC38" s="600"/>
      <c r="HD38" s="600"/>
      <c r="HE38" s="600"/>
      <c r="HF38" s="600"/>
      <c r="HG38" s="600"/>
      <c r="HH38" s="600"/>
      <c r="HI38" s="600"/>
      <c r="HJ38" s="600"/>
      <c r="HK38" s="600"/>
      <c r="HL38" s="600"/>
      <c r="HM38" s="600"/>
      <c r="HN38" s="600"/>
      <c r="HO38" s="600"/>
      <c r="HP38" s="600"/>
      <c r="HQ38" s="600"/>
      <c r="HR38" s="600"/>
      <c r="HS38" s="600"/>
      <c r="HT38" s="600"/>
      <c r="HU38" s="600"/>
      <c r="HV38" s="600"/>
      <c r="HW38" s="600"/>
      <c r="HX38" s="600"/>
      <c r="HY38" s="600"/>
      <c r="HZ38" s="600"/>
      <c r="IA38" s="600"/>
      <c r="IB38" s="600"/>
      <c r="IC38" s="600"/>
      <c r="ID38" s="600"/>
      <c r="IE38" s="600"/>
      <c r="IF38" s="600"/>
      <c r="IG38" s="600"/>
      <c r="IH38" s="600"/>
      <c r="II38" s="600"/>
      <c r="IJ38" s="600"/>
      <c r="IK38" s="600"/>
      <c r="IL38" s="600"/>
      <c r="IM38" s="600"/>
      <c r="IN38" s="600"/>
      <c r="IO38" s="600"/>
      <c r="IP38" s="600"/>
      <c r="IQ38" s="600"/>
      <c r="IR38" s="600"/>
      <c r="IS38" s="600"/>
    </row>
    <row r="39" spans="1:253" s="601" customFormat="1">
      <c r="A39" s="463" t="s">
        <v>156</v>
      </c>
      <c r="B39" s="460">
        <f>'Sources and Uses Budget'!$C38</f>
        <v>1141976.5935511047</v>
      </c>
      <c r="C39" s="460">
        <f>'Sources and Uses Budget'!$C38</f>
        <v>1141976.5935511047</v>
      </c>
      <c r="D39" s="464">
        <f t="shared" si="0"/>
        <v>0</v>
      </c>
      <c r="E39" s="462"/>
      <c r="F39" s="461"/>
      <c r="G39" s="605"/>
      <c r="H39" s="600"/>
      <c r="I39" s="600"/>
      <c r="J39" s="600"/>
      <c r="K39" s="600"/>
      <c r="L39" s="600"/>
      <c r="M39" s="600"/>
      <c r="N39" s="600"/>
      <c r="O39" s="600"/>
      <c r="P39" s="600"/>
      <c r="Q39" s="600"/>
      <c r="R39" s="600"/>
      <c r="S39" s="600"/>
      <c r="T39" s="600"/>
      <c r="U39" s="600"/>
      <c r="V39" s="600"/>
      <c r="W39" s="600"/>
      <c r="X39" s="600"/>
      <c r="Y39" s="600"/>
      <c r="Z39" s="600"/>
      <c r="AA39" s="600"/>
      <c r="AB39" s="600"/>
      <c r="AC39" s="600"/>
      <c r="AD39" s="600"/>
      <c r="AE39" s="600"/>
      <c r="AF39" s="600"/>
      <c r="AG39" s="600"/>
      <c r="AH39" s="600"/>
      <c r="AI39" s="600"/>
      <c r="AJ39" s="600"/>
      <c r="AK39" s="600"/>
      <c r="AL39" s="600"/>
      <c r="AM39" s="600"/>
      <c r="AN39" s="600"/>
      <c r="AO39" s="600"/>
      <c r="AP39" s="600"/>
      <c r="AQ39" s="600"/>
      <c r="AR39" s="600"/>
      <c r="AS39" s="600"/>
      <c r="AT39" s="600"/>
      <c r="AU39" s="600"/>
      <c r="AV39" s="600"/>
      <c r="AW39" s="600"/>
      <c r="AX39" s="600"/>
      <c r="AY39" s="600"/>
      <c r="AZ39" s="600"/>
      <c r="BA39" s="600"/>
      <c r="BB39" s="600"/>
      <c r="BC39" s="600"/>
      <c r="BD39" s="600"/>
      <c r="BE39" s="600"/>
      <c r="BF39" s="600"/>
      <c r="BG39" s="600"/>
      <c r="BH39" s="600"/>
      <c r="BI39" s="600"/>
      <c r="BJ39" s="600"/>
      <c r="BK39" s="600"/>
      <c r="BL39" s="600"/>
      <c r="BM39" s="600"/>
      <c r="BN39" s="600"/>
      <c r="BO39" s="600"/>
      <c r="BP39" s="600"/>
      <c r="BQ39" s="600"/>
      <c r="BR39" s="600"/>
      <c r="BS39" s="600"/>
      <c r="BT39" s="600"/>
      <c r="BU39" s="600"/>
      <c r="BV39" s="600"/>
      <c r="BW39" s="600"/>
      <c r="BX39" s="600"/>
      <c r="BY39" s="600"/>
      <c r="BZ39" s="600"/>
      <c r="CA39" s="600"/>
      <c r="CB39" s="600"/>
      <c r="CC39" s="600"/>
      <c r="CD39" s="600"/>
      <c r="CE39" s="600"/>
      <c r="CF39" s="600"/>
      <c r="CG39" s="600"/>
      <c r="CH39" s="600"/>
      <c r="CI39" s="600"/>
      <c r="CJ39" s="600"/>
      <c r="CK39" s="600"/>
      <c r="CL39" s="600"/>
      <c r="CM39" s="600"/>
      <c r="CN39" s="600"/>
      <c r="CO39" s="600"/>
      <c r="CP39" s="600"/>
      <c r="CQ39" s="600"/>
      <c r="CR39" s="600"/>
      <c r="CS39" s="600"/>
      <c r="CT39" s="600"/>
      <c r="CU39" s="600"/>
      <c r="CV39" s="600"/>
      <c r="CW39" s="600"/>
      <c r="CX39" s="600"/>
      <c r="CY39" s="600"/>
      <c r="CZ39" s="600"/>
      <c r="DA39" s="600"/>
      <c r="DB39" s="600"/>
      <c r="DC39" s="600"/>
      <c r="DD39" s="600"/>
      <c r="DE39" s="600"/>
      <c r="DF39" s="600"/>
      <c r="DG39" s="600"/>
      <c r="DH39" s="600"/>
      <c r="DI39" s="600"/>
      <c r="DJ39" s="600"/>
      <c r="DK39" s="600"/>
      <c r="DL39" s="600"/>
      <c r="DM39" s="600"/>
      <c r="DN39" s="600"/>
      <c r="DO39" s="600"/>
      <c r="DP39" s="600"/>
      <c r="DQ39" s="600"/>
      <c r="DR39" s="600"/>
      <c r="DS39" s="600"/>
      <c r="DT39" s="600"/>
      <c r="DU39" s="600"/>
      <c r="DV39" s="600"/>
      <c r="DW39" s="600"/>
      <c r="DX39" s="600"/>
      <c r="DY39" s="600"/>
      <c r="DZ39" s="600"/>
      <c r="EA39" s="600"/>
      <c r="EB39" s="600"/>
      <c r="EC39" s="600"/>
      <c r="ED39" s="600"/>
      <c r="EE39" s="600"/>
      <c r="EF39" s="600"/>
      <c r="EG39" s="600"/>
      <c r="EH39" s="600"/>
      <c r="EI39" s="600"/>
      <c r="EJ39" s="600"/>
      <c r="EK39" s="600"/>
      <c r="EL39" s="600"/>
      <c r="EM39" s="600"/>
      <c r="EN39" s="600"/>
      <c r="EO39" s="600"/>
      <c r="EP39" s="600"/>
      <c r="EQ39" s="600"/>
      <c r="ER39" s="600"/>
      <c r="ES39" s="600"/>
      <c r="ET39" s="600"/>
      <c r="EU39" s="600"/>
      <c r="EV39" s="600"/>
      <c r="EW39" s="600"/>
      <c r="EX39" s="600"/>
      <c r="EY39" s="600"/>
      <c r="EZ39" s="600"/>
      <c r="FA39" s="600"/>
      <c r="FB39" s="600"/>
      <c r="FC39" s="600"/>
      <c r="FD39" s="600"/>
      <c r="FE39" s="600"/>
      <c r="FF39" s="600"/>
      <c r="FG39" s="600"/>
      <c r="FH39" s="600"/>
      <c r="FI39" s="600"/>
      <c r="FJ39" s="600"/>
      <c r="FK39" s="600"/>
      <c r="FL39" s="600"/>
      <c r="FM39" s="600"/>
      <c r="FN39" s="600"/>
      <c r="FO39" s="600"/>
      <c r="FP39" s="600"/>
      <c r="FQ39" s="600"/>
      <c r="FR39" s="600"/>
      <c r="FS39" s="600"/>
      <c r="FT39" s="600"/>
      <c r="FU39" s="600"/>
      <c r="FV39" s="600"/>
      <c r="FW39" s="600"/>
      <c r="FX39" s="600"/>
      <c r="FY39" s="600"/>
      <c r="FZ39" s="600"/>
      <c r="GA39" s="600"/>
      <c r="GB39" s="600"/>
      <c r="GC39" s="600"/>
      <c r="GD39" s="600"/>
      <c r="GE39" s="600"/>
      <c r="GF39" s="600"/>
      <c r="GG39" s="600"/>
      <c r="GH39" s="600"/>
      <c r="GI39" s="600"/>
      <c r="GJ39" s="600"/>
      <c r="GK39" s="600"/>
      <c r="GL39" s="600"/>
      <c r="GM39" s="600"/>
      <c r="GN39" s="600"/>
      <c r="GO39" s="600"/>
      <c r="GP39" s="600"/>
      <c r="GQ39" s="600"/>
      <c r="GR39" s="600"/>
      <c r="GS39" s="600"/>
      <c r="GT39" s="600"/>
      <c r="GU39" s="600"/>
      <c r="GV39" s="600"/>
      <c r="GW39" s="600"/>
      <c r="GX39" s="600"/>
      <c r="GY39" s="600"/>
      <c r="GZ39" s="600"/>
      <c r="HA39" s="600"/>
      <c r="HB39" s="600"/>
      <c r="HC39" s="600"/>
      <c r="HD39" s="600"/>
      <c r="HE39" s="600"/>
      <c r="HF39" s="600"/>
      <c r="HG39" s="600"/>
      <c r="HH39" s="600"/>
      <c r="HI39" s="600"/>
      <c r="HJ39" s="600"/>
      <c r="HK39" s="600"/>
      <c r="HL39" s="600"/>
      <c r="HM39" s="600"/>
      <c r="HN39" s="600"/>
      <c r="HO39" s="600"/>
      <c r="HP39" s="600"/>
      <c r="HQ39" s="600"/>
      <c r="HR39" s="600"/>
      <c r="HS39" s="600"/>
      <c r="HT39" s="600"/>
      <c r="HU39" s="600"/>
      <c r="HV39" s="600"/>
      <c r="HW39" s="600"/>
      <c r="HX39" s="600"/>
      <c r="HY39" s="600"/>
      <c r="HZ39" s="600"/>
      <c r="IA39" s="600"/>
      <c r="IB39" s="600"/>
      <c r="IC39" s="600"/>
      <c r="ID39" s="600"/>
      <c r="IE39" s="600"/>
      <c r="IF39" s="600"/>
      <c r="IG39" s="600"/>
      <c r="IH39" s="600"/>
      <c r="II39" s="600"/>
      <c r="IJ39" s="600"/>
      <c r="IK39" s="600"/>
      <c r="IL39" s="600"/>
      <c r="IM39" s="600"/>
      <c r="IN39" s="600"/>
      <c r="IO39" s="600"/>
      <c r="IP39" s="600"/>
      <c r="IQ39" s="600"/>
      <c r="IR39" s="600"/>
      <c r="IS39" s="600"/>
    </row>
    <row r="40" spans="1:253" s="601" customFormat="1">
      <c r="A40" s="463" t="s">
        <v>157</v>
      </c>
      <c r="B40" s="460" t="str">
        <f>'Sources and Uses Budget'!$C39</f>
        <v>`</v>
      </c>
      <c r="C40" s="460" t="str">
        <f>'Sources and Uses Budget'!$C39</f>
        <v>`</v>
      </c>
      <c r="D40" s="464" t="e">
        <f t="shared" si="0"/>
        <v>#VALUE!</v>
      </c>
      <c r="E40" s="462"/>
      <c r="F40" s="461"/>
      <c r="G40" s="605"/>
      <c r="H40" s="600"/>
      <c r="I40" s="600"/>
      <c r="J40" s="600"/>
      <c r="K40" s="600"/>
      <c r="L40" s="600"/>
      <c r="M40" s="600"/>
      <c r="N40" s="600"/>
      <c r="O40" s="600"/>
      <c r="P40" s="600"/>
      <c r="Q40" s="600"/>
      <c r="R40" s="600"/>
      <c r="S40" s="600"/>
      <c r="T40" s="600"/>
      <c r="U40" s="600"/>
      <c r="V40" s="600"/>
      <c r="W40" s="600"/>
      <c r="X40" s="600"/>
      <c r="Y40" s="600"/>
      <c r="Z40" s="600"/>
      <c r="AA40" s="600"/>
      <c r="AB40" s="600"/>
      <c r="AC40" s="600"/>
      <c r="AD40" s="600"/>
      <c r="AE40" s="600"/>
      <c r="AF40" s="600"/>
      <c r="AG40" s="600"/>
      <c r="AH40" s="600"/>
      <c r="AI40" s="600"/>
      <c r="AJ40" s="600"/>
      <c r="AK40" s="600"/>
      <c r="AL40" s="600"/>
      <c r="AM40" s="600"/>
      <c r="AN40" s="600"/>
      <c r="AO40" s="600"/>
      <c r="AP40" s="600"/>
      <c r="AQ40" s="600"/>
      <c r="AR40" s="600"/>
      <c r="AS40" s="600"/>
      <c r="AT40" s="600"/>
      <c r="AU40" s="600"/>
      <c r="AV40" s="600"/>
      <c r="AW40" s="600"/>
      <c r="AX40" s="600"/>
      <c r="AY40" s="600"/>
      <c r="AZ40" s="600"/>
      <c r="BA40" s="600"/>
      <c r="BB40" s="600"/>
      <c r="BC40" s="600"/>
      <c r="BD40" s="600"/>
      <c r="BE40" s="600"/>
      <c r="BF40" s="600"/>
      <c r="BG40" s="600"/>
      <c r="BH40" s="600"/>
      <c r="BI40" s="600"/>
      <c r="BJ40" s="600"/>
      <c r="BK40" s="600"/>
      <c r="BL40" s="600"/>
      <c r="BM40" s="600"/>
      <c r="BN40" s="600"/>
      <c r="BO40" s="600"/>
      <c r="BP40" s="600"/>
      <c r="BQ40" s="600"/>
      <c r="BR40" s="600"/>
      <c r="BS40" s="600"/>
      <c r="BT40" s="600"/>
      <c r="BU40" s="600"/>
      <c r="BV40" s="600"/>
      <c r="BW40" s="600"/>
      <c r="BX40" s="600"/>
      <c r="BY40" s="600"/>
      <c r="BZ40" s="600"/>
      <c r="CA40" s="600"/>
      <c r="CB40" s="600"/>
      <c r="CC40" s="600"/>
      <c r="CD40" s="600"/>
      <c r="CE40" s="600"/>
      <c r="CF40" s="600"/>
      <c r="CG40" s="600"/>
      <c r="CH40" s="600"/>
      <c r="CI40" s="600"/>
      <c r="CJ40" s="600"/>
      <c r="CK40" s="600"/>
      <c r="CL40" s="600"/>
      <c r="CM40" s="600"/>
      <c r="CN40" s="600"/>
      <c r="CO40" s="600"/>
      <c r="CP40" s="600"/>
      <c r="CQ40" s="600"/>
      <c r="CR40" s="600"/>
      <c r="CS40" s="600"/>
      <c r="CT40" s="600"/>
      <c r="CU40" s="600"/>
      <c r="CV40" s="600"/>
      <c r="CW40" s="600"/>
      <c r="CX40" s="600"/>
      <c r="CY40" s="600"/>
      <c r="CZ40" s="600"/>
      <c r="DA40" s="600"/>
      <c r="DB40" s="600"/>
      <c r="DC40" s="600"/>
      <c r="DD40" s="600"/>
      <c r="DE40" s="600"/>
      <c r="DF40" s="600"/>
      <c r="DG40" s="600"/>
      <c r="DH40" s="600"/>
      <c r="DI40" s="600"/>
      <c r="DJ40" s="600"/>
      <c r="DK40" s="600"/>
      <c r="DL40" s="600"/>
      <c r="DM40" s="600"/>
      <c r="DN40" s="600"/>
      <c r="DO40" s="600"/>
      <c r="DP40" s="600"/>
      <c r="DQ40" s="600"/>
      <c r="DR40" s="600"/>
      <c r="DS40" s="600"/>
      <c r="DT40" s="600"/>
      <c r="DU40" s="600"/>
      <c r="DV40" s="600"/>
      <c r="DW40" s="600"/>
      <c r="DX40" s="600"/>
      <c r="DY40" s="600"/>
      <c r="DZ40" s="600"/>
      <c r="EA40" s="600"/>
      <c r="EB40" s="600"/>
      <c r="EC40" s="600"/>
      <c r="ED40" s="600"/>
      <c r="EE40" s="600"/>
      <c r="EF40" s="600"/>
      <c r="EG40" s="600"/>
      <c r="EH40" s="600"/>
      <c r="EI40" s="600"/>
      <c r="EJ40" s="600"/>
      <c r="EK40" s="600"/>
      <c r="EL40" s="600"/>
      <c r="EM40" s="600"/>
      <c r="EN40" s="600"/>
      <c r="EO40" s="600"/>
      <c r="EP40" s="600"/>
      <c r="EQ40" s="600"/>
      <c r="ER40" s="600"/>
      <c r="ES40" s="600"/>
      <c r="ET40" s="600"/>
      <c r="EU40" s="600"/>
      <c r="EV40" s="600"/>
      <c r="EW40" s="600"/>
      <c r="EX40" s="600"/>
      <c r="EY40" s="600"/>
      <c r="EZ40" s="600"/>
      <c r="FA40" s="600"/>
      <c r="FB40" s="600"/>
      <c r="FC40" s="600"/>
      <c r="FD40" s="600"/>
      <c r="FE40" s="600"/>
      <c r="FF40" s="600"/>
      <c r="FG40" s="600"/>
      <c r="FH40" s="600"/>
      <c r="FI40" s="600"/>
      <c r="FJ40" s="600"/>
      <c r="FK40" s="600"/>
      <c r="FL40" s="600"/>
      <c r="FM40" s="600"/>
      <c r="FN40" s="600"/>
      <c r="FO40" s="600"/>
      <c r="FP40" s="600"/>
      <c r="FQ40" s="600"/>
      <c r="FR40" s="600"/>
      <c r="FS40" s="600"/>
      <c r="FT40" s="600"/>
      <c r="FU40" s="600"/>
      <c r="FV40" s="600"/>
      <c r="FW40" s="600"/>
      <c r="FX40" s="600"/>
      <c r="FY40" s="600"/>
      <c r="FZ40" s="600"/>
      <c r="GA40" s="600"/>
      <c r="GB40" s="600"/>
      <c r="GC40" s="600"/>
      <c r="GD40" s="600"/>
      <c r="GE40" s="600"/>
      <c r="GF40" s="600"/>
      <c r="GG40" s="600"/>
      <c r="GH40" s="600"/>
      <c r="GI40" s="600"/>
      <c r="GJ40" s="600"/>
      <c r="GK40" s="600"/>
      <c r="GL40" s="600"/>
      <c r="GM40" s="600"/>
      <c r="GN40" s="600"/>
      <c r="GO40" s="600"/>
      <c r="GP40" s="600"/>
      <c r="GQ40" s="600"/>
      <c r="GR40" s="600"/>
      <c r="GS40" s="600"/>
      <c r="GT40" s="600"/>
      <c r="GU40" s="600"/>
      <c r="GV40" s="600"/>
      <c r="GW40" s="600"/>
      <c r="GX40" s="600"/>
      <c r="GY40" s="600"/>
      <c r="GZ40" s="600"/>
      <c r="HA40" s="600"/>
      <c r="HB40" s="600"/>
      <c r="HC40" s="600"/>
      <c r="HD40" s="600"/>
      <c r="HE40" s="600"/>
      <c r="HF40" s="600"/>
      <c r="HG40" s="600"/>
      <c r="HH40" s="600"/>
      <c r="HI40" s="600"/>
      <c r="HJ40" s="600"/>
      <c r="HK40" s="600"/>
      <c r="HL40" s="600"/>
      <c r="HM40" s="600"/>
      <c r="HN40" s="600"/>
      <c r="HO40" s="600"/>
      <c r="HP40" s="600"/>
      <c r="HQ40" s="600"/>
      <c r="HR40" s="600"/>
      <c r="HS40" s="600"/>
      <c r="HT40" s="600"/>
      <c r="HU40" s="600"/>
      <c r="HV40" s="600"/>
      <c r="HW40" s="600"/>
      <c r="HX40" s="600"/>
      <c r="HY40" s="600"/>
      <c r="HZ40" s="600"/>
      <c r="IA40" s="600"/>
      <c r="IB40" s="600"/>
      <c r="IC40" s="600"/>
      <c r="ID40" s="600"/>
      <c r="IE40" s="600"/>
      <c r="IF40" s="600"/>
      <c r="IG40" s="600"/>
      <c r="IH40" s="600"/>
      <c r="II40" s="600"/>
      <c r="IJ40" s="600"/>
      <c r="IK40" s="600"/>
      <c r="IL40" s="600"/>
      <c r="IM40" s="600"/>
      <c r="IN40" s="600"/>
      <c r="IO40" s="600"/>
      <c r="IP40" s="600"/>
      <c r="IQ40" s="600"/>
      <c r="IR40" s="600"/>
      <c r="IS40" s="600"/>
    </row>
    <row r="41" spans="1:253" s="601" customFormat="1">
      <c r="A41" s="465" t="s">
        <v>158</v>
      </c>
      <c r="B41" s="464">
        <f>SUM(B39:B40)</f>
        <v>1141976.5935511047</v>
      </c>
      <c r="C41" s="464">
        <f>SUM(C39:C40)</f>
        <v>1141976.5935511047</v>
      </c>
      <c r="D41" s="464">
        <f t="shared" si="0"/>
        <v>0</v>
      </c>
      <c r="E41" s="462"/>
      <c r="F41" s="461"/>
      <c r="G41" s="605"/>
      <c r="H41" s="600"/>
      <c r="I41" s="600"/>
      <c r="J41" s="600"/>
      <c r="K41" s="600"/>
      <c r="L41" s="600"/>
      <c r="M41" s="600"/>
      <c r="N41" s="600"/>
      <c r="O41" s="600"/>
      <c r="P41" s="600"/>
      <c r="Q41" s="600"/>
      <c r="R41" s="600"/>
      <c r="S41" s="600"/>
      <c r="T41" s="600"/>
      <c r="U41" s="600"/>
      <c r="V41" s="600"/>
      <c r="W41" s="600"/>
      <c r="X41" s="600"/>
      <c r="Y41" s="600"/>
      <c r="Z41" s="600"/>
      <c r="AA41" s="600"/>
      <c r="AB41" s="600"/>
      <c r="AC41" s="600"/>
      <c r="AD41" s="600"/>
      <c r="AE41" s="600"/>
      <c r="AF41" s="600"/>
      <c r="AG41" s="600"/>
      <c r="AH41" s="600"/>
      <c r="AI41" s="600"/>
      <c r="AJ41" s="600"/>
      <c r="AK41" s="600"/>
      <c r="AL41" s="600"/>
      <c r="AM41" s="600"/>
      <c r="AN41" s="600"/>
      <c r="AO41" s="600"/>
      <c r="AP41" s="600"/>
      <c r="AQ41" s="600"/>
      <c r="AR41" s="600"/>
      <c r="AS41" s="600"/>
      <c r="AT41" s="600"/>
      <c r="AU41" s="600"/>
      <c r="AV41" s="600"/>
      <c r="AW41" s="600"/>
      <c r="AX41" s="600"/>
      <c r="AY41" s="600"/>
      <c r="AZ41" s="600"/>
      <c r="BA41" s="600"/>
      <c r="BB41" s="600"/>
      <c r="BC41" s="600"/>
      <c r="BD41" s="600"/>
      <c r="BE41" s="600"/>
      <c r="BF41" s="600"/>
      <c r="BG41" s="600"/>
      <c r="BH41" s="600"/>
      <c r="BI41" s="600"/>
      <c r="BJ41" s="600"/>
      <c r="BK41" s="600"/>
      <c r="BL41" s="600"/>
      <c r="BM41" s="600"/>
      <c r="BN41" s="600"/>
      <c r="BO41" s="600"/>
      <c r="BP41" s="600"/>
      <c r="BQ41" s="600"/>
      <c r="BR41" s="600"/>
      <c r="BS41" s="600"/>
      <c r="BT41" s="600"/>
      <c r="BU41" s="600"/>
      <c r="BV41" s="600"/>
      <c r="BW41" s="600"/>
      <c r="BX41" s="600"/>
      <c r="BY41" s="600"/>
      <c r="BZ41" s="600"/>
      <c r="CA41" s="600"/>
      <c r="CB41" s="600"/>
      <c r="CC41" s="600"/>
      <c r="CD41" s="600"/>
      <c r="CE41" s="600"/>
      <c r="CF41" s="600"/>
      <c r="CG41" s="600"/>
      <c r="CH41" s="600"/>
      <c r="CI41" s="600"/>
      <c r="CJ41" s="600"/>
      <c r="CK41" s="600"/>
      <c r="CL41" s="600"/>
      <c r="CM41" s="600"/>
      <c r="CN41" s="600"/>
      <c r="CO41" s="600"/>
      <c r="CP41" s="600"/>
      <c r="CQ41" s="600"/>
      <c r="CR41" s="600"/>
      <c r="CS41" s="600"/>
      <c r="CT41" s="600"/>
      <c r="CU41" s="600"/>
      <c r="CV41" s="600"/>
      <c r="CW41" s="600"/>
      <c r="CX41" s="600"/>
      <c r="CY41" s="600"/>
      <c r="CZ41" s="600"/>
      <c r="DA41" s="600"/>
      <c r="DB41" s="600"/>
      <c r="DC41" s="600"/>
      <c r="DD41" s="600"/>
      <c r="DE41" s="600"/>
      <c r="DF41" s="600"/>
      <c r="DG41" s="600"/>
      <c r="DH41" s="600"/>
      <c r="DI41" s="600"/>
      <c r="DJ41" s="600"/>
      <c r="DK41" s="600"/>
      <c r="DL41" s="600"/>
      <c r="DM41" s="600"/>
      <c r="DN41" s="600"/>
      <c r="DO41" s="600"/>
      <c r="DP41" s="600"/>
      <c r="DQ41" s="600"/>
      <c r="DR41" s="600"/>
      <c r="DS41" s="600"/>
      <c r="DT41" s="600"/>
      <c r="DU41" s="600"/>
      <c r="DV41" s="600"/>
      <c r="DW41" s="600"/>
      <c r="DX41" s="600"/>
      <c r="DY41" s="600"/>
      <c r="DZ41" s="600"/>
      <c r="EA41" s="600"/>
      <c r="EB41" s="600"/>
      <c r="EC41" s="600"/>
      <c r="ED41" s="600"/>
      <c r="EE41" s="600"/>
      <c r="EF41" s="600"/>
      <c r="EG41" s="600"/>
      <c r="EH41" s="600"/>
      <c r="EI41" s="600"/>
      <c r="EJ41" s="600"/>
      <c r="EK41" s="600"/>
      <c r="EL41" s="600"/>
      <c r="EM41" s="600"/>
      <c r="EN41" s="600"/>
      <c r="EO41" s="600"/>
      <c r="EP41" s="600"/>
      <c r="EQ41" s="600"/>
      <c r="ER41" s="600"/>
      <c r="ES41" s="600"/>
      <c r="ET41" s="600"/>
      <c r="EU41" s="600"/>
      <c r="EV41" s="600"/>
      <c r="EW41" s="600"/>
      <c r="EX41" s="600"/>
      <c r="EY41" s="600"/>
      <c r="EZ41" s="600"/>
      <c r="FA41" s="600"/>
      <c r="FB41" s="600"/>
      <c r="FC41" s="600"/>
      <c r="FD41" s="600"/>
      <c r="FE41" s="600"/>
      <c r="FF41" s="600"/>
      <c r="FG41" s="600"/>
      <c r="FH41" s="600"/>
      <c r="FI41" s="600"/>
      <c r="FJ41" s="600"/>
      <c r="FK41" s="600"/>
      <c r="FL41" s="600"/>
      <c r="FM41" s="600"/>
      <c r="FN41" s="600"/>
      <c r="FO41" s="600"/>
      <c r="FP41" s="600"/>
      <c r="FQ41" s="600"/>
      <c r="FR41" s="600"/>
      <c r="FS41" s="600"/>
      <c r="FT41" s="600"/>
      <c r="FU41" s="600"/>
      <c r="FV41" s="600"/>
      <c r="FW41" s="600"/>
      <c r="FX41" s="600"/>
      <c r="FY41" s="600"/>
      <c r="FZ41" s="600"/>
      <c r="GA41" s="600"/>
      <c r="GB41" s="600"/>
      <c r="GC41" s="600"/>
      <c r="GD41" s="600"/>
      <c r="GE41" s="600"/>
      <c r="GF41" s="600"/>
      <c r="GG41" s="600"/>
      <c r="GH41" s="600"/>
      <c r="GI41" s="600"/>
      <c r="GJ41" s="600"/>
      <c r="GK41" s="600"/>
      <c r="GL41" s="600"/>
      <c r="GM41" s="600"/>
      <c r="GN41" s="600"/>
      <c r="GO41" s="600"/>
      <c r="GP41" s="600"/>
      <c r="GQ41" s="600"/>
      <c r="GR41" s="600"/>
      <c r="GS41" s="600"/>
      <c r="GT41" s="600"/>
      <c r="GU41" s="600"/>
      <c r="GV41" s="600"/>
      <c r="GW41" s="600"/>
      <c r="GX41" s="600"/>
      <c r="GY41" s="600"/>
      <c r="GZ41" s="600"/>
      <c r="HA41" s="600"/>
      <c r="HB41" s="600"/>
      <c r="HC41" s="600"/>
      <c r="HD41" s="600"/>
      <c r="HE41" s="600"/>
      <c r="HF41" s="600"/>
      <c r="HG41" s="600"/>
      <c r="HH41" s="600"/>
      <c r="HI41" s="600"/>
      <c r="HJ41" s="600"/>
      <c r="HK41" s="600"/>
      <c r="HL41" s="600"/>
      <c r="HM41" s="600"/>
      <c r="HN41" s="600"/>
      <c r="HO41" s="600"/>
      <c r="HP41" s="600"/>
      <c r="HQ41" s="600"/>
      <c r="HR41" s="600"/>
      <c r="HS41" s="600"/>
      <c r="HT41" s="600"/>
      <c r="HU41" s="600"/>
      <c r="HV41" s="600"/>
      <c r="HW41" s="600"/>
      <c r="HX41" s="600"/>
      <c r="HY41" s="600"/>
      <c r="HZ41" s="600"/>
      <c r="IA41" s="600"/>
      <c r="IB41" s="600"/>
      <c r="IC41" s="600"/>
      <c r="ID41" s="600"/>
      <c r="IE41" s="600"/>
      <c r="IF41" s="600"/>
      <c r="IG41" s="600"/>
      <c r="IH41" s="600"/>
      <c r="II41" s="600"/>
      <c r="IJ41" s="600"/>
      <c r="IK41" s="600"/>
      <c r="IL41" s="600"/>
      <c r="IM41" s="600"/>
      <c r="IN41" s="600"/>
      <c r="IO41" s="600"/>
      <c r="IP41" s="600"/>
      <c r="IQ41" s="600"/>
      <c r="IR41" s="600"/>
      <c r="IS41" s="600"/>
    </row>
    <row r="42" spans="1:253" s="601" customFormat="1">
      <c r="A42" s="465" t="s">
        <v>159</v>
      </c>
      <c r="B42" s="460">
        <f>'Sources and Uses Budget'!$C41</f>
        <v>0</v>
      </c>
      <c r="C42" s="460">
        <f>'Sources and Uses Budget'!$C41</f>
        <v>0</v>
      </c>
      <c r="D42" s="464">
        <f t="shared" si="0"/>
        <v>0</v>
      </c>
      <c r="E42" s="462"/>
      <c r="F42" s="461"/>
      <c r="G42" s="605"/>
      <c r="H42" s="600"/>
      <c r="I42" s="600"/>
      <c r="J42" s="600"/>
      <c r="K42" s="600"/>
      <c r="L42" s="600"/>
      <c r="M42" s="600"/>
      <c r="N42" s="600"/>
      <c r="O42" s="600"/>
      <c r="P42" s="600"/>
      <c r="Q42" s="600"/>
      <c r="R42" s="600"/>
      <c r="S42" s="600"/>
      <c r="T42" s="600"/>
      <c r="U42" s="600"/>
      <c r="V42" s="600"/>
      <c r="W42" s="600"/>
      <c r="X42" s="600"/>
      <c r="Y42" s="600"/>
      <c r="Z42" s="600"/>
      <c r="AA42" s="600"/>
      <c r="AB42" s="600"/>
      <c r="AC42" s="600"/>
      <c r="AD42" s="600"/>
      <c r="AE42" s="600"/>
      <c r="AF42" s="600"/>
      <c r="AG42" s="600"/>
      <c r="AH42" s="600"/>
      <c r="AI42" s="600"/>
      <c r="AJ42" s="600"/>
      <c r="AK42" s="600"/>
      <c r="AL42" s="600"/>
      <c r="AM42" s="600"/>
      <c r="AN42" s="600"/>
      <c r="AO42" s="600"/>
      <c r="AP42" s="600"/>
      <c r="AQ42" s="600"/>
      <c r="AR42" s="600"/>
      <c r="AS42" s="600"/>
      <c r="AT42" s="600"/>
      <c r="AU42" s="600"/>
      <c r="AV42" s="600"/>
      <c r="AW42" s="600"/>
      <c r="AX42" s="600"/>
      <c r="AY42" s="600"/>
      <c r="AZ42" s="600"/>
      <c r="BA42" s="600"/>
      <c r="BB42" s="600"/>
      <c r="BC42" s="600"/>
      <c r="BD42" s="600"/>
      <c r="BE42" s="600"/>
      <c r="BF42" s="600"/>
      <c r="BG42" s="600"/>
      <c r="BH42" s="600"/>
      <c r="BI42" s="600"/>
      <c r="BJ42" s="600"/>
      <c r="BK42" s="600"/>
      <c r="BL42" s="600"/>
      <c r="BM42" s="600"/>
      <c r="BN42" s="600"/>
      <c r="BO42" s="600"/>
      <c r="BP42" s="600"/>
      <c r="BQ42" s="600"/>
      <c r="BR42" s="600"/>
      <c r="BS42" s="600"/>
      <c r="BT42" s="600"/>
      <c r="BU42" s="600"/>
      <c r="BV42" s="600"/>
      <c r="BW42" s="600"/>
      <c r="BX42" s="600"/>
      <c r="BY42" s="600"/>
      <c r="BZ42" s="600"/>
      <c r="CA42" s="600"/>
      <c r="CB42" s="600"/>
      <c r="CC42" s="600"/>
      <c r="CD42" s="600"/>
      <c r="CE42" s="600"/>
      <c r="CF42" s="600"/>
      <c r="CG42" s="600"/>
      <c r="CH42" s="600"/>
      <c r="CI42" s="600"/>
      <c r="CJ42" s="600"/>
      <c r="CK42" s="600"/>
      <c r="CL42" s="600"/>
      <c r="CM42" s="600"/>
      <c r="CN42" s="600"/>
      <c r="CO42" s="600"/>
      <c r="CP42" s="600"/>
      <c r="CQ42" s="600"/>
      <c r="CR42" s="600"/>
      <c r="CS42" s="600"/>
      <c r="CT42" s="600"/>
      <c r="CU42" s="600"/>
      <c r="CV42" s="600"/>
      <c r="CW42" s="600"/>
      <c r="CX42" s="600"/>
      <c r="CY42" s="600"/>
      <c r="CZ42" s="600"/>
      <c r="DA42" s="600"/>
      <c r="DB42" s="600"/>
      <c r="DC42" s="600"/>
      <c r="DD42" s="600"/>
      <c r="DE42" s="600"/>
      <c r="DF42" s="600"/>
      <c r="DG42" s="600"/>
      <c r="DH42" s="600"/>
      <c r="DI42" s="600"/>
      <c r="DJ42" s="600"/>
      <c r="DK42" s="600"/>
      <c r="DL42" s="600"/>
      <c r="DM42" s="600"/>
      <c r="DN42" s="600"/>
      <c r="DO42" s="600"/>
      <c r="DP42" s="600"/>
      <c r="DQ42" s="600"/>
      <c r="DR42" s="600"/>
      <c r="DS42" s="600"/>
      <c r="DT42" s="600"/>
      <c r="DU42" s="600"/>
      <c r="DV42" s="600"/>
      <c r="DW42" s="600"/>
      <c r="DX42" s="600"/>
      <c r="DY42" s="600"/>
      <c r="DZ42" s="600"/>
      <c r="EA42" s="600"/>
      <c r="EB42" s="600"/>
      <c r="EC42" s="600"/>
      <c r="ED42" s="600"/>
      <c r="EE42" s="600"/>
      <c r="EF42" s="600"/>
      <c r="EG42" s="600"/>
      <c r="EH42" s="600"/>
      <c r="EI42" s="600"/>
      <c r="EJ42" s="600"/>
      <c r="EK42" s="600"/>
      <c r="EL42" s="600"/>
      <c r="EM42" s="600"/>
      <c r="EN42" s="600"/>
      <c r="EO42" s="600"/>
      <c r="EP42" s="600"/>
      <c r="EQ42" s="600"/>
      <c r="ER42" s="600"/>
      <c r="ES42" s="600"/>
      <c r="ET42" s="600"/>
      <c r="EU42" s="600"/>
      <c r="EV42" s="600"/>
      <c r="EW42" s="600"/>
      <c r="EX42" s="600"/>
      <c r="EY42" s="600"/>
      <c r="EZ42" s="600"/>
      <c r="FA42" s="600"/>
      <c r="FB42" s="600"/>
      <c r="FC42" s="600"/>
      <c r="FD42" s="600"/>
      <c r="FE42" s="600"/>
      <c r="FF42" s="600"/>
      <c r="FG42" s="600"/>
      <c r="FH42" s="600"/>
      <c r="FI42" s="600"/>
      <c r="FJ42" s="600"/>
      <c r="FK42" s="600"/>
      <c r="FL42" s="600"/>
      <c r="FM42" s="600"/>
      <c r="FN42" s="600"/>
      <c r="FO42" s="600"/>
      <c r="FP42" s="600"/>
      <c r="FQ42" s="600"/>
      <c r="FR42" s="600"/>
      <c r="FS42" s="600"/>
      <c r="FT42" s="600"/>
      <c r="FU42" s="600"/>
      <c r="FV42" s="600"/>
      <c r="FW42" s="600"/>
      <c r="FX42" s="600"/>
      <c r="FY42" s="600"/>
      <c r="FZ42" s="600"/>
      <c r="GA42" s="600"/>
      <c r="GB42" s="600"/>
      <c r="GC42" s="600"/>
      <c r="GD42" s="600"/>
      <c r="GE42" s="600"/>
      <c r="GF42" s="600"/>
      <c r="GG42" s="600"/>
      <c r="GH42" s="600"/>
      <c r="GI42" s="600"/>
      <c r="GJ42" s="600"/>
      <c r="GK42" s="600"/>
      <c r="GL42" s="600"/>
      <c r="GM42" s="600"/>
      <c r="GN42" s="600"/>
      <c r="GO42" s="600"/>
      <c r="GP42" s="600"/>
      <c r="GQ42" s="600"/>
      <c r="GR42" s="600"/>
      <c r="GS42" s="600"/>
      <c r="GT42" s="600"/>
      <c r="GU42" s="600"/>
      <c r="GV42" s="600"/>
      <c r="GW42" s="600"/>
      <c r="GX42" s="600"/>
      <c r="GY42" s="600"/>
      <c r="GZ42" s="600"/>
      <c r="HA42" s="600"/>
      <c r="HB42" s="600"/>
      <c r="HC42" s="600"/>
      <c r="HD42" s="600"/>
      <c r="HE42" s="600"/>
      <c r="HF42" s="600"/>
      <c r="HG42" s="600"/>
      <c r="HH42" s="600"/>
      <c r="HI42" s="600"/>
      <c r="HJ42" s="600"/>
      <c r="HK42" s="600"/>
      <c r="HL42" s="600"/>
      <c r="HM42" s="600"/>
      <c r="HN42" s="600"/>
      <c r="HO42" s="600"/>
      <c r="HP42" s="600"/>
      <c r="HQ42" s="600"/>
      <c r="HR42" s="600"/>
      <c r="HS42" s="600"/>
      <c r="HT42" s="600"/>
      <c r="HU42" s="600"/>
      <c r="HV42" s="600"/>
      <c r="HW42" s="600"/>
      <c r="HX42" s="600"/>
      <c r="HY42" s="600"/>
      <c r="HZ42" s="600"/>
      <c r="IA42" s="600"/>
      <c r="IB42" s="600"/>
      <c r="IC42" s="600"/>
      <c r="ID42" s="600"/>
      <c r="IE42" s="600"/>
      <c r="IF42" s="600"/>
      <c r="IG42" s="600"/>
      <c r="IH42" s="600"/>
      <c r="II42" s="600"/>
      <c r="IJ42" s="600"/>
      <c r="IK42" s="600"/>
      <c r="IL42" s="600"/>
      <c r="IM42" s="600"/>
      <c r="IN42" s="600"/>
      <c r="IO42" s="600"/>
      <c r="IP42" s="600"/>
      <c r="IQ42" s="600"/>
      <c r="IR42" s="600"/>
      <c r="IS42" s="600"/>
    </row>
    <row r="43" spans="1:253" s="601" customFormat="1" ht="12" customHeight="1">
      <c r="A43" s="458" t="s">
        <v>160</v>
      </c>
      <c r="B43" s="458"/>
      <c r="C43" s="458"/>
      <c r="D43" s="458"/>
      <c r="E43" s="478"/>
      <c r="F43" s="458"/>
      <c r="G43" s="605"/>
      <c r="H43" s="600"/>
      <c r="I43" s="600"/>
      <c r="J43" s="600"/>
      <c r="K43" s="600"/>
      <c r="L43" s="600"/>
      <c r="M43" s="600"/>
      <c r="N43" s="600"/>
      <c r="O43" s="600"/>
      <c r="P43" s="600"/>
      <c r="Q43" s="600"/>
      <c r="R43" s="600"/>
      <c r="S43" s="600"/>
      <c r="T43" s="600"/>
      <c r="U43" s="600"/>
      <c r="V43" s="600"/>
      <c r="W43" s="600"/>
      <c r="X43" s="600"/>
      <c r="Y43" s="600"/>
      <c r="Z43" s="600"/>
      <c r="AA43" s="600"/>
      <c r="AB43" s="600"/>
      <c r="AC43" s="600"/>
      <c r="AD43" s="600"/>
      <c r="AE43" s="600"/>
      <c r="AF43" s="600"/>
      <c r="AG43" s="600"/>
      <c r="AH43" s="600"/>
      <c r="AI43" s="600"/>
      <c r="AJ43" s="600"/>
      <c r="AK43" s="600"/>
      <c r="AL43" s="600"/>
      <c r="AM43" s="600"/>
      <c r="AN43" s="600"/>
      <c r="AO43" s="600"/>
      <c r="AP43" s="600"/>
      <c r="AQ43" s="600"/>
      <c r="AR43" s="600"/>
      <c r="AS43" s="600"/>
      <c r="AT43" s="600"/>
      <c r="AU43" s="600"/>
      <c r="AV43" s="600"/>
      <c r="AW43" s="600"/>
      <c r="AX43" s="600"/>
      <c r="AY43" s="600"/>
      <c r="AZ43" s="600"/>
      <c r="BA43" s="600"/>
      <c r="BB43" s="600"/>
      <c r="BC43" s="600"/>
      <c r="BD43" s="600"/>
      <c r="BE43" s="600"/>
      <c r="BF43" s="600"/>
      <c r="BG43" s="600"/>
      <c r="BH43" s="600"/>
      <c r="BI43" s="600"/>
      <c r="BJ43" s="600"/>
      <c r="BK43" s="600"/>
      <c r="BL43" s="600"/>
      <c r="BM43" s="600"/>
      <c r="BN43" s="600"/>
      <c r="BO43" s="600"/>
      <c r="BP43" s="600"/>
      <c r="BQ43" s="600"/>
      <c r="BR43" s="600"/>
      <c r="BS43" s="600"/>
      <c r="BT43" s="600"/>
      <c r="BU43" s="600"/>
      <c r="BV43" s="600"/>
      <c r="BW43" s="600"/>
      <c r="BX43" s="600"/>
      <c r="BY43" s="600"/>
      <c r="BZ43" s="600"/>
      <c r="CA43" s="600"/>
      <c r="CB43" s="600"/>
      <c r="CC43" s="600"/>
      <c r="CD43" s="600"/>
      <c r="CE43" s="600"/>
      <c r="CF43" s="600"/>
      <c r="CG43" s="600"/>
      <c r="CH43" s="600"/>
      <c r="CI43" s="600"/>
      <c r="CJ43" s="600"/>
      <c r="CK43" s="600"/>
      <c r="CL43" s="600"/>
      <c r="CM43" s="600"/>
      <c r="CN43" s="600"/>
      <c r="CO43" s="600"/>
      <c r="CP43" s="600"/>
      <c r="CQ43" s="600"/>
      <c r="CR43" s="600"/>
      <c r="CS43" s="600"/>
      <c r="CT43" s="600"/>
      <c r="CU43" s="600"/>
      <c r="CV43" s="600"/>
      <c r="CW43" s="600"/>
      <c r="CX43" s="600"/>
      <c r="CY43" s="600"/>
      <c r="CZ43" s="600"/>
      <c r="DA43" s="600"/>
      <c r="DB43" s="600"/>
      <c r="DC43" s="600"/>
      <c r="DD43" s="600"/>
      <c r="DE43" s="600"/>
      <c r="DF43" s="600"/>
      <c r="DG43" s="600"/>
      <c r="DH43" s="600"/>
      <c r="DI43" s="600"/>
      <c r="DJ43" s="600"/>
      <c r="DK43" s="600"/>
      <c r="DL43" s="600"/>
      <c r="DM43" s="600"/>
      <c r="DN43" s="600"/>
      <c r="DO43" s="600"/>
      <c r="DP43" s="600"/>
      <c r="DQ43" s="600"/>
      <c r="DR43" s="600"/>
      <c r="DS43" s="600"/>
      <c r="DT43" s="600"/>
      <c r="DU43" s="600"/>
      <c r="DV43" s="600"/>
      <c r="DW43" s="600"/>
      <c r="DX43" s="600"/>
      <c r="DY43" s="600"/>
      <c r="DZ43" s="600"/>
      <c r="EA43" s="600"/>
      <c r="EB43" s="600"/>
      <c r="EC43" s="600"/>
      <c r="ED43" s="600"/>
      <c r="EE43" s="600"/>
      <c r="EF43" s="600"/>
      <c r="EG43" s="600"/>
      <c r="EH43" s="600"/>
      <c r="EI43" s="600"/>
      <c r="EJ43" s="600"/>
      <c r="EK43" s="600"/>
      <c r="EL43" s="600"/>
      <c r="EM43" s="600"/>
      <c r="EN43" s="600"/>
      <c r="EO43" s="600"/>
      <c r="EP43" s="600"/>
      <c r="EQ43" s="600"/>
      <c r="ER43" s="600"/>
      <c r="ES43" s="600"/>
      <c r="ET43" s="600"/>
      <c r="EU43" s="600"/>
      <c r="EV43" s="600"/>
      <c r="EW43" s="600"/>
      <c r="EX43" s="600"/>
      <c r="EY43" s="600"/>
      <c r="EZ43" s="600"/>
      <c r="FA43" s="600"/>
      <c r="FB43" s="600"/>
      <c r="FC43" s="600"/>
      <c r="FD43" s="600"/>
      <c r="FE43" s="600"/>
      <c r="FF43" s="600"/>
      <c r="FG43" s="600"/>
      <c r="FH43" s="600"/>
      <c r="FI43" s="600"/>
      <c r="FJ43" s="600"/>
      <c r="FK43" s="600"/>
      <c r="FL43" s="600"/>
      <c r="FM43" s="600"/>
      <c r="FN43" s="600"/>
      <c r="FO43" s="600"/>
      <c r="FP43" s="600"/>
      <c r="FQ43" s="600"/>
      <c r="FR43" s="600"/>
      <c r="FS43" s="600"/>
      <c r="FT43" s="600"/>
      <c r="FU43" s="600"/>
      <c r="FV43" s="600"/>
      <c r="FW43" s="600"/>
      <c r="FX43" s="600"/>
      <c r="FY43" s="600"/>
      <c r="FZ43" s="600"/>
      <c r="GA43" s="600"/>
      <c r="GB43" s="600"/>
      <c r="GC43" s="600"/>
      <c r="GD43" s="600"/>
      <c r="GE43" s="600"/>
      <c r="GF43" s="600"/>
      <c r="GG43" s="600"/>
      <c r="GH43" s="600"/>
      <c r="GI43" s="600"/>
      <c r="GJ43" s="600"/>
      <c r="GK43" s="600"/>
      <c r="GL43" s="600"/>
      <c r="GM43" s="600"/>
      <c r="GN43" s="600"/>
      <c r="GO43" s="600"/>
      <c r="GP43" s="600"/>
      <c r="GQ43" s="600"/>
      <c r="GR43" s="600"/>
      <c r="GS43" s="600"/>
      <c r="GT43" s="600"/>
      <c r="GU43" s="600"/>
      <c r="GV43" s="600"/>
      <c r="GW43" s="600"/>
      <c r="GX43" s="600"/>
      <c r="GY43" s="600"/>
      <c r="GZ43" s="600"/>
      <c r="HA43" s="600"/>
      <c r="HB43" s="600"/>
      <c r="HC43" s="600"/>
      <c r="HD43" s="600"/>
      <c r="HE43" s="600"/>
      <c r="HF43" s="600"/>
      <c r="HG43" s="600"/>
      <c r="HH43" s="600"/>
      <c r="HI43" s="600"/>
      <c r="HJ43" s="600"/>
      <c r="HK43" s="600"/>
      <c r="HL43" s="600"/>
      <c r="HM43" s="600"/>
      <c r="HN43" s="600"/>
      <c r="HO43" s="600"/>
      <c r="HP43" s="600"/>
      <c r="HQ43" s="600"/>
      <c r="HR43" s="600"/>
      <c r="HS43" s="600"/>
      <c r="HT43" s="600"/>
      <c r="HU43" s="600"/>
      <c r="HV43" s="600"/>
      <c r="HW43" s="600"/>
      <c r="HX43" s="600"/>
      <c r="HY43" s="600"/>
      <c r="HZ43" s="600"/>
      <c r="IA43" s="600"/>
      <c r="IB43" s="600"/>
      <c r="IC43" s="600"/>
      <c r="ID43" s="600"/>
      <c r="IE43" s="600"/>
      <c r="IF43" s="600"/>
      <c r="IG43" s="600"/>
      <c r="IH43" s="600"/>
      <c r="II43" s="600"/>
      <c r="IJ43" s="600"/>
      <c r="IK43" s="600"/>
      <c r="IL43" s="600"/>
      <c r="IM43" s="600"/>
      <c r="IN43" s="600"/>
      <c r="IO43" s="600"/>
      <c r="IP43" s="600"/>
      <c r="IQ43" s="600"/>
      <c r="IR43" s="600"/>
      <c r="IS43" s="600"/>
    </row>
    <row r="44" spans="1:253" s="601" customFormat="1">
      <c r="A44" s="463" t="s">
        <v>161</v>
      </c>
      <c r="B44" s="460">
        <f>'Sources and Uses Budget'!$C43</f>
        <v>1934695.6336369135</v>
      </c>
      <c r="C44" s="460">
        <f>'Sources and Uses Budget'!$C43</f>
        <v>1934695.6336369135</v>
      </c>
      <c r="D44" s="464">
        <f t="shared" si="0"/>
        <v>0</v>
      </c>
      <c r="E44" s="462"/>
      <c r="F44" s="461"/>
      <c r="G44" s="605"/>
      <c r="H44" s="600"/>
      <c r="I44" s="600"/>
      <c r="J44" s="600"/>
      <c r="K44" s="600"/>
      <c r="L44" s="600"/>
      <c r="M44" s="600"/>
      <c r="N44" s="600"/>
      <c r="O44" s="600"/>
      <c r="P44" s="600"/>
      <c r="Q44" s="600"/>
      <c r="R44" s="600"/>
      <c r="S44" s="600"/>
      <c r="T44" s="600"/>
      <c r="U44" s="600"/>
      <c r="V44" s="600"/>
      <c r="W44" s="600"/>
      <c r="X44" s="600"/>
      <c r="Y44" s="600"/>
      <c r="Z44" s="600"/>
      <c r="AA44" s="600"/>
      <c r="AB44" s="600"/>
      <c r="AC44" s="600"/>
      <c r="AD44" s="600"/>
      <c r="AE44" s="600"/>
      <c r="AF44" s="600"/>
      <c r="AG44" s="600"/>
      <c r="AH44" s="600"/>
      <c r="AI44" s="600"/>
      <c r="AJ44" s="600"/>
      <c r="AK44" s="600"/>
      <c r="AL44" s="600"/>
      <c r="AM44" s="600"/>
      <c r="AN44" s="600"/>
      <c r="AO44" s="600"/>
      <c r="AP44" s="600"/>
      <c r="AQ44" s="600"/>
      <c r="AR44" s="600"/>
      <c r="AS44" s="600"/>
      <c r="AT44" s="600"/>
      <c r="AU44" s="600"/>
      <c r="AV44" s="600"/>
      <c r="AW44" s="600"/>
      <c r="AX44" s="600"/>
      <c r="AY44" s="600"/>
      <c r="AZ44" s="600"/>
      <c r="BA44" s="600"/>
      <c r="BB44" s="600"/>
      <c r="BC44" s="600"/>
      <c r="BD44" s="600"/>
      <c r="BE44" s="600"/>
      <c r="BF44" s="600"/>
      <c r="BG44" s="600"/>
      <c r="BH44" s="600"/>
      <c r="BI44" s="600"/>
      <c r="BJ44" s="600"/>
      <c r="BK44" s="600"/>
      <c r="BL44" s="600"/>
      <c r="BM44" s="600"/>
      <c r="BN44" s="600"/>
      <c r="BO44" s="600"/>
      <c r="BP44" s="600"/>
      <c r="BQ44" s="600"/>
      <c r="BR44" s="600"/>
      <c r="BS44" s="600"/>
      <c r="BT44" s="600"/>
      <c r="BU44" s="600"/>
      <c r="BV44" s="600"/>
      <c r="BW44" s="600"/>
      <c r="BX44" s="600"/>
      <c r="BY44" s="600"/>
      <c r="BZ44" s="600"/>
      <c r="CA44" s="600"/>
      <c r="CB44" s="600"/>
      <c r="CC44" s="600"/>
      <c r="CD44" s="600"/>
      <c r="CE44" s="600"/>
      <c r="CF44" s="600"/>
      <c r="CG44" s="600"/>
      <c r="CH44" s="600"/>
      <c r="CI44" s="600"/>
      <c r="CJ44" s="600"/>
      <c r="CK44" s="600"/>
      <c r="CL44" s="600"/>
      <c r="CM44" s="600"/>
      <c r="CN44" s="600"/>
      <c r="CO44" s="600"/>
      <c r="CP44" s="600"/>
      <c r="CQ44" s="600"/>
      <c r="CR44" s="600"/>
      <c r="CS44" s="600"/>
      <c r="CT44" s="600"/>
      <c r="CU44" s="600"/>
      <c r="CV44" s="600"/>
      <c r="CW44" s="600"/>
      <c r="CX44" s="600"/>
      <c r="CY44" s="600"/>
      <c r="CZ44" s="600"/>
      <c r="DA44" s="600"/>
      <c r="DB44" s="600"/>
      <c r="DC44" s="600"/>
      <c r="DD44" s="600"/>
      <c r="DE44" s="600"/>
      <c r="DF44" s="600"/>
      <c r="DG44" s="600"/>
      <c r="DH44" s="600"/>
      <c r="DI44" s="600"/>
      <c r="DJ44" s="600"/>
      <c r="DK44" s="600"/>
      <c r="DL44" s="600"/>
      <c r="DM44" s="600"/>
      <c r="DN44" s="600"/>
      <c r="DO44" s="600"/>
      <c r="DP44" s="600"/>
      <c r="DQ44" s="600"/>
      <c r="DR44" s="600"/>
      <c r="DS44" s="600"/>
      <c r="DT44" s="600"/>
      <c r="DU44" s="600"/>
      <c r="DV44" s="600"/>
      <c r="DW44" s="600"/>
      <c r="DX44" s="600"/>
      <c r="DY44" s="600"/>
      <c r="DZ44" s="600"/>
      <c r="EA44" s="600"/>
      <c r="EB44" s="600"/>
      <c r="EC44" s="600"/>
      <c r="ED44" s="600"/>
      <c r="EE44" s="600"/>
      <c r="EF44" s="600"/>
      <c r="EG44" s="600"/>
      <c r="EH44" s="600"/>
      <c r="EI44" s="600"/>
      <c r="EJ44" s="600"/>
      <c r="EK44" s="600"/>
      <c r="EL44" s="600"/>
      <c r="EM44" s="600"/>
      <c r="EN44" s="600"/>
      <c r="EO44" s="600"/>
      <c r="EP44" s="600"/>
      <c r="EQ44" s="600"/>
      <c r="ER44" s="600"/>
      <c r="ES44" s="600"/>
      <c r="ET44" s="600"/>
      <c r="EU44" s="600"/>
      <c r="EV44" s="600"/>
      <c r="EW44" s="600"/>
      <c r="EX44" s="600"/>
      <c r="EY44" s="600"/>
      <c r="EZ44" s="600"/>
      <c r="FA44" s="600"/>
      <c r="FB44" s="600"/>
      <c r="FC44" s="600"/>
      <c r="FD44" s="600"/>
      <c r="FE44" s="600"/>
      <c r="FF44" s="600"/>
      <c r="FG44" s="600"/>
      <c r="FH44" s="600"/>
      <c r="FI44" s="600"/>
      <c r="FJ44" s="600"/>
      <c r="FK44" s="600"/>
      <c r="FL44" s="600"/>
      <c r="FM44" s="600"/>
      <c r="FN44" s="600"/>
      <c r="FO44" s="600"/>
      <c r="FP44" s="600"/>
      <c r="FQ44" s="600"/>
      <c r="FR44" s="600"/>
      <c r="FS44" s="600"/>
      <c r="FT44" s="600"/>
      <c r="FU44" s="600"/>
      <c r="FV44" s="600"/>
      <c r="FW44" s="600"/>
      <c r="FX44" s="600"/>
      <c r="FY44" s="600"/>
      <c r="FZ44" s="600"/>
      <c r="GA44" s="600"/>
      <c r="GB44" s="600"/>
      <c r="GC44" s="600"/>
      <c r="GD44" s="600"/>
      <c r="GE44" s="600"/>
      <c r="GF44" s="600"/>
      <c r="GG44" s="600"/>
      <c r="GH44" s="600"/>
      <c r="GI44" s="600"/>
      <c r="GJ44" s="600"/>
      <c r="GK44" s="600"/>
      <c r="GL44" s="600"/>
      <c r="GM44" s="600"/>
      <c r="GN44" s="600"/>
      <c r="GO44" s="600"/>
      <c r="GP44" s="600"/>
      <c r="GQ44" s="600"/>
      <c r="GR44" s="600"/>
      <c r="GS44" s="600"/>
      <c r="GT44" s="600"/>
      <c r="GU44" s="600"/>
      <c r="GV44" s="600"/>
      <c r="GW44" s="600"/>
      <c r="GX44" s="600"/>
      <c r="GY44" s="600"/>
      <c r="GZ44" s="600"/>
      <c r="HA44" s="600"/>
      <c r="HB44" s="600"/>
      <c r="HC44" s="600"/>
      <c r="HD44" s="600"/>
      <c r="HE44" s="600"/>
      <c r="HF44" s="600"/>
      <c r="HG44" s="600"/>
      <c r="HH44" s="600"/>
      <c r="HI44" s="600"/>
      <c r="HJ44" s="600"/>
      <c r="HK44" s="600"/>
      <c r="HL44" s="600"/>
      <c r="HM44" s="600"/>
      <c r="HN44" s="600"/>
      <c r="HO44" s="600"/>
      <c r="HP44" s="600"/>
      <c r="HQ44" s="600"/>
      <c r="HR44" s="600"/>
      <c r="HS44" s="600"/>
      <c r="HT44" s="600"/>
      <c r="HU44" s="600"/>
      <c r="HV44" s="600"/>
      <c r="HW44" s="600"/>
      <c r="HX44" s="600"/>
      <c r="HY44" s="600"/>
      <c r="HZ44" s="600"/>
      <c r="IA44" s="600"/>
      <c r="IB44" s="600"/>
      <c r="IC44" s="600"/>
      <c r="ID44" s="600"/>
      <c r="IE44" s="600"/>
      <c r="IF44" s="600"/>
      <c r="IG44" s="600"/>
      <c r="IH44" s="600"/>
      <c r="II44" s="600"/>
      <c r="IJ44" s="600"/>
      <c r="IK44" s="600"/>
      <c r="IL44" s="600"/>
      <c r="IM44" s="600"/>
      <c r="IN44" s="600"/>
      <c r="IO44" s="600"/>
      <c r="IP44" s="600"/>
      <c r="IQ44" s="600"/>
      <c r="IR44" s="600"/>
      <c r="IS44" s="600"/>
    </row>
    <row r="45" spans="1:253" s="601" customFormat="1">
      <c r="A45" s="463" t="s">
        <v>162</v>
      </c>
      <c r="B45" s="460">
        <f>'Sources and Uses Budget'!$C44</f>
        <v>0</v>
      </c>
      <c r="C45" s="460">
        <f>'Sources and Uses Budget'!$C44</f>
        <v>0</v>
      </c>
      <c r="D45" s="464">
        <f t="shared" si="0"/>
        <v>0</v>
      </c>
      <c r="E45" s="462"/>
      <c r="F45" s="461"/>
      <c r="G45" s="605"/>
      <c r="H45" s="600"/>
      <c r="I45" s="600"/>
      <c r="J45" s="600"/>
      <c r="K45" s="600"/>
      <c r="L45" s="600"/>
      <c r="M45" s="600"/>
      <c r="N45" s="600"/>
      <c r="O45" s="600"/>
      <c r="P45" s="600"/>
      <c r="Q45" s="600"/>
      <c r="R45" s="600"/>
      <c r="S45" s="600"/>
      <c r="T45" s="600"/>
      <c r="U45" s="600"/>
      <c r="V45" s="600"/>
      <c r="W45" s="600"/>
      <c r="X45" s="600"/>
      <c r="Y45" s="600"/>
      <c r="Z45" s="600"/>
      <c r="AA45" s="600"/>
      <c r="AB45" s="600"/>
      <c r="AC45" s="600"/>
      <c r="AD45" s="600"/>
      <c r="AE45" s="600"/>
      <c r="AF45" s="600"/>
      <c r="AG45" s="600"/>
      <c r="AH45" s="600"/>
      <c r="AI45" s="600"/>
      <c r="AJ45" s="600"/>
      <c r="AK45" s="600"/>
      <c r="AL45" s="600"/>
      <c r="AM45" s="600"/>
      <c r="AN45" s="600"/>
      <c r="AO45" s="600"/>
      <c r="AP45" s="600"/>
      <c r="AQ45" s="600"/>
      <c r="AR45" s="600"/>
      <c r="AS45" s="600"/>
      <c r="AT45" s="600"/>
      <c r="AU45" s="600"/>
      <c r="AV45" s="600"/>
      <c r="AW45" s="600"/>
      <c r="AX45" s="600"/>
      <c r="AY45" s="600"/>
      <c r="AZ45" s="600"/>
      <c r="BA45" s="600"/>
      <c r="BB45" s="600"/>
      <c r="BC45" s="600"/>
      <c r="BD45" s="600"/>
      <c r="BE45" s="600"/>
      <c r="BF45" s="600"/>
      <c r="BG45" s="600"/>
      <c r="BH45" s="600"/>
      <c r="BI45" s="600"/>
      <c r="BJ45" s="600"/>
      <c r="BK45" s="600"/>
      <c r="BL45" s="600"/>
      <c r="BM45" s="600"/>
      <c r="BN45" s="600"/>
      <c r="BO45" s="600"/>
      <c r="BP45" s="600"/>
      <c r="BQ45" s="600"/>
      <c r="BR45" s="600"/>
      <c r="BS45" s="600"/>
      <c r="BT45" s="600"/>
      <c r="BU45" s="600"/>
      <c r="BV45" s="600"/>
      <c r="BW45" s="600"/>
      <c r="BX45" s="600"/>
      <c r="BY45" s="600"/>
      <c r="BZ45" s="600"/>
      <c r="CA45" s="600"/>
      <c r="CB45" s="600"/>
      <c r="CC45" s="600"/>
      <c r="CD45" s="600"/>
      <c r="CE45" s="600"/>
      <c r="CF45" s="600"/>
      <c r="CG45" s="600"/>
      <c r="CH45" s="600"/>
      <c r="CI45" s="600"/>
      <c r="CJ45" s="600"/>
      <c r="CK45" s="600"/>
      <c r="CL45" s="600"/>
      <c r="CM45" s="600"/>
      <c r="CN45" s="600"/>
      <c r="CO45" s="600"/>
      <c r="CP45" s="600"/>
      <c r="CQ45" s="600"/>
      <c r="CR45" s="600"/>
      <c r="CS45" s="600"/>
      <c r="CT45" s="600"/>
      <c r="CU45" s="600"/>
      <c r="CV45" s="600"/>
      <c r="CW45" s="600"/>
      <c r="CX45" s="600"/>
      <c r="CY45" s="600"/>
      <c r="CZ45" s="600"/>
      <c r="DA45" s="600"/>
      <c r="DB45" s="600"/>
      <c r="DC45" s="600"/>
      <c r="DD45" s="600"/>
      <c r="DE45" s="600"/>
      <c r="DF45" s="600"/>
      <c r="DG45" s="600"/>
      <c r="DH45" s="600"/>
      <c r="DI45" s="600"/>
      <c r="DJ45" s="600"/>
      <c r="DK45" s="600"/>
      <c r="DL45" s="600"/>
      <c r="DM45" s="600"/>
      <c r="DN45" s="600"/>
      <c r="DO45" s="600"/>
      <c r="DP45" s="600"/>
      <c r="DQ45" s="600"/>
      <c r="DR45" s="600"/>
      <c r="DS45" s="600"/>
      <c r="DT45" s="600"/>
      <c r="DU45" s="600"/>
      <c r="DV45" s="600"/>
      <c r="DW45" s="600"/>
      <c r="DX45" s="600"/>
      <c r="DY45" s="600"/>
      <c r="DZ45" s="600"/>
      <c r="EA45" s="600"/>
      <c r="EB45" s="600"/>
      <c r="EC45" s="600"/>
      <c r="ED45" s="600"/>
      <c r="EE45" s="600"/>
      <c r="EF45" s="600"/>
      <c r="EG45" s="600"/>
      <c r="EH45" s="600"/>
      <c r="EI45" s="600"/>
      <c r="EJ45" s="600"/>
      <c r="EK45" s="600"/>
      <c r="EL45" s="600"/>
      <c r="EM45" s="600"/>
      <c r="EN45" s="600"/>
      <c r="EO45" s="600"/>
      <c r="EP45" s="600"/>
      <c r="EQ45" s="600"/>
      <c r="ER45" s="600"/>
      <c r="ES45" s="600"/>
      <c r="ET45" s="600"/>
      <c r="EU45" s="600"/>
      <c r="EV45" s="600"/>
      <c r="EW45" s="600"/>
      <c r="EX45" s="600"/>
      <c r="EY45" s="600"/>
      <c r="EZ45" s="600"/>
      <c r="FA45" s="600"/>
      <c r="FB45" s="600"/>
      <c r="FC45" s="600"/>
      <c r="FD45" s="600"/>
      <c r="FE45" s="600"/>
      <c r="FF45" s="600"/>
      <c r="FG45" s="600"/>
      <c r="FH45" s="600"/>
      <c r="FI45" s="600"/>
      <c r="FJ45" s="600"/>
      <c r="FK45" s="600"/>
      <c r="FL45" s="600"/>
      <c r="FM45" s="600"/>
      <c r="FN45" s="600"/>
      <c r="FO45" s="600"/>
      <c r="FP45" s="600"/>
      <c r="FQ45" s="600"/>
      <c r="FR45" s="600"/>
      <c r="FS45" s="600"/>
      <c r="FT45" s="600"/>
      <c r="FU45" s="600"/>
      <c r="FV45" s="600"/>
      <c r="FW45" s="600"/>
      <c r="FX45" s="600"/>
      <c r="FY45" s="600"/>
      <c r="FZ45" s="600"/>
      <c r="GA45" s="600"/>
      <c r="GB45" s="600"/>
      <c r="GC45" s="600"/>
      <c r="GD45" s="600"/>
      <c r="GE45" s="600"/>
      <c r="GF45" s="600"/>
      <c r="GG45" s="600"/>
      <c r="GH45" s="600"/>
      <c r="GI45" s="600"/>
      <c r="GJ45" s="600"/>
      <c r="GK45" s="600"/>
      <c r="GL45" s="600"/>
      <c r="GM45" s="600"/>
      <c r="GN45" s="600"/>
      <c r="GO45" s="600"/>
      <c r="GP45" s="600"/>
      <c r="GQ45" s="600"/>
      <c r="GR45" s="600"/>
      <c r="GS45" s="600"/>
      <c r="GT45" s="600"/>
      <c r="GU45" s="600"/>
      <c r="GV45" s="600"/>
      <c r="GW45" s="600"/>
      <c r="GX45" s="600"/>
      <c r="GY45" s="600"/>
      <c r="GZ45" s="600"/>
      <c r="HA45" s="600"/>
      <c r="HB45" s="600"/>
      <c r="HC45" s="600"/>
      <c r="HD45" s="600"/>
      <c r="HE45" s="600"/>
      <c r="HF45" s="600"/>
      <c r="HG45" s="600"/>
      <c r="HH45" s="600"/>
      <c r="HI45" s="600"/>
      <c r="HJ45" s="600"/>
      <c r="HK45" s="600"/>
      <c r="HL45" s="600"/>
      <c r="HM45" s="600"/>
      <c r="HN45" s="600"/>
      <c r="HO45" s="600"/>
      <c r="HP45" s="600"/>
      <c r="HQ45" s="600"/>
      <c r="HR45" s="600"/>
      <c r="HS45" s="600"/>
      <c r="HT45" s="600"/>
      <c r="HU45" s="600"/>
      <c r="HV45" s="600"/>
      <c r="HW45" s="600"/>
      <c r="HX45" s="600"/>
      <c r="HY45" s="600"/>
      <c r="HZ45" s="600"/>
      <c r="IA45" s="600"/>
      <c r="IB45" s="600"/>
      <c r="IC45" s="600"/>
      <c r="ID45" s="600"/>
      <c r="IE45" s="600"/>
      <c r="IF45" s="600"/>
      <c r="IG45" s="600"/>
      <c r="IH45" s="600"/>
      <c r="II45" s="600"/>
      <c r="IJ45" s="600"/>
      <c r="IK45" s="600"/>
      <c r="IL45" s="600"/>
      <c r="IM45" s="600"/>
      <c r="IN45" s="600"/>
      <c r="IO45" s="600"/>
      <c r="IP45" s="600"/>
      <c r="IQ45" s="600"/>
      <c r="IR45" s="600"/>
      <c r="IS45" s="600"/>
    </row>
    <row r="46" spans="1:253" s="601" customFormat="1" ht="12" customHeight="1">
      <c r="A46" s="463" t="s">
        <v>163</v>
      </c>
      <c r="B46" s="460">
        <f>'Sources and Uses Budget'!$C45</f>
        <v>0</v>
      </c>
      <c r="C46" s="460">
        <f>'Sources and Uses Budget'!$C45</f>
        <v>0</v>
      </c>
      <c r="D46" s="464">
        <f t="shared" si="0"/>
        <v>0</v>
      </c>
      <c r="E46" s="462"/>
      <c r="F46" s="461"/>
      <c r="G46" s="605"/>
      <c r="H46" s="600"/>
      <c r="I46" s="600"/>
      <c r="J46" s="600"/>
      <c r="K46" s="600"/>
      <c r="L46" s="600"/>
      <c r="M46" s="600"/>
      <c r="N46" s="600"/>
      <c r="O46" s="600"/>
      <c r="P46" s="600"/>
      <c r="Q46" s="600"/>
      <c r="R46" s="600"/>
      <c r="S46" s="600"/>
      <c r="T46" s="600"/>
      <c r="U46" s="600"/>
      <c r="V46" s="600"/>
      <c r="W46" s="600"/>
      <c r="X46" s="600"/>
      <c r="Y46" s="600"/>
      <c r="Z46" s="600"/>
      <c r="AA46" s="600"/>
      <c r="AB46" s="600"/>
      <c r="AC46" s="600"/>
      <c r="AD46" s="600"/>
      <c r="AE46" s="600"/>
      <c r="AF46" s="600"/>
      <c r="AG46" s="600"/>
      <c r="AH46" s="600"/>
      <c r="AI46" s="600"/>
      <c r="AJ46" s="600"/>
      <c r="AK46" s="600"/>
      <c r="AL46" s="600"/>
      <c r="AM46" s="600"/>
      <c r="AN46" s="600"/>
      <c r="AO46" s="600"/>
      <c r="AP46" s="600"/>
      <c r="AQ46" s="600"/>
      <c r="AR46" s="600"/>
      <c r="AS46" s="600"/>
      <c r="AT46" s="600"/>
      <c r="AU46" s="600"/>
      <c r="AV46" s="600"/>
      <c r="AW46" s="600"/>
      <c r="AX46" s="600"/>
      <c r="AY46" s="600"/>
      <c r="AZ46" s="600"/>
      <c r="BA46" s="600"/>
      <c r="BB46" s="600"/>
      <c r="BC46" s="600"/>
      <c r="BD46" s="600"/>
      <c r="BE46" s="600"/>
      <c r="BF46" s="600"/>
      <c r="BG46" s="600"/>
      <c r="BH46" s="600"/>
      <c r="BI46" s="600"/>
      <c r="BJ46" s="600"/>
      <c r="BK46" s="600"/>
      <c r="BL46" s="600"/>
      <c r="BM46" s="600"/>
      <c r="BN46" s="600"/>
      <c r="BO46" s="600"/>
      <c r="BP46" s="600"/>
      <c r="BQ46" s="600"/>
      <c r="BR46" s="600"/>
      <c r="BS46" s="600"/>
      <c r="BT46" s="600"/>
      <c r="BU46" s="600"/>
      <c r="BV46" s="600"/>
      <c r="BW46" s="600"/>
      <c r="BX46" s="600"/>
      <c r="BY46" s="600"/>
      <c r="BZ46" s="600"/>
      <c r="CA46" s="600"/>
      <c r="CB46" s="600"/>
      <c r="CC46" s="600"/>
      <c r="CD46" s="600"/>
      <c r="CE46" s="600"/>
      <c r="CF46" s="600"/>
      <c r="CG46" s="600"/>
      <c r="CH46" s="600"/>
      <c r="CI46" s="600"/>
      <c r="CJ46" s="600"/>
      <c r="CK46" s="600"/>
      <c r="CL46" s="600"/>
      <c r="CM46" s="600"/>
      <c r="CN46" s="600"/>
      <c r="CO46" s="600"/>
      <c r="CP46" s="600"/>
      <c r="CQ46" s="600"/>
      <c r="CR46" s="600"/>
      <c r="CS46" s="600"/>
      <c r="CT46" s="600"/>
      <c r="CU46" s="600"/>
      <c r="CV46" s="600"/>
      <c r="CW46" s="600"/>
      <c r="CX46" s="600"/>
      <c r="CY46" s="600"/>
      <c r="CZ46" s="600"/>
      <c r="DA46" s="600"/>
      <c r="DB46" s="600"/>
      <c r="DC46" s="600"/>
      <c r="DD46" s="600"/>
      <c r="DE46" s="600"/>
      <c r="DF46" s="600"/>
      <c r="DG46" s="600"/>
      <c r="DH46" s="600"/>
      <c r="DI46" s="600"/>
      <c r="DJ46" s="600"/>
      <c r="DK46" s="600"/>
      <c r="DL46" s="600"/>
      <c r="DM46" s="600"/>
      <c r="DN46" s="600"/>
      <c r="DO46" s="600"/>
      <c r="DP46" s="600"/>
      <c r="DQ46" s="600"/>
      <c r="DR46" s="600"/>
      <c r="DS46" s="600"/>
      <c r="DT46" s="600"/>
      <c r="DU46" s="600"/>
      <c r="DV46" s="600"/>
      <c r="DW46" s="600"/>
      <c r="DX46" s="600"/>
      <c r="DY46" s="600"/>
      <c r="DZ46" s="600"/>
      <c r="EA46" s="600"/>
      <c r="EB46" s="600"/>
      <c r="EC46" s="600"/>
      <c r="ED46" s="600"/>
      <c r="EE46" s="600"/>
      <c r="EF46" s="600"/>
      <c r="EG46" s="600"/>
      <c r="EH46" s="600"/>
      <c r="EI46" s="600"/>
      <c r="EJ46" s="600"/>
      <c r="EK46" s="600"/>
      <c r="EL46" s="600"/>
      <c r="EM46" s="600"/>
      <c r="EN46" s="600"/>
      <c r="EO46" s="600"/>
      <c r="EP46" s="600"/>
      <c r="EQ46" s="600"/>
      <c r="ER46" s="600"/>
      <c r="ES46" s="600"/>
      <c r="ET46" s="600"/>
      <c r="EU46" s="600"/>
      <c r="EV46" s="600"/>
      <c r="EW46" s="600"/>
      <c r="EX46" s="600"/>
      <c r="EY46" s="600"/>
      <c r="EZ46" s="600"/>
      <c r="FA46" s="600"/>
      <c r="FB46" s="600"/>
      <c r="FC46" s="600"/>
      <c r="FD46" s="600"/>
      <c r="FE46" s="600"/>
      <c r="FF46" s="600"/>
      <c r="FG46" s="600"/>
      <c r="FH46" s="600"/>
      <c r="FI46" s="600"/>
      <c r="FJ46" s="600"/>
      <c r="FK46" s="600"/>
      <c r="FL46" s="600"/>
      <c r="FM46" s="600"/>
      <c r="FN46" s="600"/>
      <c r="FO46" s="600"/>
      <c r="FP46" s="600"/>
      <c r="FQ46" s="600"/>
      <c r="FR46" s="600"/>
      <c r="FS46" s="600"/>
      <c r="FT46" s="600"/>
      <c r="FU46" s="600"/>
      <c r="FV46" s="600"/>
      <c r="FW46" s="600"/>
      <c r="FX46" s="600"/>
      <c r="FY46" s="600"/>
      <c r="FZ46" s="600"/>
      <c r="GA46" s="600"/>
      <c r="GB46" s="600"/>
      <c r="GC46" s="600"/>
      <c r="GD46" s="600"/>
      <c r="GE46" s="600"/>
      <c r="GF46" s="600"/>
      <c r="GG46" s="600"/>
      <c r="GH46" s="600"/>
      <c r="GI46" s="600"/>
      <c r="GJ46" s="600"/>
      <c r="GK46" s="600"/>
      <c r="GL46" s="600"/>
      <c r="GM46" s="600"/>
      <c r="GN46" s="600"/>
      <c r="GO46" s="600"/>
      <c r="GP46" s="600"/>
      <c r="GQ46" s="600"/>
      <c r="GR46" s="600"/>
      <c r="GS46" s="600"/>
      <c r="GT46" s="600"/>
      <c r="GU46" s="600"/>
      <c r="GV46" s="600"/>
      <c r="GW46" s="600"/>
      <c r="GX46" s="600"/>
      <c r="GY46" s="600"/>
      <c r="GZ46" s="600"/>
      <c r="HA46" s="600"/>
      <c r="HB46" s="600"/>
      <c r="HC46" s="600"/>
      <c r="HD46" s="600"/>
      <c r="HE46" s="600"/>
      <c r="HF46" s="600"/>
      <c r="HG46" s="600"/>
      <c r="HH46" s="600"/>
      <c r="HI46" s="600"/>
      <c r="HJ46" s="600"/>
      <c r="HK46" s="600"/>
      <c r="HL46" s="600"/>
      <c r="HM46" s="600"/>
      <c r="HN46" s="600"/>
      <c r="HO46" s="600"/>
      <c r="HP46" s="600"/>
      <c r="HQ46" s="600"/>
      <c r="HR46" s="600"/>
      <c r="HS46" s="600"/>
      <c r="HT46" s="600"/>
      <c r="HU46" s="600"/>
      <c r="HV46" s="600"/>
      <c r="HW46" s="600"/>
      <c r="HX46" s="600"/>
      <c r="HY46" s="600"/>
      <c r="HZ46" s="600"/>
      <c r="IA46" s="600"/>
      <c r="IB46" s="600"/>
      <c r="IC46" s="600"/>
      <c r="ID46" s="600"/>
      <c r="IE46" s="600"/>
      <c r="IF46" s="600"/>
      <c r="IG46" s="600"/>
      <c r="IH46" s="600"/>
      <c r="II46" s="600"/>
      <c r="IJ46" s="600"/>
      <c r="IK46" s="600"/>
      <c r="IL46" s="600"/>
      <c r="IM46" s="600"/>
      <c r="IN46" s="600"/>
      <c r="IO46" s="600"/>
      <c r="IP46" s="600"/>
      <c r="IQ46" s="600"/>
      <c r="IR46" s="600"/>
      <c r="IS46" s="600"/>
    </row>
    <row r="47" spans="1:253" s="601" customFormat="1">
      <c r="A47" s="463" t="s">
        <v>164</v>
      </c>
      <c r="B47" s="460">
        <f>'Sources and Uses Budget'!$C46</f>
        <v>0</v>
      </c>
      <c r="C47" s="460">
        <f>'Sources and Uses Budget'!$C46</f>
        <v>0</v>
      </c>
      <c r="D47" s="464">
        <f t="shared" si="0"/>
        <v>0</v>
      </c>
      <c r="E47" s="462"/>
      <c r="F47" s="461"/>
      <c r="G47" s="605"/>
      <c r="H47" s="600"/>
      <c r="I47" s="600"/>
      <c r="J47" s="600"/>
      <c r="K47" s="600"/>
      <c r="L47" s="600"/>
      <c r="M47" s="600"/>
      <c r="N47" s="600"/>
      <c r="O47" s="600"/>
      <c r="P47" s="600"/>
      <c r="Q47" s="600"/>
      <c r="R47" s="600"/>
      <c r="S47" s="600"/>
      <c r="T47" s="600"/>
      <c r="U47" s="600"/>
      <c r="V47" s="600"/>
      <c r="W47" s="600"/>
      <c r="X47" s="600"/>
      <c r="Y47" s="600"/>
      <c r="Z47" s="600"/>
      <c r="AA47" s="600"/>
      <c r="AB47" s="600"/>
      <c r="AC47" s="600"/>
      <c r="AD47" s="600"/>
      <c r="AE47" s="600"/>
      <c r="AF47" s="600"/>
      <c r="AG47" s="600"/>
      <c r="AH47" s="600"/>
      <c r="AI47" s="600"/>
      <c r="AJ47" s="600"/>
      <c r="AK47" s="600"/>
      <c r="AL47" s="600"/>
      <c r="AM47" s="600"/>
      <c r="AN47" s="600"/>
      <c r="AO47" s="600"/>
      <c r="AP47" s="600"/>
      <c r="AQ47" s="600"/>
      <c r="AR47" s="600"/>
      <c r="AS47" s="600"/>
      <c r="AT47" s="600"/>
      <c r="AU47" s="600"/>
      <c r="AV47" s="600"/>
      <c r="AW47" s="600"/>
      <c r="AX47" s="600"/>
      <c r="AY47" s="600"/>
      <c r="AZ47" s="600"/>
      <c r="BA47" s="600"/>
      <c r="BB47" s="600"/>
      <c r="BC47" s="600"/>
      <c r="BD47" s="600"/>
      <c r="BE47" s="600"/>
      <c r="BF47" s="600"/>
      <c r="BG47" s="600"/>
      <c r="BH47" s="600"/>
      <c r="BI47" s="600"/>
      <c r="BJ47" s="600"/>
      <c r="BK47" s="600"/>
      <c r="BL47" s="600"/>
      <c r="BM47" s="600"/>
      <c r="BN47" s="600"/>
      <c r="BO47" s="600"/>
      <c r="BP47" s="600"/>
      <c r="BQ47" s="600"/>
      <c r="BR47" s="600"/>
      <c r="BS47" s="600"/>
      <c r="BT47" s="600"/>
      <c r="BU47" s="600"/>
      <c r="BV47" s="600"/>
      <c r="BW47" s="600"/>
      <c r="BX47" s="600"/>
      <c r="BY47" s="600"/>
      <c r="BZ47" s="600"/>
      <c r="CA47" s="600"/>
      <c r="CB47" s="600"/>
      <c r="CC47" s="600"/>
      <c r="CD47" s="600"/>
      <c r="CE47" s="600"/>
      <c r="CF47" s="600"/>
      <c r="CG47" s="600"/>
      <c r="CH47" s="600"/>
      <c r="CI47" s="600"/>
      <c r="CJ47" s="600"/>
      <c r="CK47" s="600"/>
      <c r="CL47" s="600"/>
      <c r="CM47" s="600"/>
      <c r="CN47" s="600"/>
      <c r="CO47" s="600"/>
      <c r="CP47" s="600"/>
      <c r="CQ47" s="600"/>
      <c r="CR47" s="600"/>
      <c r="CS47" s="600"/>
      <c r="CT47" s="600"/>
      <c r="CU47" s="600"/>
      <c r="CV47" s="600"/>
      <c r="CW47" s="600"/>
      <c r="CX47" s="600"/>
      <c r="CY47" s="600"/>
      <c r="CZ47" s="600"/>
      <c r="DA47" s="600"/>
      <c r="DB47" s="600"/>
      <c r="DC47" s="600"/>
      <c r="DD47" s="600"/>
      <c r="DE47" s="600"/>
      <c r="DF47" s="600"/>
      <c r="DG47" s="600"/>
      <c r="DH47" s="600"/>
      <c r="DI47" s="600"/>
      <c r="DJ47" s="600"/>
      <c r="DK47" s="600"/>
      <c r="DL47" s="600"/>
      <c r="DM47" s="600"/>
      <c r="DN47" s="600"/>
      <c r="DO47" s="600"/>
      <c r="DP47" s="600"/>
      <c r="DQ47" s="600"/>
      <c r="DR47" s="600"/>
      <c r="DS47" s="600"/>
      <c r="DT47" s="600"/>
      <c r="DU47" s="600"/>
      <c r="DV47" s="600"/>
      <c r="DW47" s="600"/>
      <c r="DX47" s="600"/>
      <c r="DY47" s="600"/>
      <c r="DZ47" s="600"/>
      <c r="EA47" s="600"/>
      <c r="EB47" s="600"/>
      <c r="EC47" s="600"/>
      <c r="ED47" s="600"/>
      <c r="EE47" s="600"/>
      <c r="EF47" s="600"/>
      <c r="EG47" s="600"/>
      <c r="EH47" s="600"/>
      <c r="EI47" s="600"/>
      <c r="EJ47" s="600"/>
      <c r="EK47" s="600"/>
      <c r="EL47" s="600"/>
      <c r="EM47" s="600"/>
      <c r="EN47" s="600"/>
      <c r="EO47" s="600"/>
      <c r="EP47" s="600"/>
      <c r="EQ47" s="600"/>
      <c r="ER47" s="600"/>
      <c r="ES47" s="600"/>
      <c r="ET47" s="600"/>
      <c r="EU47" s="600"/>
      <c r="EV47" s="600"/>
      <c r="EW47" s="600"/>
      <c r="EX47" s="600"/>
      <c r="EY47" s="600"/>
      <c r="EZ47" s="600"/>
      <c r="FA47" s="600"/>
      <c r="FB47" s="600"/>
      <c r="FC47" s="600"/>
      <c r="FD47" s="600"/>
      <c r="FE47" s="600"/>
      <c r="FF47" s="600"/>
      <c r="FG47" s="600"/>
      <c r="FH47" s="600"/>
      <c r="FI47" s="600"/>
      <c r="FJ47" s="600"/>
      <c r="FK47" s="600"/>
      <c r="FL47" s="600"/>
      <c r="FM47" s="600"/>
      <c r="FN47" s="600"/>
      <c r="FO47" s="600"/>
      <c r="FP47" s="600"/>
      <c r="FQ47" s="600"/>
      <c r="FR47" s="600"/>
      <c r="FS47" s="600"/>
      <c r="FT47" s="600"/>
      <c r="FU47" s="600"/>
      <c r="FV47" s="600"/>
      <c r="FW47" s="600"/>
      <c r="FX47" s="600"/>
      <c r="FY47" s="600"/>
      <c r="FZ47" s="600"/>
      <c r="GA47" s="600"/>
      <c r="GB47" s="600"/>
      <c r="GC47" s="600"/>
      <c r="GD47" s="600"/>
      <c r="GE47" s="600"/>
      <c r="GF47" s="600"/>
      <c r="GG47" s="600"/>
      <c r="GH47" s="600"/>
      <c r="GI47" s="600"/>
      <c r="GJ47" s="600"/>
      <c r="GK47" s="600"/>
      <c r="GL47" s="600"/>
      <c r="GM47" s="600"/>
      <c r="GN47" s="600"/>
      <c r="GO47" s="600"/>
      <c r="GP47" s="600"/>
      <c r="GQ47" s="600"/>
      <c r="GR47" s="600"/>
      <c r="GS47" s="600"/>
      <c r="GT47" s="600"/>
      <c r="GU47" s="600"/>
      <c r="GV47" s="600"/>
      <c r="GW47" s="600"/>
      <c r="GX47" s="600"/>
      <c r="GY47" s="600"/>
      <c r="GZ47" s="600"/>
      <c r="HA47" s="600"/>
      <c r="HB47" s="600"/>
      <c r="HC47" s="600"/>
      <c r="HD47" s="600"/>
      <c r="HE47" s="600"/>
      <c r="HF47" s="600"/>
      <c r="HG47" s="600"/>
      <c r="HH47" s="600"/>
      <c r="HI47" s="600"/>
      <c r="HJ47" s="600"/>
      <c r="HK47" s="600"/>
      <c r="HL47" s="600"/>
      <c r="HM47" s="600"/>
      <c r="HN47" s="600"/>
      <c r="HO47" s="600"/>
      <c r="HP47" s="600"/>
      <c r="HQ47" s="600"/>
      <c r="HR47" s="600"/>
      <c r="HS47" s="600"/>
      <c r="HT47" s="600"/>
      <c r="HU47" s="600"/>
      <c r="HV47" s="600"/>
      <c r="HW47" s="600"/>
      <c r="HX47" s="600"/>
      <c r="HY47" s="600"/>
      <c r="HZ47" s="600"/>
      <c r="IA47" s="600"/>
      <c r="IB47" s="600"/>
      <c r="IC47" s="600"/>
      <c r="ID47" s="600"/>
      <c r="IE47" s="600"/>
      <c r="IF47" s="600"/>
      <c r="IG47" s="600"/>
      <c r="IH47" s="600"/>
      <c r="II47" s="600"/>
      <c r="IJ47" s="600"/>
      <c r="IK47" s="600"/>
      <c r="IL47" s="600"/>
      <c r="IM47" s="600"/>
      <c r="IN47" s="600"/>
      <c r="IO47" s="600"/>
      <c r="IP47" s="600"/>
      <c r="IQ47" s="600"/>
      <c r="IR47" s="600"/>
      <c r="IS47" s="600"/>
    </row>
    <row r="48" spans="1:253" s="601" customFormat="1">
      <c r="A48" s="463" t="s">
        <v>63</v>
      </c>
      <c r="B48" s="460">
        <f>'Sources and Uses Budget'!$C47</f>
        <v>0</v>
      </c>
      <c r="C48" s="460">
        <f>'Sources and Uses Budget'!$C47</f>
        <v>0</v>
      </c>
      <c r="D48" s="464">
        <f t="shared" si="0"/>
        <v>0</v>
      </c>
      <c r="E48" s="462"/>
      <c r="F48" s="461"/>
      <c r="G48" s="605"/>
      <c r="H48" s="600"/>
      <c r="I48" s="600"/>
      <c r="J48" s="600"/>
      <c r="K48" s="600"/>
      <c r="L48" s="600"/>
      <c r="M48" s="600"/>
      <c r="N48" s="600"/>
      <c r="O48" s="600"/>
      <c r="P48" s="600"/>
      <c r="Q48" s="600"/>
      <c r="R48" s="600"/>
      <c r="S48" s="600"/>
      <c r="T48" s="600"/>
      <c r="U48" s="600"/>
      <c r="V48" s="600"/>
      <c r="W48" s="600"/>
      <c r="X48" s="600"/>
      <c r="Y48" s="600"/>
      <c r="Z48" s="600"/>
      <c r="AA48" s="600"/>
      <c r="AB48" s="600"/>
      <c r="AC48" s="600"/>
      <c r="AD48" s="600"/>
      <c r="AE48" s="600"/>
      <c r="AF48" s="600"/>
      <c r="AG48" s="600"/>
      <c r="AH48" s="600"/>
      <c r="AI48" s="600"/>
      <c r="AJ48" s="600"/>
      <c r="AK48" s="600"/>
      <c r="AL48" s="600"/>
      <c r="AM48" s="600"/>
      <c r="AN48" s="600"/>
      <c r="AO48" s="600"/>
      <c r="AP48" s="600"/>
      <c r="AQ48" s="600"/>
      <c r="AR48" s="600"/>
      <c r="AS48" s="600"/>
      <c r="AT48" s="600"/>
      <c r="AU48" s="600"/>
      <c r="AV48" s="600"/>
      <c r="AW48" s="600"/>
      <c r="AX48" s="600"/>
      <c r="AY48" s="600"/>
      <c r="AZ48" s="600"/>
      <c r="BA48" s="600"/>
      <c r="BB48" s="600"/>
      <c r="BC48" s="600"/>
      <c r="BD48" s="600"/>
      <c r="BE48" s="600"/>
      <c r="BF48" s="600"/>
      <c r="BG48" s="600"/>
      <c r="BH48" s="600"/>
      <c r="BI48" s="600"/>
      <c r="BJ48" s="600"/>
      <c r="BK48" s="600"/>
      <c r="BL48" s="600"/>
      <c r="BM48" s="600"/>
      <c r="BN48" s="600"/>
      <c r="BO48" s="600"/>
      <c r="BP48" s="600"/>
      <c r="BQ48" s="600"/>
      <c r="BR48" s="600"/>
      <c r="BS48" s="600"/>
      <c r="BT48" s="600"/>
      <c r="BU48" s="600"/>
      <c r="BV48" s="600"/>
      <c r="BW48" s="600"/>
      <c r="BX48" s="600"/>
      <c r="BY48" s="600"/>
      <c r="BZ48" s="600"/>
      <c r="CA48" s="600"/>
      <c r="CB48" s="600"/>
      <c r="CC48" s="600"/>
      <c r="CD48" s="600"/>
      <c r="CE48" s="600"/>
      <c r="CF48" s="600"/>
      <c r="CG48" s="600"/>
      <c r="CH48" s="600"/>
      <c r="CI48" s="600"/>
      <c r="CJ48" s="600"/>
      <c r="CK48" s="600"/>
      <c r="CL48" s="600"/>
      <c r="CM48" s="600"/>
      <c r="CN48" s="600"/>
      <c r="CO48" s="600"/>
      <c r="CP48" s="600"/>
      <c r="CQ48" s="600"/>
      <c r="CR48" s="600"/>
      <c r="CS48" s="600"/>
      <c r="CT48" s="600"/>
      <c r="CU48" s="600"/>
      <c r="CV48" s="600"/>
      <c r="CW48" s="600"/>
      <c r="CX48" s="600"/>
      <c r="CY48" s="600"/>
      <c r="CZ48" s="600"/>
      <c r="DA48" s="600"/>
      <c r="DB48" s="600"/>
      <c r="DC48" s="600"/>
      <c r="DD48" s="600"/>
      <c r="DE48" s="600"/>
      <c r="DF48" s="600"/>
      <c r="DG48" s="600"/>
      <c r="DH48" s="600"/>
      <c r="DI48" s="600"/>
      <c r="DJ48" s="600"/>
      <c r="DK48" s="600"/>
      <c r="DL48" s="600"/>
      <c r="DM48" s="600"/>
      <c r="DN48" s="600"/>
      <c r="DO48" s="600"/>
      <c r="DP48" s="600"/>
      <c r="DQ48" s="600"/>
      <c r="DR48" s="600"/>
      <c r="DS48" s="600"/>
      <c r="DT48" s="600"/>
      <c r="DU48" s="600"/>
      <c r="DV48" s="600"/>
      <c r="DW48" s="600"/>
      <c r="DX48" s="600"/>
      <c r="DY48" s="600"/>
      <c r="DZ48" s="600"/>
      <c r="EA48" s="600"/>
      <c r="EB48" s="600"/>
      <c r="EC48" s="600"/>
      <c r="ED48" s="600"/>
      <c r="EE48" s="600"/>
      <c r="EF48" s="600"/>
      <c r="EG48" s="600"/>
      <c r="EH48" s="600"/>
      <c r="EI48" s="600"/>
      <c r="EJ48" s="600"/>
      <c r="EK48" s="600"/>
      <c r="EL48" s="600"/>
      <c r="EM48" s="600"/>
      <c r="EN48" s="600"/>
      <c r="EO48" s="600"/>
      <c r="EP48" s="600"/>
      <c r="EQ48" s="600"/>
      <c r="ER48" s="600"/>
      <c r="ES48" s="600"/>
      <c r="ET48" s="600"/>
      <c r="EU48" s="600"/>
      <c r="EV48" s="600"/>
      <c r="EW48" s="600"/>
      <c r="EX48" s="600"/>
      <c r="EY48" s="600"/>
      <c r="EZ48" s="600"/>
      <c r="FA48" s="600"/>
      <c r="FB48" s="600"/>
      <c r="FC48" s="600"/>
      <c r="FD48" s="600"/>
      <c r="FE48" s="600"/>
      <c r="FF48" s="600"/>
      <c r="FG48" s="600"/>
      <c r="FH48" s="600"/>
      <c r="FI48" s="600"/>
      <c r="FJ48" s="600"/>
      <c r="FK48" s="600"/>
      <c r="FL48" s="600"/>
      <c r="FM48" s="600"/>
      <c r="FN48" s="600"/>
      <c r="FO48" s="600"/>
      <c r="FP48" s="600"/>
      <c r="FQ48" s="600"/>
      <c r="FR48" s="600"/>
      <c r="FS48" s="600"/>
      <c r="FT48" s="600"/>
      <c r="FU48" s="600"/>
      <c r="FV48" s="600"/>
      <c r="FW48" s="600"/>
      <c r="FX48" s="600"/>
      <c r="FY48" s="600"/>
      <c r="FZ48" s="600"/>
      <c r="GA48" s="600"/>
      <c r="GB48" s="600"/>
      <c r="GC48" s="600"/>
      <c r="GD48" s="600"/>
      <c r="GE48" s="600"/>
      <c r="GF48" s="600"/>
      <c r="GG48" s="600"/>
      <c r="GH48" s="600"/>
      <c r="GI48" s="600"/>
      <c r="GJ48" s="600"/>
      <c r="GK48" s="600"/>
      <c r="GL48" s="600"/>
      <c r="GM48" s="600"/>
      <c r="GN48" s="600"/>
      <c r="GO48" s="600"/>
      <c r="GP48" s="600"/>
      <c r="GQ48" s="600"/>
      <c r="GR48" s="600"/>
      <c r="GS48" s="600"/>
      <c r="GT48" s="600"/>
      <c r="GU48" s="600"/>
      <c r="GV48" s="600"/>
      <c r="GW48" s="600"/>
      <c r="GX48" s="600"/>
      <c r="GY48" s="600"/>
      <c r="GZ48" s="600"/>
      <c r="HA48" s="600"/>
      <c r="HB48" s="600"/>
      <c r="HC48" s="600"/>
      <c r="HD48" s="600"/>
      <c r="HE48" s="600"/>
      <c r="HF48" s="600"/>
      <c r="HG48" s="600"/>
      <c r="HH48" s="600"/>
      <c r="HI48" s="600"/>
      <c r="HJ48" s="600"/>
      <c r="HK48" s="600"/>
      <c r="HL48" s="600"/>
      <c r="HM48" s="600"/>
      <c r="HN48" s="600"/>
      <c r="HO48" s="600"/>
      <c r="HP48" s="600"/>
      <c r="HQ48" s="600"/>
      <c r="HR48" s="600"/>
      <c r="HS48" s="600"/>
      <c r="HT48" s="600"/>
      <c r="HU48" s="600"/>
      <c r="HV48" s="600"/>
      <c r="HW48" s="600"/>
      <c r="HX48" s="600"/>
      <c r="HY48" s="600"/>
      <c r="HZ48" s="600"/>
      <c r="IA48" s="600"/>
      <c r="IB48" s="600"/>
      <c r="IC48" s="600"/>
      <c r="ID48" s="600"/>
      <c r="IE48" s="600"/>
      <c r="IF48" s="600"/>
      <c r="IG48" s="600"/>
      <c r="IH48" s="600"/>
      <c r="II48" s="600"/>
      <c r="IJ48" s="600"/>
      <c r="IK48" s="600"/>
      <c r="IL48" s="600"/>
      <c r="IM48" s="600"/>
      <c r="IN48" s="600"/>
      <c r="IO48" s="600"/>
      <c r="IP48" s="600"/>
      <c r="IQ48" s="600"/>
      <c r="IR48" s="600"/>
      <c r="IS48" s="600"/>
    </row>
    <row r="49" spans="1:253" s="601" customFormat="1">
      <c r="A49" s="463" t="s">
        <v>167</v>
      </c>
      <c r="B49" s="460">
        <f>'Sources and Uses Budget'!$C48</f>
        <v>0</v>
      </c>
      <c r="C49" s="460">
        <f>'Sources and Uses Budget'!$C48</f>
        <v>0</v>
      </c>
      <c r="D49" s="464">
        <f t="shared" si="0"/>
        <v>0</v>
      </c>
      <c r="E49" s="462"/>
      <c r="F49" s="461"/>
      <c r="G49" s="605"/>
      <c r="H49" s="600"/>
      <c r="I49" s="600"/>
      <c r="J49" s="600"/>
      <c r="K49" s="600"/>
      <c r="L49" s="600"/>
      <c r="M49" s="600"/>
      <c r="N49" s="600"/>
      <c r="O49" s="600"/>
      <c r="P49" s="600"/>
      <c r="Q49" s="600"/>
      <c r="R49" s="600"/>
      <c r="S49" s="600"/>
      <c r="T49" s="600"/>
      <c r="U49" s="600"/>
      <c r="V49" s="600"/>
      <c r="W49" s="600"/>
      <c r="X49" s="600"/>
      <c r="Y49" s="600"/>
      <c r="Z49" s="600"/>
      <c r="AA49" s="600"/>
      <c r="AB49" s="600"/>
      <c r="AC49" s="600"/>
      <c r="AD49" s="600"/>
      <c r="AE49" s="600"/>
      <c r="AF49" s="600"/>
      <c r="AG49" s="600"/>
      <c r="AH49" s="600"/>
      <c r="AI49" s="600"/>
      <c r="AJ49" s="600"/>
      <c r="AK49" s="600"/>
      <c r="AL49" s="600"/>
      <c r="AM49" s="600"/>
      <c r="AN49" s="600"/>
      <c r="AO49" s="600"/>
      <c r="AP49" s="600"/>
      <c r="AQ49" s="600"/>
      <c r="AR49" s="600"/>
      <c r="AS49" s="600"/>
      <c r="AT49" s="600"/>
      <c r="AU49" s="600"/>
      <c r="AV49" s="600"/>
      <c r="AW49" s="600"/>
      <c r="AX49" s="600"/>
      <c r="AY49" s="600"/>
      <c r="AZ49" s="600"/>
      <c r="BA49" s="600"/>
      <c r="BB49" s="600"/>
      <c r="BC49" s="600"/>
      <c r="BD49" s="600"/>
      <c r="BE49" s="600"/>
      <c r="BF49" s="600"/>
      <c r="BG49" s="600"/>
      <c r="BH49" s="600"/>
      <c r="BI49" s="600"/>
      <c r="BJ49" s="600"/>
      <c r="BK49" s="600"/>
      <c r="BL49" s="600"/>
      <c r="BM49" s="600"/>
      <c r="BN49" s="600"/>
      <c r="BO49" s="600"/>
      <c r="BP49" s="600"/>
      <c r="BQ49" s="600"/>
      <c r="BR49" s="600"/>
      <c r="BS49" s="600"/>
      <c r="BT49" s="600"/>
      <c r="BU49" s="600"/>
      <c r="BV49" s="600"/>
      <c r="BW49" s="600"/>
      <c r="BX49" s="600"/>
      <c r="BY49" s="600"/>
      <c r="BZ49" s="600"/>
      <c r="CA49" s="600"/>
      <c r="CB49" s="600"/>
      <c r="CC49" s="600"/>
      <c r="CD49" s="600"/>
      <c r="CE49" s="600"/>
      <c r="CF49" s="600"/>
      <c r="CG49" s="600"/>
      <c r="CH49" s="600"/>
      <c r="CI49" s="600"/>
      <c r="CJ49" s="600"/>
      <c r="CK49" s="600"/>
      <c r="CL49" s="600"/>
      <c r="CM49" s="600"/>
      <c r="CN49" s="600"/>
      <c r="CO49" s="600"/>
      <c r="CP49" s="600"/>
      <c r="CQ49" s="600"/>
      <c r="CR49" s="600"/>
      <c r="CS49" s="600"/>
      <c r="CT49" s="600"/>
      <c r="CU49" s="600"/>
      <c r="CV49" s="600"/>
      <c r="CW49" s="600"/>
      <c r="CX49" s="600"/>
      <c r="CY49" s="600"/>
      <c r="CZ49" s="600"/>
      <c r="DA49" s="600"/>
      <c r="DB49" s="600"/>
      <c r="DC49" s="600"/>
      <c r="DD49" s="600"/>
      <c r="DE49" s="600"/>
      <c r="DF49" s="600"/>
      <c r="DG49" s="600"/>
      <c r="DH49" s="600"/>
      <c r="DI49" s="600"/>
      <c r="DJ49" s="600"/>
      <c r="DK49" s="600"/>
      <c r="DL49" s="600"/>
      <c r="DM49" s="600"/>
      <c r="DN49" s="600"/>
      <c r="DO49" s="600"/>
      <c r="DP49" s="600"/>
      <c r="DQ49" s="600"/>
      <c r="DR49" s="600"/>
      <c r="DS49" s="600"/>
      <c r="DT49" s="600"/>
      <c r="DU49" s="600"/>
      <c r="DV49" s="600"/>
      <c r="DW49" s="600"/>
      <c r="DX49" s="600"/>
      <c r="DY49" s="600"/>
      <c r="DZ49" s="600"/>
      <c r="EA49" s="600"/>
      <c r="EB49" s="600"/>
      <c r="EC49" s="600"/>
      <c r="ED49" s="600"/>
      <c r="EE49" s="600"/>
      <c r="EF49" s="600"/>
      <c r="EG49" s="600"/>
      <c r="EH49" s="600"/>
      <c r="EI49" s="600"/>
      <c r="EJ49" s="600"/>
      <c r="EK49" s="600"/>
      <c r="EL49" s="600"/>
      <c r="EM49" s="600"/>
      <c r="EN49" s="600"/>
      <c r="EO49" s="600"/>
      <c r="EP49" s="600"/>
      <c r="EQ49" s="600"/>
      <c r="ER49" s="600"/>
      <c r="ES49" s="600"/>
      <c r="ET49" s="600"/>
      <c r="EU49" s="600"/>
      <c r="EV49" s="600"/>
      <c r="EW49" s="600"/>
      <c r="EX49" s="600"/>
      <c r="EY49" s="600"/>
      <c r="EZ49" s="600"/>
      <c r="FA49" s="600"/>
      <c r="FB49" s="600"/>
      <c r="FC49" s="600"/>
      <c r="FD49" s="600"/>
      <c r="FE49" s="600"/>
      <c r="FF49" s="600"/>
      <c r="FG49" s="600"/>
      <c r="FH49" s="600"/>
      <c r="FI49" s="600"/>
      <c r="FJ49" s="600"/>
      <c r="FK49" s="600"/>
      <c r="FL49" s="600"/>
      <c r="FM49" s="600"/>
      <c r="FN49" s="600"/>
      <c r="FO49" s="600"/>
      <c r="FP49" s="600"/>
      <c r="FQ49" s="600"/>
      <c r="FR49" s="600"/>
      <c r="FS49" s="600"/>
      <c r="FT49" s="600"/>
      <c r="FU49" s="600"/>
      <c r="FV49" s="600"/>
      <c r="FW49" s="600"/>
      <c r="FX49" s="600"/>
      <c r="FY49" s="600"/>
      <c r="FZ49" s="600"/>
      <c r="GA49" s="600"/>
      <c r="GB49" s="600"/>
      <c r="GC49" s="600"/>
      <c r="GD49" s="600"/>
      <c r="GE49" s="600"/>
      <c r="GF49" s="600"/>
      <c r="GG49" s="600"/>
      <c r="GH49" s="600"/>
      <c r="GI49" s="600"/>
      <c r="GJ49" s="600"/>
      <c r="GK49" s="600"/>
      <c r="GL49" s="600"/>
      <c r="GM49" s="600"/>
      <c r="GN49" s="600"/>
      <c r="GO49" s="600"/>
      <c r="GP49" s="600"/>
      <c r="GQ49" s="600"/>
      <c r="GR49" s="600"/>
      <c r="GS49" s="600"/>
      <c r="GT49" s="600"/>
      <c r="GU49" s="600"/>
      <c r="GV49" s="600"/>
      <c r="GW49" s="600"/>
      <c r="GX49" s="600"/>
      <c r="GY49" s="600"/>
      <c r="GZ49" s="600"/>
      <c r="HA49" s="600"/>
      <c r="HB49" s="600"/>
      <c r="HC49" s="600"/>
      <c r="HD49" s="600"/>
      <c r="HE49" s="600"/>
      <c r="HF49" s="600"/>
      <c r="HG49" s="600"/>
      <c r="HH49" s="600"/>
      <c r="HI49" s="600"/>
      <c r="HJ49" s="600"/>
      <c r="HK49" s="600"/>
      <c r="HL49" s="600"/>
      <c r="HM49" s="600"/>
      <c r="HN49" s="600"/>
      <c r="HO49" s="600"/>
      <c r="HP49" s="600"/>
      <c r="HQ49" s="600"/>
      <c r="HR49" s="600"/>
      <c r="HS49" s="600"/>
      <c r="HT49" s="600"/>
      <c r="HU49" s="600"/>
      <c r="HV49" s="600"/>
      <c r="HW49" s="600"/>
      <c r="HX49" s="600"/>
      <c r="HY49" s="600"/>
      <c r="HZ49" s="600"/>
      <c r="IA49" s="600"/>
      <c r="IB49" s="600"/>
      <c r="IC49" s="600"/>
      <c r="ID49" s="600"/>
      <c r="IE49" s="600"/>
      <c r="IF49" s="600"/>
      <c r="IG49" s="600"/>
      <c r="IH49" s="600"/>
      <c r="II49" s="600"/>
      <c r="IJ49" s="600"/>
      <c r="IK49" s="600"/>
      <c r="IL49" s="600"/>
      <c r="IM49" s="600"/>
      <c r="IN49" s="600"/>
      <c r="IO49" s="600"/>
      <c r="IP49" s="600"/>
      <c r="IQ49" s="600"/>
      <c r="IR49" s="600"/>
      <c r="IS49" s="600"/>
    </row>
    <row r="50" spans="1:253" s="601" customFormat="1">
      <c r="A50" s="463" t="s">
        <v>165</v>
      </c>
      <c r="B50" s="460">
        <f>'Sources and Uses Budget'!$C49</f>
        <v>493741.71109516616</v>
      </c>
      <c r="C50" s="460">
        <f>'Sources and Uses Budget'!$C49</f>
        <v>493741.71109516616</v>
      </c>
      <c r="D50" s="464">
        <f t="shared" si="0"/>
        <v>0</v>
      </c>
      <c r="E50" s="462"/>
      <c r="F50" s="461"/>
      <c r="G50" s="605"/>
      <c r="H50" s="600"/>
      <c r="I50" s="600"/>
      <c r="J50" s="600"/>
      <c r="K50" s="600"/>
      <c r="L50" s="600"/>
      <c r="M50" s="600"/>
      <c r="N50" s="600"/>
      <c r="O50" s="600"/>
      <c r="P50" s="600"/>
      <c r="Q50" s="600"/>
      <c r="R50" s="600"/>
      <c r="S50" s="600"/>
      <c r="T50" s="600"/>
      <c r="U50" s="600"/>
      <c r="V50" s="600"/>
      <c r="W50" s="600"/>
      <c r="X50" s="600"/>
      <c r="Y50" s="600"/>
      <c r="Z50" s="600"/>
      <c r="AA50" s="600"/>
      <c r="AB50" s="600"/>
      <c r="AC50" s="600"/>
      <c r="AD50" s="600"/>
      <c r="AE50" s="600"/>
      <c r="AF50" s="600"/>
      <c r="AG50" s="600"/>
      <c r="AH50" s="600"/>
      <c r="AI50" s="600"/>
      <c r="AJ50" s="600"/>
      <c r="AK50" s="600"/>
      <c r="AL50" s="600"/>
      <c r="AM50" s="600"/>
      <c r="AN50" s="600"/>
      <c r="AO50" s="600"/>
      <c r="AP50" s="600"/>
      <c r="AQ50" s="600"/>
      <c r="AR50" s="600"/>
      <c r="AS50" s="600"/>
      <c r="AT50" s="600"/>
      <c r="AU50" s="600"/>
      <c r="AV50" s="600"/>
      <c r="AW50" s="600"/>
      <c r="AX50" s="600"/>
      <c r="AY50" s="600"/>
      <c r="AZ50" s="600"/>
      <c r="BA50" s="600"/>
      <c r="BB50" s="600"/>
      <c r="BC50" s="600"/>
      <c r="BD50" s="600"/>
      <c r="BE50" s="600"/>
      <c r="BF50" s="600"/>
      <c r="BG50" s="600"/>
      <c r="BH50" s="600"/>
      <c r="BI50" s="600"/>
      <c r="BJ50" s="600"/>
      <c r="BK50" s="600"/>
      <c r="BL50" s="600"/>
      <c r="BM50" s="600"/>
      <c r="BN50" s="600"/>
      <c r="BO50" s="600"/>
      <c r="BP50" s="600"/>
      <c r="BQ50" s="600"/>
      <c r="BR50" s="600"/>
      <c r="BS50" s="600"/>
      <c r="BT50" s="600"/>
      <c r="BU50" s="600"/>
      <c r="BV50" s="600"/>
      <c r="BW50" s="600"/>
      <c r="BX50" s="600"/>
      <c r="BY50" s="600"/>
      <c r="BZ50" s="600"/>
      <c r="CA50" s="600"/>
      <c r="CB50" s="600"/>
      <c r="CC50" s="600"/>
      <c r="CD50" s="600"/>
      <c r="CE50" s="600"/>
      <c r="CF50" s="600"/>
      <c r="CG50" s="600"/>
      <c r="CH50" s="600"/>
      <c r="CI50" s="600"/>
      <c r="CJ50" s="600"/>
      <c r="CK50" s="600"/>
      <c r="CL50" s="600"/>
      <c r="CM50" s="600"/>
      <c r="CN50" s="600"/>
      <c r="CO50" s="600"/>
      <c r="CP50" s="600"/>
      <c r="CQ50" s="600"/>
      <c r="CR50" s="600"/>
      <c r="CS50" s="600"/>
      <c r="CT50" s="600"/>
      <c r="CU50" s="600"/>
      <c r="CV50" s="600"/>
      <c r="CW50" s="600"/>
      <c r="CX50" s="600"/>
      <c r="CY50" s="600"/>
      <c r="CZ50" s="600"/>
      <c r="DA50" s="600"/>
      <c r="DB50" s="600"/>
      <c r="DC50" s="600"/>
      <c r="DD50" s="600"/>
      <c r="DE50" s="600"/>
      <c r="DF50" s="600"/>
      <c r="DG50" s="600"/>
      <c r="DH50" s="600"/>
      <c r="DI50" s="600"/>
      <c r="DJ50" s="600"/>
      <c r="DK50" s="600"/>
      <c r="DL50" s="600"/>
      <c r="DM50" s="600"/>
      <c r="DN50" s="600"/>
      <c r="DO50" s="600"/>
      <c r="DP50" s="600"/>
      <c r="DQ50" s="600"/>
      <c r="DR50" s="600"/>
      <c r="DS50" s="600"/>
      <c r="DT50" s="600"/>
      <c r="DU50" s="600"/>
      <c r="DV50" s="600"/>
      <c r="DW50" s="600"/>
      <c r="DX50" s="600"/>
      <c r="DY50" s="600"/>
      <c r="DZ50" s="600"/>
      <c r="EA50" s="600"/>
      <c r="EB50" s="600"/>
      <c r="EC50" s="600"/>
      <c r="ED50" s="600"/>
      <c r="EE50" s="600"/>
      <c r="EF50" s="600"/>
      <c r="EG50" s="600"/>
      <c r="EH50" s="600"/>
      <c r="EI50" s="600"/>
      <c r="EJ50" s="600"/>
      <c r="EK50" s="600"/>
      <c r="EL50" s="600"/>
      <c r="EM50" s="600"/>
      <c r="EN50" s="600"/>
      <c r="EO50" s="600"/>
      <c r="EP50" s="600"/>
      <c r="EQ50" s="600"/>
      <c r="ER50" s="600"/>
      <c r="ES50" s="600"/>
      <c r="ET50" s="600"/>
      <c r="EU50" s="600"/>
      <c r="EV50" s="600"/>
      <c r="EW50" s="600"/>
      <c r="EX50" s="600"/>
      <c r="EY50" s="600"/>
      <c r="EZ50" s="600"/>
      <c r="FA50" s="600"/>
      <c r="FB50" s="600"/>
      <c r="FC50" s="600"/>
      <c r="FD50" s="600"/>
      <c r="FE50" s="600"/>
      <c r="FF50" s="600"/>
      <c r="FG50" s="600"/>
      <c r="FH50" s="600"/>
      <c r="FI50" s="600"/>
      <c r="FJ50" s="600"/>
      <c r="FK50" s="600"/>
      <c r="FL50" s="600"/>
      <c r="FM50" s="600"/>
      <c r="FN50" s="600"/>
      <c r="FO50" s="600"/>
      <c r="FP50" s="600"/>
      <c r="FQ50" s="600"/>
      <c r="FR50" s="600"/>
      <c r="FS50" s="600"/>
      <c r="FT50" s="600"/>
      <c r="FU50" s="600"/>
      <c r="FV50" s="600"/>
      <c r="FW50" s="600"/>
      <c r="FX50" s="600"/>
      <c r="FY50" s="600"/>
      <c r="FZ50" s="600"/>
      <c r="GA50" s="600"/>
      <c r="GB50" s="600"/>
      <c r="GC50" s="600"/>
      <c r="GD50" s="600"/>
      <c r="GE50" s="600"/>
      <c r="GF50" s="600"/>
      <c r="GG50" s="600"/>
      <c r="GH50" s="600"/>
      <c r="GI50" s="600"/>
      <c r="GJ50" s="600"/>
      <c r="GK50" s="600"/>
      <c r="GL50" s="600"/>
      <c r="GM50" s="600"/>
      <c r="GN50" s="600"/>
      <c r="GO50" s="600"/>
      <c r="GP50" s="600"/>
      <c r="GQ50" s="600"/>
      <c r="GR50" s="600"/>
      <c r="GS50" s="600"/>
      <c r="GT50" s="600"/>
      <c r="GU50" s="600"/>
      <c r="GV50" s="600"/>
      <c r="GW50" s="600"/>
      <c r="GX50" s="600"/>
      <c r="GY50" s="600"/>
      <c r="GZ50" s="600"/>
      <c r="HA50" s="600"/>
      <c r="HB50" s="600"/>
      <c r="HC50" s="600"/>
      <c r="HD50" s="600"/>
      <c r="HE50" s="600"/>
      <c r="HF50" s="600"/>
      <c r="HG50" s="600"/>
      <c r="HH50" s="600"/>
      <c r="HI50" s="600"/>
      <c r="HJ50" s="600"/>
      <c r="HK50" s="600"/>
      <c r="HL50" s="600"/>
      <c r="HM50" s="600"/>
      <c r="HN50" s="600"/>
      <c r="HO50" s="600"/>
      <c r="HP50" s="600"/>
      <c r="HQ50" s="600"/>
      <c r="HR50" s="600"/>
      <c r="HS50" s="600"/>
      <c r="HT50" s="600"/>
      <c r="HU50" s="600"/>
      <c r="HV50" s="600"/>
      <c r="HW50" s="600"/>
      <c r="HX50" s="600"/>
      <c r="HY50" s="600"/>
      <c r="HZ50" s="600"/>
      <c r="IA50" s="600"/>
      <c r="IB50" s="600"/>
      <c r="IC50" s="600"/>
      <c r="ID50" s="600"/>
      <c r="IE50" s="600"/>
      <c r="IF50" s="600"/>
      <c r="IG50" s="600"/>
      <c r="IH50" s="600"/>
      <c r="II50" s="600"/>
      <c r="IJ50" s="600"/>
      <c r="IK50" s="600"/>
      <c r="IL50" s="600"/>
      <c r="IM50" s="600"/>
      <c r="IN50" s="600"/>
      <c r="IO50" s="600"/>
      <c r="IP50" s="600"/>
      <c r="IQ50" s="600"/>
      <c r="IR50" s="600"/>
      <c r="IS50" s="600"/>
    </row>
    <row r="51" spans="1:253" s="601" customFormat="1">
      <c r="A51" s="463" t="s">
        <v>166</v>
      </c>
      <c r="B51" s="460">
        <f>'Sources and Uses Budget'!$C50</f>
        <v>0</v>
      </c>
      <c r="C51" s="460">
        <f>'Sources and Uses Budget'!$C50</f>
        <v>0</v>
      </c>
      <c r="D51" s="464">
        <f t="shared" si="0"/>
        <v>0</v>
      </c>
      <c r="E51" s="462"/>
      <c r="F51" s="461"/>
      <c r="G51" s="605"/>
      <c r="H51" s="600"/>
      <c r="I51" s="600"/>
      <c r="J51" s="600"/>
      <c r="K51" s="600"/>
      <c r="L51" s="600"/>
      <c r="M51" s="600"/>
      <c r="N51" s="600"/>
      <c r="O51" s="600"/>
      <c r="P51" s="600"/>
      <c r="Q51" s="600"/>
      <c r="R51" s="600"/>
      <c r="S51" s="600"/>
      <c r="T51" s="600"/>
      <c r="U51" s="600"/>
      <c r="V51" s="600"/>
      <c r="W51" s="600"/>
      <c r="X51" s="600"/>
      <c r="Y51" s="600"/>
      <c r="Z51" s="600"/>
      <c r="AA51" s="600"/>
      <c r="AB51" s="600"/>
      <c r="AC51" s="600"/>
      <c r="AD51" s="600"/>
      <c r="AE51" s="600"/>
      <c r="AF51" s="600"/>
      <c r="AG51" s="600"/>
      <c r="AH51" s="600"/>
      <c r="AI51" s="600"/>
      <c r="AJ51" s="600"/>
      <c r="AK51" s="600"/>
      <c r="AL51" s="600"/>
      <c r="AM51" s="600"/>
      <c r="AN51" s="600"/>
      <c r="AO51" s="600"/>
      <c r="AP51" s="600"/>
      <c r="AQ51" s="600"/>
      <c r="AR51" s="600"/>
      <c r="AS51" s="600"/>
      <c r="AT51" s="600"/>
      <c r="AU51" s="600"/>
      <c r="AV51" s="600"/>
      <c r="AW51" s="600"/>
      <c r="AX51" s="600"/>
      <c r="AY51" s="600"/>
      <c r="AZ51" s="600"/>
      <c r="BA51" s="600"/>
      <c r="BB51" s="600"/>
      <c r="BC51" s="600"/>
      <c r="BD51" s="600"/>
      <c r="BE51" s="600"/>
      <c r="BF51" s="600"/>
      <c r="BG51" s="600"/>
      <c r="BH51" s="600"/>
      <c r="BI51" s="600"/>
      <c r="BJ51" s="600"/>
      <c r="BK51" s="600"/>
      <c r="BL51" s="600"/>
      <c r="BM51" s="600"/>
      <c r="BN51" s="600"/>
      <c r="BO51" s="600"/>
      <c r="BP51" s="600"/>
      <c r="BQ51" s="600"/>
      <c r="BR51" s="600"/>
      <c r="BS51" s="600"/>
      <c r="BT51" s="600"/>
      <c r="BU51" s="600"/>
      <c r="BV51" s="600"/>
      <c r="BW51" s="600"/>
      <c r="BX51" s="600"/>
      <c r="BY51" s="600"/>
      <c r="BZ51" s="600"/>
      <c r="CA51" s="600"/>
      <c r="CB51" s="600"/>
      <c r="CC51" s="600"/>
      <c r="CD51" s="600"/>
      <c r="CE51" s="600"/>
      <c r="CF51" s="600"/>
      <c r="CG51" s="600"/>
      <c r="CH51" s="600"/>
      <c r="CI51" s="600"/>
      <c r="CJ51" s="600"/>
      <c r="CK51" s="600"/>
      <c r="CL51" s="600"/>
      <c r="CM51" s="600"/>
      <c r="CN51" s="600"/>
      <c r="CO51" s="600"/>
      <c r="CP51" s="600"/>
      <c r="CQ51" s="600"/>
      <c r="CR51" s="600"/>
      <c r="CS51" s="600"/>
      <c r="CT51" s="600"/>
      <c r="CU51" s="600"/>
      <c r="CV51" s="600"/>
      <c r="CW51" s="600"/>
      <c r="CX51" s="600"/>
      <c r="CY51" s="600"/>
      <c r="CZ51" s="600"/>
      <c r="DA51" s="600"/>
      <c r="DB51" s="600"/>
      <c r="DC51" s="600"/>
      <c r="DD51" s="600"/>
      <c r="DE51" s="600"/>
      <c r="DF51" s="600"/>
      <c r="DG51" s="600"/>
      <c r="DH51" s="600"/>
      <c r="DI51" s="600"/>
      <c r="DJ51" s="600"/>
      <c r="DK51" s="600"/>
      <c r="DL51" s="600"/>
      <c r="DM51" s="600"/>
      <c r="DN51" s="600"/>
      <c r="DO51" s="600"/>
      <c r="DP51" s="600"/>
      <c r="DQ51" s="600"/>
      <c r="DR51" s="600"/>
      <c r="DS51" s="600"/>
      <c r="DT51" s="600"/>
      <c r="DU51" s="600"/>
      <c r="DV51" s="600"/>
      <c r="DW51" s="600"/>
      <c r="DX51" s="600"/>
      <c r="DY51" s="600"/>
      <c r="DZ51" s="600"/>
      <c r="EA51" s="600"/>
      <c r="EB51" s="600"/>
      <c r="EC51" s="600"/>
      <c r="ED51" s="600"/>
      <c r="EE51" s="600"/>
      <c r="EF51" s="600"/>
      <c r="EG51" s="600"/>
      <c r="EH51" s="600"/>
      <c r="EI51" s="600"/>
      <c r="EJ51" s="600"/>
      <c r="EK51" s="600"/>
      <c r="EL51" s="600"/>
      <c r="EM51" s="600"/>
      <c r="EN51" s="600"/>
      <c r="EO51" s="600"/>
      <c r="EP51" s="600"/>
      <c r="EQ51" s="600"/>
      <c r="ER51" s="600"/>
      <c r="ES51" s="600"/>
      <c r="ET51" s="600"/>
      <c r="EU51" s="600"/>
      <c r="EV51" s="600"/>
      <c r="EW51" s="600"/>
      <c r="EX51" s="600"/>
      <c r="EY51" s="600"/>
      <c r="EZ51" s="600"/>
      <c r="FA51" s="600"/>
      <c r="FB51" s="600"/>
      <c r="FC51" s="600"/>
      <c r="FD51" s="600"/>
      <c r="FE51" s="600"/>
      <c r="FF51" s="600"/>
      <c r="FG51" s="600"/>
      <c r="FH51" s="600"/>
      <c r="FI51" s="600"/>
      <c r="FJ51" s="600"/>
      <c r="FK51" s="600"/>
      <c r="FL51" s="600"/>
      <c r="FM51" s="600"/>
      <c r="FN51" s="600"/>
      <c r="FO51" s="600"/>
      <c r="FP51" s="600"/>
      <c r="FQ51" s="600"/>
      <c r="FR51" s="600"/>
      <c r="FS51" s="600"/>
      <c r="FT51" s="600"/>
      <c r="FU51" s="600"/>
      <c r="FV51" s="600"/>
      <c r="FW51" s="600"/>
      <c r="FX51" s="600"/>
      <c r="FY51" s="600"/>
      <c r="FZ51" s="600"/>
      <c r="GA51" s="600"/>
      <c r="GB51" s="600"/>
      <c r="GC51" s="600"/>
      <c r="GD51" s="600"/>
      <c r="GE51" s="600"/>
      <c r="GF51" s="600"/>
      <c r="GG51" s="600"/>
      <c r="GH51" s="600"/>
      <c r="GI51" s="600"/>
      <c r="GJ51" s="600"/>
      <c r="GK51" s="600"/>
      <c r="GL51" s="600"/>
      <c r="GM51" s="600"/>
      <c r="GN51" s="600"/>
      <c r="GO51" s="600"/>
      <c r="GP51" s="600"/>
      <c r="GQ51" s="600"/>
      <c r="GR51" s="600"/>
      <c r="GS51" s="600"/>
      <c r="GT51" s="600"/>
      <c r="GU51" s="600"/>
      <c r="GV51" s="600"/>
      <c r="GW51" s="600"/>
      <c r="GX51" s="600"/>
      <c r="GY51" s="600"/>
      <c r="GZ51" s="600"/>
      <c r="HA51" s="600"/>
      <c r="HB51" s="600"/>
      <c r="HC51" s="600"/>
      <c r="HD51" s="600"/>
      <c r="HE51" s="600"/>
      <c r="HF51" s="600"/>
      <c r="HG51" s="600"/>
      <c r="HH51" s="600"/>
      <c r="HI51" s="600"/>
      <c r="HJ51" s="600"/>
      <c r="HK51" s="600"/>
      <c r="HL51" s="600"/>
      <c r="HM51" s="600"/>
      <c r="HN51" s="600"/>
      <c r="HO51" s="600"/>
      <c r="HP51" s="600"/>
      <c r="HQ51" s="600"/>
      <c r="HR51" s="600"/>
      <c r="HS51" s="600"/>
      <c r="HT51" s="600"/>
      <c r="HU51" s="600"/>
      <c r="HV51" s="600"/>
      <c r="HW51" s="600"/>
      <c r="HX51" s="600"/>
      <c r="HY51" s="600"/>
      <c r="HZ51" s="600"/>
      <c r="IA51" s="600"/>
      <c r="IB51" s="600"/>
      <c r="IC51" s="600"/>
      <c r="ID51" s="600"/>
      <c r="IE51" s="600"/>
      <c r="IF51" s="600"/>
      <c r="IG51" s="600"/>
      <c r="IH51" s="600"/>
      <c r="II51" s="600"/>
      <c r="IJ51" s="600"/>
      <c r="IK51" s="600"/>
      <c r="IL51" s="600"/>
      <c r="IM51" s="600"/>
      <c r="IN51" s="600"/>
      <c r="IO51" s="600"/>
      <c r="IP51" s="600"/>
      <c r="IQ51" s="600"/>
      <c r="IR51" s="600"/>
      <c r="IS51" s="600"/>
    </row>
    <row r="52" spans="1:253" s="601" customFormat="1">
      <c r="A52" s="466" t="s">
        <v>38</v>
      </c>
      <c r="B52" s="460">
        <f>'Sources and Uses Budget'!$C51</f>
        <v>0</v>
      </c>
      <c r="C52" s="460">
        <f>'Sources and Uses Budget'!$C51</f>
        <v>0</v>
      </c>
      <c r="D52" s="464">
        <f t="shared" si="0"/>
        <v>0</v>
      </c>
      <c r="E52" s="462"/>
      <c r="F52" s="461"/>
      <c r="G52" s="605"/>
      <c r="H52" s="600"/>
      <c r="I52" s="600"/>
      <c r="J52" s="600"/>
      <c r="K52" s="600"/>
      <c r="L52" s="600"/>
      <c r="M52" s="600"/>
      <c r="N52" s="600"/>
      <c r="O52" s="600"/>
      <c r="P52" s="600"/>
      <c r="Q52" s="600"/>
      <c r="R52" s="600"/>
      <c r="S52" s="600"/>
      <c r="T52" s="600"/>
      <c r="U52" s="600"/>
      <c r="V52" s="600"/>
      <c r="W52" s="600"/>
      <c r="X52" s="600"/>
      <c r="Y52" s="600"/>
      <c r="Z52" s="600"/>
      <c r="AA52" s="600"/>
      <c r="AB52" s="600"/>
      <c r="AC52" s="600"/>
      <c r="AD52" s="600"/>
      <c r="AE52" s="600"/>
      <c r="AF52" s="600"/>
      <c r="AG52" s="600"/>
      <c r="AH52" s="600"/>
      <c r="AI52" s="600"/>
      <c r="AJ52" s="600"/>
      <c r="AK52" s="600"/>
      <c r="AL52" s="600"/>
      <c r="AM52" s="600"/>
      <c r="AN52" s="600"/>
      <c r="AO52" s="600"/>
      <c r="AP52" s="600"/>
      <c r="AQ52" s="600"/>
      <c r="AR52" s="600"/>
      <c r="AS52" s="600"/>
      <c r="AT52" s="600"/>
      <c r="AU52" s="600"/>
      <c r="AV52" s="600"/>
      <c r="AW52" s="600"/>
      <c r="AX52" s="600"/>
      <c r="AY52" s="600"/>
      <c r="AZ52" s="600"/>
      <c r="BA52" s="600"/>
      <c r="BB52" s="600"/>
      <c r="BC52" s="600"/>
      <c r="BD52" s="600"/>
      <c r="BE52" s="600"/>
      <c r="BF52" s="600"/>
      <c r="BG52" s="600"/>
      <c r="BH52" s="600"/>
      <c r="BI52" s="600"/>
      <c r="BJ52" s="600"/>
      <c r="BK52" s="600"/>
      <c r="BL52" s="600"/>
      <c r="BM52" s="600"/>
      <c r="BN52" s="600"/>
      <c r="BO52" s="600"/>
      <c r="BP52" s="600"/>
      <c r="BQ52" s="600"/>
      <c r="BR52" s="600"/>
      <c r="BS52" s="600"/>
      <c r="BT52" s="600"/>
      <c r="BU52" s="600"/>
      <c r="BV52" s="600"/>
      <c r="BW52" s="600"/>
      <c r="BX52" s="600"/>
      <c r="BY52" s="600"/>
      <c r="BZ52" s="600"/>
      <c r="CA52" s="600"/>
      <c r="CB52" s="600"/>
      <c r="CC52" s="600"/>
      <c r="CD52" s="600"/>
      <c r="CE52" s="600"/>
      <c r="CF52" s="600"/>
      <c r="CG52" s="600"/>
      <c r="CH52" s="600"/>
      <c r="CI52" s="600"/>
      <c r="CJ52" s="600"/>
      <c r="CK52" s="600"/>
      <c r="CL52" s="600"/>
      <c r="CM52" s="600"/>
      <c r="CN52" s="600"/>
      <c r="CO52" s="600"/>
      <c r="CP52" s="600"/>
      <c r="CQ52" s="600"/>
      <c r="CR52" s="600"/>
      <c r="CS52" s="600"/>
      <c r="CT52" s="600"/>
      <c r="CU52" s="600"/>
      <c r="CV52" s="600"/>
      <c r="CW52" s="600"/>
      <c r="CX52" s="600"/>
      <c r="CY52" s="600"/>
      <c r="CZ52" s="600"/>
      <c r="DA52" s="600"/>
      <c r="DB52" s="600"/>
      <c r="DC52" s="600"/>
      <c r="DD52" s="600"/>
      <c r="DE52" s="600"/>
      <c r="DF52" s="600"/>
      <c r="DG52" s="600"/>
      <c r="DH52" s="600"/>
      <c r="DI52" s="600"/>
      <c r="DJ52" s="600"/>
      <c r="DK52" s="600"/>
      <c r="DL52" s="600"/>
      <c r="DM52" s="600"/>
      <c r="DN52" s="600"/>
      <c r="DO52" s="600"/>
      <c r="DP52" s="600"/>
      <c r="DQ52" s="600"/>
      <c r="DR52" s="600"/>
      <c r="DS52" s="600"/>
      <c r="DT52" s="600"/>
      <c r="DU52" s="600"/>
      <c r="DV52" s="600"/>
      <c r="DW52" s="600"/>
      <c r="DX52" s="600"/>
      <c r="DY52" s="600"/>
      <c r="DZ52" s="600"/>
      <c r="EA52" s="600"/>
      <c r="EB52" s="600"/>
      <c r="EC52" s="600"/>
      <c r="ED52" s="600"/>
      <c r="EE52" s="600"/>
      <c r="EF52" s="600"/>
      <c r="EG52" s="600"/>
      <c r="EH52" s="600"/>
      <c r="EI52" s="600"/>
      <c r="EJ52" s="600"/>
      <c r="EK52" s="600"/>
      <c r="EL52" s="600"/>
      <c r="EM52" s="600"/>
      <c r="EN52" s="600"/>
      <c r="EO52" s="600"/>
      <c r="EP52" s="600"/>
      <c r="EQ52" s="600"/>
      <c r="ER52" s="600"/>
      <c r="ES52" s="600"/>
      <c r="ET52" s="600"/>
      <c r="EU52" s="600"/>
      <c r="EV52" s="600"/>
      <c r="EW52" s="600"/>
      <c r="EX52" s="600"/>
      <c r="EY52" s="600"/>
      <c r="EZ52" s="600"/>
      <c r="FA52" s="600"/>
      <c r="FB52" s="600"/>
      <c r="FC52" s="600"/>
      <c r="FD52" s="600"/>
      <c r="FE52" s="600"/>
      <c r="FF52" s="600"/>
      <c r="FG52" s="600"/>
      <c r="FH52" s="600"/>
      <c r="FI52" s="600"/>
      <c r="FJ52" s="600"/>
      <c r="FK52" s="600"/>
      <c r="FL52" s="600"/>
      <c r="FM52" s="600"/>
      <c r="FN52" s="600"/>
      <c r="FO52" s="600"/>
      <c r="FP52" s="600"/>
      <c r="FQ52" s="600"/>
      <c r="FR52" s="600"/>
      <c r="FS52" s="600"/>
      <c r="FT52" s="600"/>
      <c r="FU52" s="600"/>
      <c r="FV52" s="600"/>
      <c r="FW52" s="600"/>
      <c r="FX52" s="600"/>
      <c r="FY52" s="600"/>
      <c r="FZ52" s="600"/>
      <c r="GA52" s="600"/>
      <c r="GB52" s="600"/>
      <c r="GC52" s="600"/>
      <c r="GD52" s="600"/>
      <c r="GE52" s="600"/>
      <c r="GF52" s="600"/>
      <c r="GG52" s="600"/>
      <c r="GH52" s="600"/>
      <c r="GI52" s="600"/>
      <c r="GJ52" s="600"/>
      <c r="GK52" s="600"/>
      <c r="GL52" s="600"/>
      <c r="GM52" s="600"/>
      <c r="GN52" s="600"/>
      <c r="GO52" s="600"/>
      <c r="GP52" s="600"/>
      <c r="GQ52" s="600"/>
      <c r="GR52" s="600"/>
      <c r="GS52" s="600"/>
      <c r="GT52" s="600"/>
      <c r="GU52" s="600"/>
      <c r="GV52" s="600"/>
      <c r="GW52" s="600"/>
      <c r="GX52" s="600"/>
      <c r="GY52" s="600"/>
      <c r="GZ52" s="600"/>
      <c r="HA52" s="600"/>
      <c r="HB52" s="600"/>
      <c r="HC52" s="600"/>
      <c r="HD52" s="600"/>
      <c r="HE52" s="600"/>
      <c r="HF52" s="600"/>
      <c r="HG52" s="600"/>
      <c r="HH52" s="600"/>
      <c r="HI52" s="600"/>
      <c r="HJ52" s="600"/>
      <c r="HK52" s="600"/>
      <c r="HL52" s="600"/>
      <c r="HM52" s="600"/>
      <c r="HN52" s="600"/>
      <c r="HO52" s="600"/>
      <c r="HP52" s="600"/>
      <c r="HQ52" s="600"/>
      <c r="HR52" s="600"/>
      <c r="HS52" s="600"/>
      <c r="HT52" s="600"/>
      <c r="HU52" s="600"/>
      <c r="HV52" s="600"/>
      <c r="HW52" s="600"/>
      <c r="HX52" s="600"/>
      <c r="HY52" s="600"/>
      <c r="HZ52" s="600"/>
      <c r="IA52" s="600"/>
      <c r="IB52" s="600"/>
      <c r="IC52" s="600"/>
      <c r="ID52" s="600"/>
      <c r="IE52" s="600"/>
      <c r="IF52" s="600"/>
      <c r="IG52" s="600"/>
      <c r="IH52" s="600"/>
      <c r="II52" s="600"/>
      <c r="IJ52" s="600"/>
      <c r="IK52" s="600"/>
      <c r="IL52" s="600"/>
      <c r="IM52" s="600"/>
      <c r="IN52" s="600"/>
      <c r="IO52" s="600"/>
      <c r="IP52" s="600"/>
      <c r="IQ52" s="600"/>
      <c r="IR52" s="600"/>
      <c r="IS52" s="600"/>
    </row>
    <row r="53" spans="1:253" s="601" customFormat="1">
      <c r="A53" s="466" t="s">
        <v>38</v>
      </c>
      <c r="B53" s="460">
        <f>'Sources and Uses Budget'!$C52</f>
        <v>0</v>
      </c>
      <c r="C53" s="460">
        <f>'Sources and Uses Budget'!$C52</f>
        <v>0</v>
      </c>
      <c r="D53" s="464">
        <f t="shared" si="0"/>
        <v>0</v>
      </c>
      <c r="E53" s="462"/>
      <c r="F53" s="461"/>
      <c r="G53" s="605"/>
      <c r="H53" s="600"/>
      <c r="I53" s="600"/>
      <c r="J53" s="600"/>
      <c r="K53" s="600"/>
      <c r="L53" s="600"/>
      <c r="M53" s="600"/>
      <c r="N53" s="600"/>
      <c r="O53" s="600"/>
      <c r="P53" s="600"/>
      <c r="Q53" s="600"/>
      <c r="R53" s="600"/>
      <c r="S53" s="600"/>
      <c r="T53" s="600"/>
      <c r="U53" s="600"/>
      <c r="V53" s="600"/>
      <c r="W53" s="600"/>
      <c r="X53" s="600"/>
      <c r="Y53" s="600"/>
      <c r="Z53" s="600"/>
      <c r="AA53" s="600"/>
      <c r="AB53" s="600"/>
      <c r="AC53" s="600"/>
      <c r="AD53" s="600"/>
      <c r="AE53" s="600"/>
      <c r="AF53" s="600"/>
      <c r="AG53" s="600"/>
      <c r="AH53" s="600"/>
      <c r="AI53" s="600"/>
      <c r="AJ53" s="600"/>
      <c r="AK53" s="600"/>
      <c r="AL53" s="600"/>
      <c r="AM53" s="600"/>
      <c r="AN53" s="600"/>
      <c r="AO53" s="600"/>
      <c r="AP53" s="600"/>
      <c r="AQ53" s="600"/>
      <c r="AR53" s="600"/>
      <c r="AS53" s="600"/>
      <c r="AT53" s="600"/>
      <c r="AU53" s="600"/>
      <c r="AV53" s="600"/>
      <c r="AW53" s="600"/>
      <c r="AX53" s="600"/>
      <c r="AY53" s="600"/>
      <c r="AZ53" s="600"/>
      <c r="BA53" s="600"/>
      <c r="BB53" s="600"/>
      <c r="BC53" s="600"/>
      <c r="BD53" s="600"/>
      <c r="BE53" s="600"/>
      <c r="BF53" s="600"/>
      <c r="BG53" s="600"/>
      <c r="BH53" s="600"/>
      <c r="BI53" s="600"/>
      <c r="BJ53" s="600"/>
      <c r="BK53" s="600"/>
      <c r="BL53" s="600"/>
      <c r="BM53" s="600"/>
      <c r="BN53" s="600"/>
      <c r="BO53" s="600"/>
      <c r="BP53" s="600"/>
      <c r="BQ53" s="600"/>
      <c r="BR53" s="600"/>
      <c r="BS53" s="600"/>
      <c r="BT53" s="600"/>
      <c r="BU53" s="600"/>
      <c r="BV53" s="600"/>
      <c r="BW53" s="600"/>
      <c r="BX53" s="600"/>
      <c r="BY53" s="600"/>
      <c r="BZ53" s="600"/>
      <c r="CA53" s="600"/>
      <c r="CB53" s="600"/>
      <c r="CC53" s="600"/>
      <c r="CD53" s="600"/>
      <c r="CE53" s="600"/>
      <c r="CF53" s="600"/>
      <c r="CG53" s="600"/>
      <c r="CH53" s="600"/>
      <c r="CI53" s="600"/>
      <c r="CJ53" s="600"/>
      <c r="CK53" s="600"/>
      <c r="CL53" s="600"/>
      <c r="CM53" s="600"/>
      <c r="CN53" s="600"/>
      <c r="CO53" s="600"/>
      <c r="CP53" s="600"/>
      <c r="CQ53" s="600"/>
      <c r="CR53" s="600"/>
      <c r="CS53" s="600"/>
      <c r="CT53" s="600"/>
      <c r="CU53" s="600"/>
      <c r="CV53" s="600"/>
      <c r="CW53" s="600"/>
      <c r="CX53" s="600"/>
      <c r="CY53" s="600"/>
      <c r="CZ53" s="600"/>
      <c r="DA53" s="600"/>
      <c r="DB53" s="600"/>
      <c r="DC53" s="600"/>
      <c r="DD53" s="600"/>
      <c r="DE53" s="600"/>
      <c r="DF53" s="600"/>
      <c r="DG53" s="600"/>
      <c r="DH53" s="600"/>
      <c r="DI53" s="600"/>
      <c r="DJ53" s="600"/>
      <c r="DK53" s="600"/>
      <c r="DL53" s="600"/>
      <c r="DM53" s="600"/>
      <c r="DN53" s="600"/>
      <c r="DO53" s="600"/>
      <c r="DP53" s="600"/>
      <c r="DQ53" s="600"/>
      <c r="DR53" s="600"/>
      <c r="DS53" s="600"/>
      <c r="DT53" s="600"/>
      <c r="DU53" s="600"/>
      <c r="DV53" s="600"/>
      <c r="DW53" s="600"/>
      <c r="DX53" s="600"/>
      <c r="DY53" s="600"/>
      <c r="DZ53" s="600"/>
      <c r="EA53" s="600"/>
      <c r="EB53" s="600"/>
      <c r="EC53" s="600"/>
      <c r="ED53" s="600"/>
      <c r="EE53" s="600"/>
      <c r="EF53" s="600"/>
      <c r="EG53" s="600"/>
      <c r="EH53" s="600"/>
      <c r="EI53" s="600"/>
      <c r="EJ53" s="600"/>
      <c r="EK53" s="600"/>
      <c r="EL53" s="600"/>
      <c r="EM53" s="600"/>
      <c r="EN53" s="600"/>
      <c r="EO53" s="600"/>
      <c r="EP53" s="600"/>
      <c r="EQ53" s="600"/>
      <c r="ER53" s="600"/>
      <c r="ES53" s="600"/>
      <c r="ET53" s="600"/>
      <c r="EU53" s="600"/>
      <c r="EV53" s="600"/>
      <c r="EW53" s="600"/>
      <c r="EX53" s="600"/>
      <c r="EY53" s="600"/>
      <c r="EZ53" s="600"/>
      <c r="FA53" s="600"/>
      <c r="FB53" s="600"/>
      <c r="FC53" s="600"/>
      <c r="FD53" s="600"/>
      <c r="FE53" s="600"/>
      <c r="FF53" s="600"/>
      <c r="FG53" s="600"/>
      <c r="FH53" s="600"/>
      <c r="FI53" s="600"/>
      <c r="FJ53" s="600"/>
      <c r="FK53" s="600"/>
      <c r="FL53" s="600"/>
      <c r="FM53" s="600"/>
      <c r="FN53" s="600"/>
      <c r="FO53" s="600"/>
      <c r="FP53" s="600"/>
      <c r="FQ53" s="600"/>
      <c r="FR53" s="600"/>
      <c r="FS53" s="600"/>
      <c r="FT53" s="600"/>
      <c r="FU53" s="600"/>
      <c r="FV53" s="600"/>
      <c r="FW53" s="600"/>
      <c r="FX53" s="600"/>
      <c r="FY53" s="600"/>
      <c r="FZ53" s="600"/>
      <c r="GA53" s="600"/>
      <c r="GB53" s="600"/>
      <c r="GC53" s="600"/>
      <c r="GD53" s="600"/>
      <c r="GE53" s="600"/>
      <c r="GF53" s="600"/>
      <c r="GG53" s="600"/>
      <c r="GH53" s="600"/>
      <c r="GI53" s="600"/>
      <c r="GJ53" s="600"/>
      <c r="GK53" s="600"/>
      <c r="GL53" s="600"/>
      <c r="GM53" s="600"/>
      <c r="GN53" s="600"/>
      <c r="GO53" s="600"/>
      <c r="GP53" s="600"/>
      <c r="GQ53" s="600"/>
      <c r="GR53" s="600"/>
      <c r="GS53" s="600"/>
      <c r="GT53" s="600"/>
      <c r="GU53" s="600"/>
      <c r="GV53" s="600"/>
      <c r="GW53" s="600"/>
      <c r="GX53" s="600"/>
      <c r="GY53" s="600"/>
      <c r="GZ53" s="600"/>
      <c r="HA53" s="600"/>
      <c r="HB53" s="600"/>
      <c r="HC53" s="600"/>
      <c r="HD53" s="600"/>
      <c r="HE53" s="600"/>
      <c r="HF53" s="600"/>
      <c r="HG53" s="600"/>
      <c r="HH53" s="600"/>
      <c r="HI53" s="600"/>
      <c r="HJ53" s="600"/>
      <c r="HK53" s="600"/>
      <c r="HL53" s="600"/>
      <c r="HM53" s="600"/>
      <c r="HN53" s="600"/>
      <c r="HO53" s="600"/>
      <c r="HP53" s="600"/>
      <c r="HQ53" s="600"/>
      <c r="HR53" s="600"/>
      <c r="HS53" s="600"/>
      <c r="HT53" s="600"/>
      <c r="HU53" s="600"/>
      <c r="HV53" s="600"/>
      <c r="HW53" s="600"/>
      <c r="HX53" s="600"/>
      <c r="HY53" s="600"/>
      <c r="HZ53" s="600"/>
      <c r="IA53" s="600"/>
      <c r="IB53" s="600"/>
      <c r="IC53" s="600"/>
      <c r="ID53" s="600"/>
      <c r="IE53" s="600"/>
      <c r="IF53" s="600"/>
      <c r="IG53" s="600"/>
      <c r="IH53" s="600"/>
      <c r="II53" s="600"/>
      <c r="IJ53" s="600"/>
      <c r="IK53" s="600"/>
      <c r="IL53" s="600"/>
      <c r="IM53" s="600"/>
      <c r="IN53" s="600"/>
      <c r="IO53" s="600"/>
      <c r="IP53" s="600"/>
      <c r="IQ53" s="600"/>
      <c r="IR53" s="600"/>
      <c r="IS53" s="600"/>
    </row>
    <row r="54" spans="1:253" s="603" customFormat="1">
      <c r="A54" s="465" t="s">
        <v>168</v>
      </c>
      <c r="B54" s="467">
        <f>SUM(B44:B53)</f>
        <v>2428437.3447320797</v>
      </c>
      <c r="C54" s="467">
        <f>SUM(C44:C53)</f>
        <v>2428437.3447320797</v>
      </c>
      <c r="D54" s="464">
        <f t="shared" si="0"/>
        <v>0</v>
      </c>
      <c r="E54" s="462"/>
      <c r="F54" s="461"/>
      <c r="G54" s="606"/>
      <c r="H54" s="602"/>
      <c r="I54" s="602"/>
      <c r="J54" s="602"/>
      <c r="K54" s="602"/>
      <c r="L54" s="602"/>
      <c r="M54" s="602"/>
      <c r="N54" s="602"/>
      <c r="O54" s="602"/>
      <c r="P54" s="602"/>
      <c r="Q54" s="602"/>
      <c r="R54" s="602"/>
      <c r="S54" s="602"/>
      <c r="T54" s="602"/>
      <c r="U54" s="602"/>
      <c r="V54" s="602"/>
      <c r="W54" s="602"/>
      <c r="X54" s="602"/>
      <c r="Y54" s="602"/>
      <c r="Z54" s="602"/>
      <c r="AA54" s="602"/>
      <c r="AB54" s="602"/>
      <c r="AC54" s="602"/>
      <c r="AD54" s="602"/>
      <c r="AE54" s="602"/>
      <c r="AF54" s="602"/>
      <c r="AG54" s="602"/>
      <c r="AH54" s="602"/>
      <c r="AI54" s="602"/>
      <c r="AJ54" s="602"/>
      <c r="AK54" s="602"/>
      <c r="AL54" s="602"/>
      <c r="AM54" s="602"/>
      <c r="AN54" s="602"/>
      <c r="AO54" s="602"/>
      <c r="AP54" s="602"/>
      <c r="AQ54" s="602"/>
      <c r="AR54" s="602"/>
      <c r="AS54" s="602"/>
      <c r="AT54" s="602"/>
      <c r="AU54" s="602"/>
      <c r="AV54" s="602"/>
      <c r="AW54" s="602"/>
      <c r="AX54" s="602"/>
      <c r="AY54" s="602"/>
      <c r="AZ54" s="602"/>
      <c r="BA54" s="602"/>
      <c r="BB54" s="602"/>
      <c r="BC54" s="602"/>
      <c r="BD54" s="602"/>
      <c r="BE54" s="602"/>
      <c r="BF54" s="602"/>
      <c r="BG54" s="602"/>
      <c r="BH54" s="602"/>
      <c r="BI54" s="602"/>
      <c r="BJ54" s="602"/>
      <c r="BK54" s="602"/>
      <c r="BL54" s="602"/>
      <c r="BM54" s="602"/>
      <c r="BN54" s="602"/>
      <c r="BO54" s="602"/>
      <c r="BP54" s="602"/>
      <c r="BQ54" s="602"/>
      <c r="BR54" s="602"/>
      <c r="BS54" s="602"/>
      <c r="BT54" s="602"/>
      <c r="BU54" s="602"/>
      <c r="BV54" s="602"/>
      <c r="BW54" s="602"/>
      <c r="BX54" s="602"/>
      <c r="BY54" s="602"/>
      <c r="BZ54" s="602"/>
      <c r="CA54" s="602"/>
      <c r="CB54" s="602"/>
      <c r="CC54" s="602"/>
      <c r="CD54" s="602"/>
      <c r="CE54" s="602"/>
      <c r="CF54" s="602"/>
      <c r="CG54" s="602"/>
      <c r="CH54" s="602"/>
      <c r="CI54" s="602"/>
      <c r="CJ54" s="602"/>
      <c r="CK54" s="602"/>
      <c r="CL54" s="602"/>
      <c r="CM54" s="602"/>
      <c r="CN54" s="602"/>
      <c r="CO54" s="602"/>
      <c r="CP54" s="602"/>
      <c r="CQ54" s="602"/>
      <c r="CR54" s="602"/>
      <c r="CS54" s="602"/>
      <c r="CT54" s="602"/>
      <c r="CU54" s="602"/>
      <c r="CV54" s="602"/>
      <c r="CW54" s="602"/>
      <c r="CX54" s="602"/>
      <c r="CY54" s="602"/>
      <c r="CZ54" s="602"/>
      <c r="DA54" s="602"/>
      <c r="DB54" s="602"/>
      <c r="DC54" s="602"/>
      <c r="DD54" s="602"/>
      <c r="DE54" s="602"/>
      <c r="DF54" s="602"/>
      <c r="DG54" s="602"/>
      <c r="DH54" s="602"/>
      <c r="DI54" s="602"/>
      <c r="DJ54" s="602"/>
      <c r="DK54" s="602"/>
      <c r="DL54" s="602"/>
      <c r="DM54" s="602"/>
      <c r="DN54" s="602"/>
      <c r="DO54" s="602"/>
      <c r="DP54" s="602"/>
      <c r="DQ54" s="602"/>
      <c r="DR54" s="602"/>
      <c r="DS54" s="602"/>
      <c r="DT54" s="602"/>
      <c r="DU54" s="602"/>
      <c r="DV54" s="602"/>
      <c r="DW54" s="602"/>
      <c r="DX54" s="602"/>
      <c r="DY54" s="602"/>
      <c r="DZ54" s="602"/>
      <c r="EA54" s="602"/>
      <c r="EB54" s="602"/>
      <c r="EC54" s="602"/>
      <c r="ED54" s="602"/>
      <c r="EE54" s="602"/>
      <c r="EF54" s="602"/>
      <c r="EG54" s="602"/>
      <c r="EH54" s="602"/>
      <c r="EI54" s="602"/>
      <c r="EJ54" s="602"/>
      <c r="EK54" s="602"/>
      <c r="EL54" s="602"/>
      <c r="EM54" s="602"/>
      <c r="EN54" s="602"/>
      <c r="EO54" s="602"/>
      <c r="EP54" s="602"/>
      <c r="EQ54" s="602"/>
      <c r="ER54" s="602"/>
      <c r="ES54" s="602"/>
      <c r="ET54" s="602"/>
      <c r="EU54" s="602"/>
      <c r="EV54" s="602"/>
      <c r="EW54" s="602"/>
      <c r="EX54" s="602"/>
      <c r="EY54" s="602"/>
      <c r="EZ54" s="602"/>
      <c r="FA54" s="602"/>
      <c r="FB54" s="602"/>
      <c r="FC54" s="602"/>
      <c r="FD54" s="602"/>
      <c r="FE54" s="602"/>
      <c r="FF54" s="602"/>
      <c r="FG54" s="602"/>
      <c r="FH54" s="602"/>
      <c r="FI54" s="602"/>
      <c r="FJ54" s="602"/>
      <c r="FK54" s="602"/>
      <c r="FL54" s="602"/>
      <c r="FM54" s="602"/>
      <c r="FN54" s="602"/>
      <c r="FO54" s="602"/>
      <c r="FP54" s="602"/>
      <c r="FQ54" s="602"/>
      <c r="FR54" s="602"/>
      <c r="FS54" s="602"/>
      <c r="FT54" s="602"/>
      <c r="FU54" s="602"/>
      <c r="FV54" s="602"/>
      <c r="FW54" s="602"/>
      <c r="FX54" s="602"/>
      <c r="FY54" s="602"/>
      <c r="FZ54" s="602"/>
      <c r="GA54" s="602"/>
      <c r="GB54" s="602"/>
      <c r="GC54" s="602"/>
      <c r="GD54" s="602"/>
      <c r="GE54" s="602"/>
      <c r="GF54" s="602"/>
      <c r="GG54" s="602"/>
      <c r="GH54" s="602"/>
      <c r="GI54" s="602"/>
      <c r="GJ54" s="602"/>
      <c r="GK54" s="602"/>
      <c r="GL54" s="602"/>
      <c r="GM54" s="602"/>
      <c r="GN54" s="602"/>
      <c r="GO54" s="602"/>
      <c r="GP54" s="602"/>
      <c r="GQ54" s="602"/>
      <c r="GR54" s="602"/>
      <c r="GS54" s="602"/>
      <c r="GT54" s="602"/>
      <c r="GU54" s="602"/>
      <c r="GV54" s="602"/>
      <c r="GW54" s="602"/>
      <c r="GX54" s="602"/>
      <c r="GY54" s="602"/>
      <c r="GZ54" s="602"/>
      <c r="HA54" s="602"/>
      <c r="HB54" s="602"/>
      <c r="HC54" s="602"/>
      <c r="HD54" s="602"/>
      <c r="HE54" s="602"/>
      <c r="HF54" s="602"/>
      <c r="HG54" s="602"/>
      <c r="HH54" s="602"/>
      <c r="HI54" s="602"/>
      <c r="HJ54" s="602"/>
      <c r="HK54" s="602"/>
      <c r="HL54" s="602"/>
      <c r="HM54" s="602"/>
      <c r="HN54" s="602"/>
      <c r="HO54" s="602"/>
      <c r="HP54" s="602"/>
      <c r="HQ54" s="602"/>
      <c r="HR54" s="602"/>
      <c r="HS54" s="602"/>
      <c r="HT54" s="602"/>
      <c r="HU54" s="602"/>
      <c r="HV54" s="602"/>
      <c r="HW54" s="602"/>
      <c r="HX54" s="602"/>
      <c r="HY54" s="602"/>
      <c r="HZ54" s="602"/>
      <c r="IA54" s="602"/>
      <c r="IB54" s="602"/>
      <c r="IC54" s="602"/>
      <c r="ID54" s="602"/>
      <c r="IE54" s="602"/>
      <c r="IF54" s="602"/>
      <c r="IG54" s="602"/>
      <c r="IH54" s="602"/>
      <c r="II54" s="602"/>
      <c r="IJ54" s="602"/>
      <c r="IK54" s="602"/>
      <c r="IL54" s="602"/>
      <c r="IM54" s="602"/>
      <c r="IN54" s="602"/>
      <c r="IO54" s="602"/>
      <c r="IP54" s="602"/>
      <c r="IQ54" s="602"/>
      <c r="IR54" s="602"/>
      <c r="IS54" s="602"/>
    </row>
    <row r="55" spans="1:253" s="601" customFormat="1">
      <c r="A55" s="458" t="s">
        <v>465</v>
      </c>
      <c r="B55" s="458"/>
      <c r="C55" s="458"/>
      <c r="D55" s="458"/>
      <c r="E55" s="478"/>
      <c r="F55" s="458"/>
      <c r="G55" s="605"/>
      <c r="H55" s="600"/>
      <c r="I55" s="600"/>
      <c r="J55" s="600"/>
      <c r="K55" s="600"/>
      <c r="L55" s="600"/>
      <c r="M55" s="600"/>
      <c r="N55" s="600"/>
      <c r="O55" s="600"/>
      <c r="P55" s="600"/>
      <c r="Q55" s="600"/>
      <c r="R55" s="600"/>
      <c r="S55" s="600"/>
      <c r="T55" s="600"/>
      <c r="U55" s="600"/>
      <c r="V55" s="600"/>
      <c r="W55" s="600"/>
      <c r="X55" s="600"/>
      <c r="Y55" s="600"/>
      <c r="Z55" s="600"/>
      <c r="AA55" s="600"/>
      <c r="AB55" s="600"/>
      <c r="AC55" s="600"/>
      <c r="AD55" s="600"/>
      <c r="AE55" s="600"/>
      <c r="AF55" s="600"/>
      <c r="AG55" s="600"/>
      <c r="AH55" s="600"/>
      <c r="AI55" s="600"/>
      <c r="AJ55" s="600"/>
      <c r="AK55" s="600"/>
      <c r="AL55" s="600"/>
      <c r="AM55" s="600"/>
      <c r="AN55" s="600"/>
      <c r="AO55" s="600"/>
      <c r="AP55" s="600"/>
      <c r="AQ55" s="600"/>
      <c r="AR55" s="600"/>
      <c r="AS55" s="600"/>
      <c r="AT55" s="600"/>
      <c r="AU55" s="600"/>
      <c r="AV55" s="600"/>
      <c r="AW55" s="600"/>
      <c r="AX55" s="600"/>
      <c r="AY55" s="600"/>
      <c r="AZ55" s="600"/>
      <c r="BA55" s="600"/>
      <c r="BB55" s="600"/>
      <c r="BC55" s="600"/>
      <c r="BD55" s="600"/>
      <c r="BE55" s="600"/>
      <c r="BF55" s="600"/>
      <c r="BG55" s="600"/>
      <c r="BH55" s="600"/>
      <c r="BI55" s="600"/>
      <c r="BJ55" s="600"/>
      <c r="BK55" s="600"/>
      <c r="BL55" s="600"/>
      <c r="BM55" s="600"/>
      <c r="BN55" s="600"/>
      <c r="BO55" s="600"/>
      <c r="BP55" s="600"/>
      <c r="BQ55" s="600"/>
      <c r="BR55" s="600"/>
      <c r="BS55" s="600"/>
      <c r="BT55" s="600"/>
      <c r="BU55" s="600"/>
      <c r="BV55" s="600"/>
      <c r="BW55" s="600"/>
      <c r="BX55" s="600"/>
      <c r="BY55" s="600"/>
      <c r="BZ55" s="600"/>
      <c r="CA55" s="600"/>
      <c r="CB55" s="600"/>
      <c r="CC55" s="600"/>
      <c r="CD55" s="600"/>
      <c r="CE55" s="600"/>
      <c r="CF55" s="600"/>
      <c r="CG55" s="600"/>
      <c r="CH55" s="600"/>
      <c r="CI55" s="600"/>
      <c r="CJ55" s="600"/>
      <c r="CK55" s="600"/>
      <c r="CL55" s="600"/>
      <c r="CM55" s="600"/>
      <c r="CN55" s="600"/>
      <c r="CO55" s="600"/>
      <c r="CP55" s="600"/>
      <c r="CQ55" s="600"/>
      <c r="CR55" s="600"/>
      <c r="CS55" s="600"/>
      <c r="CT55" s="600"/>
      <c r="CU55" s="600"/>
      <c r="CV55" s="600"/>
      <c r="CW55" s="600"/>
      <c r="CX55" s="600"/>
      <c r="CY55" s="600"/>
      <c r="CZ55" s="600"/>
      <c r="DA55" s="600"/>
      <c r="DB55" s="600"/>
      <c r="DC55" s="600"/>
      <c r="DD55" s="600"/>
      <c r="DE55" s="600"/>
      <c r="DF55" s="600"/>
      <c r="DG55" s="600"/>
      <c r="DH55" s="600"/>
      <c r="DI55" s="600"/>
      <c r="DJ55" s="600"/>
      <c r="DK55" s="600"/>
      <c r="DL55" s="600"/>
      <c r="DM55" s="600"/>
      <c r="DN55" s="600"/>
      <c r="DO55" s="600"/>
      <c r="DP55" s="600"/>
      <c r="DQ55" s="600"/>
      <c r="DR55" s="600"/>
      <c r="DS55" s="600"/>
      <c r="DT55" s="600"/>
      <c r="DU55" s="600"/>
      <c r="DV55" s="600"/>
      <c r="DW55" s="600"/>
      <c r="DX55" s="600"/>
      <c r="DY55" s="600"/>
      <c r="DZ55" s="600"/>
      <c r="EA55" s="600"/>
      <c r="EB55" s="600"/>
      <c r="EC55" s="600"/>
      <c r="ED55" s="600"/>
      <c r="EE55" s="600"/>
      <c r="EF55" s="600"/>
      <c r="EG55" s="600"/>
      <c r="EH55" s="600"/>
      <c r="EI55" s="600"/>
      <c r="EJ55" s="600"/>
      <c r="EK55" s="600"/>
      <c r="EL55" s="600"/>
      <c r="EM55" s="600"/>
      <c r="EN55" s="600"/>
      <c r="EO55" s="600"/>
      <c r="EP55" s="600"/>
      <c r="EQ55" s="600"/>
      <c r="ER55" s="600"/>
      <c r="ES55" s="600"/>
      <c r="ET55" s="600"/>
      <c r="EU55" s="600"/>
      <c r="EV55" s="600"/>
      <c r="EW55" s="600"/>
      <c r="EX55" s="600"/>
      <c r="EY55" s="600"/>
      <c r="EZ55" s="600"/>
      <c r="FA55" s="600"/>
      <c r="FB55" s="600"/>
      <c r="FC55" s="600"/>
      <c r="FD55" s="600"/>
      <c r="FE55" s="600"/>
      <c r="FF55" s="600"/>
      <c r="FG55" s="600"/>
      <c r="FH55" s="600"/>
      <c r="FI55" s="600"/>
      <c r="FJ55" s="600"/>
      <c r="FK55" s="600"/>
      <c r="FL55" s="600"/>
      <c r="FM55" s="600"/>
      <c r="FN55" s="600"/>
      <c r="FO55" s="600"/>
      <c r="FP55" s="600"/>
      <c r="FQ55" s="600"/>
      <c r="FR55" s="600"/>
      <c r="FS55" s="600"/>
      <c r="FT55" s="600"/>
      <c r="FU55" s="600"/>
      <c r="FV55" s="600"/>
      <c r="FW55" s="600"/>
      <c r="FX55" s="600"/>
      <c r="FY55" s="600"/>
      <c r="FZ55" s="600"/>
      <c r="GA55" s="600"/>
      <c r="GB55" s="600"/>
      <c r="GC55" s="600"/>
      <c r="GD55" s="600"/>
      <c r="GE55" s="600"/>
      <c r="GF55" s="600"/>
      <c r="GG55" s="600"/>
      <c r="GH55" s="600"/>
      <c r="GI55" s="600"/>
      <c r="GJ55" s="600"/>
      <c r="GK55" s="600"/>
      <c r="GL55" s="600"/>
      <c r="GM55" s="600"/>
      <c r="GN55" s="600"/>
      <c r="GO55" s="600"/>
      <c r="GP55" s="600"/>
      <c r="GQ55" s="600"/>
      <c r="GR55" s="600"/>
      <c r="GS55" s="600"/>
      <c r="GT55" s="600"/>
      <c r="GU55" s="600"/>
      <c r="GV55" s="600"/>
      <c r="GW55" s="600"/>
      <c r="GX55" s="600"/>
      <c r="GY55" s="600"/>
      <c r="GZ55" s="600"/>
      <c r="HA55" s="600"/>
      <c r="HB55" s="600"/>
      <c r="HC55" s="600"/>
      <c r="HD55" s="600"/>
      <c r="HE55" s="600"/>
      <c r="HF55" s="600"/>
      <c r="HG55" s="600"/>
      <c r="HH55" s="600"/>
      <c r="HI55" s="600"/>
      <c r="HJ55" s="600"/>
      <c r="HK55" s="600"/>
      <c r="HL55" s="600"/>
      <c r="HM55" s="600"/>
      <c r="HN55" s="600"/>
      <c r="HO55" s="600"/>
      <c r="HP55" s="600"/>
      <c r="HQ55" s="600"/>
      <c r="HR55" s="600"/>
      <c r="HS55" s="600"/>
      <c r="HT55" s="600"/>
      <c r="HU55" s="600"/>
      <c r="HV55" s="600"/>
      <c r="HW55" s="600"/>
      <c r="HX55" s="600"/>
      <c r="HY55" s="600"/>
      <c r="HZ55" s="600"/>
      <c r="IA55" s="600"/>
      <c r="IB55" s="600"/>
      <c r="IC55" s="600"/>
      <c r="ID55" s="600"/>
      <c r="IE55" s="600"/>
      <c r="IF55" s="600"/>
      <c r="IG55" s="600"/>
      <c r="IH55" s="600"/>
      <c r="II55" s="600"/>
      <c r="IJ55" s="600"/>
      <c r="IK55" s="600"/>
      <c r="IL55" s="600"/>
      <c r="IM55" s="600"/>
      <c r="IN55" s="600"/>
      <c r="IO55" s="600"/>
      <c r="IP55" s="600"/>
      <c r="IQ55" s="600"/>
      <c r="IR55" s="600"/>
      <c r="IS55" s="600"/>
    </row>
    <row r="56" spans="1:253" s="601" customFormat="1">
      <c r="A56" s="463" t="s">
        <v>169</v>
      </c>
      <c r="B56" s="460">
        <f>'Sources and Uses Budget'!$C55</f>
        <v>536031.57102380565</v>
      </c>
      <c r="C56" s="460">
        <f>'Sources and Uses Budget'!$C55</f>
        <v>536031.57102380565</v>
      </c>
      <c r="D56" s="464">
        <f t="shared" si="0"/>
        <v>0</v>
      </c>
      <c r="E56" s="462"/>
      <c r="F56" s="461"/>
      <c r="G56" s="605"/>
      <c r="H56" s="600"/>
      <c r="I56" s="600"/>
      <c r="J56" s="600"/>
      <c r="K56" s="600"/>
      <c r="L56" s="600"/>
      <c r="M56" s="600"/>
      <c r="N56" s="600"/>
      <c r="O56" s="600"/>
      <c r="P56" s="600"/>
      <c r="Q56" s="600"/>
      <c r="R56" s="600"/>
      <c r="S56" s="600"/>
      <c r="T56" s="600"/>
      <c r="U56" s="600"/>
      <c r="V56" s="600"/>
      <c r="W56" s="600"/>
      <c r="X56" s="600"/>
      <c r="Y56" s="600"/>
      <c r="Z56" s="600"/>
      <c r="AA56" s="600"/>
      <c r="AB56" s="600"/>
      <c r="AC56" s="600"/>
      <c r="AD56" s="600"/>
      <c r="AE56" s="600"/>
      <c r="AF56" s="600"/>
      <c r="AG56" s="600"/>
      <c r="AH56" s="600"/>
      <c r="AI56" s="600"/>
      <c r="AJ56" s="600"/>
      <c r="AK56" s="600"/>
      <c r="AL56" s="600"/>
      <c r="AM56" s="600"/>
      <c r="AN56" s="600"/>
      <c r="AO56" s="600"/>
      <c r="AP56" s="600"/>
      <c r="AQ56" s="600"/>
      <c r="AR56" s="600"/>
      <c r="AS56" s="600"/>
      <c r="AT56" s="600"/>
      <c r="AU56" s="600"/>
      <c r="AV56" s="600"/>
      <c r="AW56" s="600"/>
      <c r="AX56" s="600"/>
      <c r="AY56" s="600"/>
      <c r="AZ56" s="600"/>
      <c r="BA56" s="600"/>
      <c r="BB56" s="600"/>
      <c r="BC56" s="600"/>
      <c r="BD56" s="600"/>
      <c r="BE56" s="600"/>
      <c r="BF56" s="600"/>
      <c r="BG56" s="600"/>
      <c r="BH56" s="600"/>
      <c r="BI56" s="600"/>
      <c r="BJ56" s="600"/>
      <c r="BK56" s="600"/>
      <c r="BL56" s="600"/>
      <c r="BM56" s="600"/>
      <c r="BN56" s="600"/>
      <c r="BO56" s="600"/>
      <c r="BP56" s="600"/>
      <c r="BQ56" s="600"/>
      <c r="BR56" s="600"/>
      <c r="BS56" s="600"/>
      <c r="BT56" s="600"/>
      <c r="BU56" s="600"/>
      <c r="BV56" s="600"/>
      <c r="BW56" s="600"/>
      <c r="BX56" s="600"/>
      <c r="BY56" s="600"/>
      <c r="BZ56" s="600"/>
      <c r="CA56" s="600"/>
      <c r="CB56" s="600"/>
      <c r="CC56" s="600"/>
      <c r="CD56" s="600"/>
      <c r="CE56" s="600"/>
      <c r="CF56" s="600"/>
      <c r="CG56" s="600"/>
      <c r="CH56" s="600"/>
      <c r="CI56" s="600"/>
      <c r="CJ56" s="600"/>
      <c r="CK56" s="600"/>
      <c r="CL56" s="600"/>
      <c r="CM56" s="600"/>
      <c r="CN56" s="600"/>
      <c r="CO56" s="600"/>
      <c r="CP56" s="600"/>
      <c r="CQ56" s="600"/>
      <c r="CR56" s="600"/>
      <c r="CS56" s="600"/>
      <c r="CT56" s="600"/>
      <c r="CU56" s="600"/>
      <c r="CV56" s="600"/>
      <c r="CW56" s="600"/>
      <c r="CX56" s="600"/>
      <c r="CY56" s="600"/>
      <c r="CZ56" s="600"/>
      <c r="DA56" s="600"/>
      <c r="DB56" s="600"/>
      <c r="DC56" s="600"/>
      <c r="DD56" s="600"/>
      <c r="DE56" s="600"/>
      <c r="DF56" s="600"/>
      <c r="DG56" s="600"/>
      <c r="DH56" s="600"/>
      <c r="DI56" s="600"/>
      <c r="DJ56" s="600"/>
      <c r="DK56" s="600"/>
      <c r="DL56" s="600"/>
      <c r="DM56" s="600"/>
      <c r="DN56" s="600"/>
      <c r="DO56" s="600"/>
      <c r="DP56" s="600"/>
      <c r="DQ56" s="600"/>
      <c r="DR56" s="600"/>
      <c r="DS56" s="600"/>
      <c r="DT56" s="600"/>
      <c r="DU56" s="600"/>
      <c r="DV56" s="600"/>
      <c r="DW56" s="600"/>
      <c r="DX56" s="600"/>
      <c r="DY56" s="600"/>
      <c r="DZ56" s="600"/>
      <c r="EA56" s="600"/>
      <c r="EB56" s="600"/>
      <c r="EC56" s="600"/>
      <c r="ED56" s="600"/>
      <c r="EE56" s="600"/>
      <c r="EF56" s="600"/>
      <c r="EG56" s="600"/>
      <c r="EH56" s="600"/>
      <c r="EI56" s="600"/>
      <c r="EJ56" s="600"/>
      <c r="EK56" s="600"/>
      <c r="EL56" s="600"/>
      <c r="EM56" s="600"/>
      <c r="EN56" s="600"/>
      <c r="EO56" s="600"/>
      <c r="EP56" s="600"/>
      <c r="EQ56" s="600"/>
      <c r="ER56" s="600"/>
      <c r="ES56" s="600"/>
      <c r="ET56" s="600"/>
      <c r="EU56" s="600"/>
      <c r="EV56" s="600"/>
      <c r="EW56" s="600"/>
      <c r="EX56" s="600"/>
      <c r="EY56" s="600"/>
      <c r="EZ56" s="600"/>
      <c r="FA56" s="600"/>
      <c r="FB56" s="600"/>
      <c r="FC56" s="600"/>
      <c r="FD56" s="600"/>
      <c r="FE56" s="600"/>
      <c r="FF56" s="600"/>
      <c r="FG56" s="600"/>
      <c r="FH56" s="600"/>
      <c r="FI56" s="600"/>
      <c r="FJ56" s="600"/>
      <c r="FK56" s="600"/>
      <c r="FL56" s="600"/>
      <c r="FM56" s="600"/>
      <c r="FN56" s="600"/>
      <c r="FO56" s="600"/>
      <c r="FP56" s="600"/>
      <c r="FQ56" s="600"/>
      <c r="FR56" s="600"/>
      <c r="FS56" s="600"/>
      <c r="FT56" s="600"/>
      <c r="FU56" s="600"/>
      <c r="FV56" s="600"/>
      <c r="FW56" s="600"/>
      <c r="FX56" s="600"/>
      <c r="FY56" s="600"/>
      <c r="FZ56" s="600"/>
      <c r="GA56" s="600"/>
      <c r="GB56" s="600"/>
      <c r="GC56" s="600"/>
      <c r="GD56" s="600"/>
      <c r="GE56" s="600"/>
      <c r="GF56" s="600"/>
      <c r="GG56" s="600"/>
      <c r="GH56" s="600"/>
      <c r="GI56" s="600"/>
      <c r="GJ56" s="600"/>
      <c r="GK56" s="600"/>
      <c r="GL56" s="600"/>
      <c r="GM56" s="600"/>
      <c r="GN56" s="600"/>
      <c r="GO56" s="600"/>
      <c r="GP56" s="600"/>
      <c r="GQ56" s="600"/>
      <c r="GR56" s="600"/>
      <c r="GS56" s="600"/>
      <c r="GT56" s="600"/>
      <c r="GU56" s="600"/>
      <c r="GV56" s="600"/>
      <c r="GW56" s="600"/>
      <c r="GX56" s="600"/>
      <c r="GY56" s="600"/>
      <c r="GZ56" s="600"/>
      <c r="HA56" s="600"/>
      <c r="HB56" s="600"/>
      <c r="HC56" s="600"/>
      <c r="HD56" s="600"/>
      <c r="HE56" s="600"/>
      <c r="HF56" s="600"/>
      <c r="HG56" s="600"/>
      <c r="HH56" s="600"/>
      <c r="HI56" s="600"/>
      <c r="HJ56" s="600"/>
      <c r="HK56" s="600"/>
      <c r="HL56" s="600"/>
      <c r="HM56" s="600"/>
      <c r="HN56" s="600"/>
      <c r="HO56" s="600"/>
      <c r="HP56" s="600"/>
      <c r="HQ56" s="600"/>
      <c r="HR56" s="600"/>
      <c r="HS56" s="600"/>
      <c r="HT56" s="600"/>
      <c r="HU56" s="600"/>
      <c r="HV56" s="600"/>
      <c r="HW56" s="600"/>
      <c r="HX56" s="600"/>
      <c r="HY56" s="600"/>
      <c r="HZ56" s="600"/>
      <c r="IA56" s="600"/>
      <c r="IB56" s="600"/>
      <c r="IC56" s="600"/>
      <c r="ID56" s="600"/>
      <c r="IE56" s="600"/>
      <c r="IF56" s="600"/>
      <c r="IG56" s="600"/>
      <c r="IH56" s="600"/>
      <c r="II56" s="600"/>
      <c r="IJ56" s="600"/>
      <c r="IK56" s="600"/>
      <c r="IL56" s="600"/>
      <c r="IM56" s="600"/>
      <c r="IN56" s="600"/>
      <c r="IO56" s="600"/>
      <c r="IP56" s="600"/>
      <c r="IQ56" s="600"/>
      <c r="IR56" s="600"/>
      <c r="IS56" s="600"/>
    </row>
    <row r="57" spans="1:253" s="601" customFormat="1" ht="12" customHeight="1">
      <c r="A57" s="463" t="s">
        <v>163</v>
      </c>
      <c r="B57" s="460">
        <f>'Sources and Uses Budget'!$C56</f>
        <v>0</v>
      </c>
      <c r="C57" s="460">
        <f>'Sources and Uses Budget'!$C56</f>
        <v>0</v>
      </c>
      <c r="D57" s="464">
        <f t="shared" si="0"/>
        <v>0</v>
      </c>
      <c r="E57" s="462"/>
      <c r="F57" s="461"/>
      <c r="G57" s="605"/>
      <c r="H57" s="600"/>
      <c r="I57" s="600"/>
      <c r="J57" s="600"/>
      <c r="K57" s="600"/>
      <c r="L57" s="600"/>
      <c r="M57" s="600"/>
      <c r="N57" s="600"/>
      <c r="O57" s="600"/>
      <c r="P57" s="600"/>
      <c r="Q57" s="600"/>
      <c r="R57" s="600"/>
      <c r="S57" s="600"/>
      <c r="T57" s="600"/>
      <c r="U57" s="600"/>
      <c r="V57" s="600"/>
      <c r="W57" s="600"/>
      <c r="X57" s="600"/>
      <c r="Y57" s="600"/>
      <c r="Z57" s="600"/>
      <c r="AA57" s="600"/>
      <c r="AB57" s="600"/>
      <c r="AC57" s="600"/>
      <c r="AD57" s="600"/>
      <c r="AE57" s="600"/>
      <c r="AF57" s="600"/>
      <c r="AG57" s="600"/>
      <c r="AH57" s="600"/>
      <c r="AI57" s="600"/>
      <c r="AJ57" s="600"/>
      <c r="AK57" s="600"/>
      <c r="AL57" s="600"/>
      <c r="AM57" s="600"/>
      <c r="AN57" s="600"/>
      <c r="AO57" s="600"/>
      <c r="AP57" s="600"/>
      <c r="AQ57" s="600"/>
      <c r="AR57" s="600"/>
      <c r="AS57" s="600"/>
      <c r="AT57" s="600"/>
      <c r="AU57" s="600"/>
      <c r="AV57" s="600"/>
      <c r="AW57" s="600"/>
      <c r="AX57" s="600"/>
      <c r="AY57" s="600"/>
      <c r="AZ57" s="600"/>
      <c r="BA57" s="600"/>
      <c r="BB57" s="600"/>
      <c r="BC57" s="600"/>
      <c r="BD57" s="600"/>
      <c r="BE57" s="600"/>
      <c r="BF57" s="600"/>
      <c r="BG57" s="600"/>
      <c r="BH57" s="600"/>
      <c r="BI57" s="600"/>
      <c r="BJ57" s="600"/>
      <c r="BK57" s="600"/>
      <c r="BL57" s="600"/>
      <c r="BM57" s="600"/>
      <c r="BN57" s="600"/>
      <c r="BO57" s="600"/>
      <c r="BP57" s="600"/>
      <c r="BQ57" s="600"/>
      <c r="BR57" s="600"/>
      <c r="BS57" s="600"/>
      <c r="BT57" s="600"/>
      <c r="BU57" s="600"/>
      <c r="BV57" s="600"/>
      <c r="BW57" s="600"/>
      <c r="BX57" s="600"/>
      <c r="BY57" s="600"/>
      <c r="BZ57" s="600"/>
      <c r="CA57" s="600"/>
      <c r="CB57" s="600"/>
      <c r="CC57" s="600"/>
      <c r="CD57" s="600"/>
      <c r="CE57" s="600"/>
      <c r="CF57" s="600"/>
      <c r="CG57" s="600"/>
      <c r="CH57" s="600"/>
      <c r="CI57" s="600"/>
      <c r="CJ57" s="600"/>
      <c r="CK57" s="600"/>
      <c r="CL57" s="600"/>
      <c r="CM57" s="600"/>
      <c r="CN57" s="600"/>
      <c r="CO57" s="600"/>
      <c r="CP57" s="600"/>
      <c r="CQ57" s="600"/>
      <c r="CR57" s="600"/>
      <c r="CS57" s="600"/>
      <c r="CT57" s="600"/>
      <c r="CU57" s="600"/>
      <c r="CV57" s="600"/>
      <c r="CW57" s="600"/>
      <c r="CX57" s="600"/>
      <c r="CY57" s="600"/>
      <c r="CZ57" s="600"/>
      <c r="DA57" s="600"/>
      <c r="DB57" s="600"/>
      <c r="DC57" s="600"/>
      <c r="DD57" s="600"/>
      <c r="DE57" s="600"/>
      <c r="DF57" s="600"/>
      <c r="DG57" s="600"/>
      <c r="DH57" s="600"/>
      <c r="DI57" s="600"/>
      <c r="DJ57" s="600"/>
      <c r="DK57" s="600"/>
      <c r="DL57" s="600"/>
      <c r="DM57" s="600"/>
      <c r="DN57" s="600"/>
      <c r="DO57" s="600"/>
      <c r="DP57" s="600"/>
      <c r="DQ57" s="600"/>
      <c r="DR57" s="600"/>
      <c r="DS57" s="600"/>
      <c r="DT57" s="600"/>
      <c r="DU57" s="600"/>
      <c r="DV57" s="600"/>
      <c r="DW57" s="600"/>
      <c r="DX57" s="600"/>
      <c r="DY57" s="600"/>
      <c r="DZ57" s="600"/>
      <c r="EA57" s="600"/>
      <c r="EB57" s="600"/>
      <c r="EC57" s="600"/>
      <c r="ED57" s="600"/>
      <c r="EE57" s="600"/>
      <c r="EF57" s="600"/>
      <c r="EG57" s="600"/>
      <c r="EH57" s="600"/>
      <c r="EI57" s="600"/>
      <c r="EJ57" s="600"/>
      <c r="EK57" s="600"/>
      <c r="EL57" s="600"/>
      <c r="EM57" s="600"/>
      <c r="EN57" s="600"/>
      <c r="EO57" s="600"/>
      <c r="EP57" s="600"/>
      <c r="EQ57" s="600"/>
      <c r="ER57" s="600"/>
      <c r="ES57" s="600"/>
      <c r="ET57" s="600"/>
      <c r="EU57" s="600"/>
      <c r="EV57" s="600"/>
      <c r="EW57" s="600"/>
      <c r="EX57" s="600"/>
      <c r="EY57" s="600"/>
      <c r="EZ57" s="600"/>
      <c r="FA57" s="600"/>
      <c r="FB57" s="600"/>
      <c r="FC57" s="600"/>
      <c r="FD57" s="600"/>
      <c r="FE57" s="600"/>
      <c r="FF57" s="600"/>
      <c r="FG57" s="600"/>
      <c r="FH57" s="600"/>
      <c r="FI57" s="600"/>
      <c r="FJ57" s="600"/>
      <c r="FK57" s="600"/>
      <c r="FL57" s="600"/>
      <c r="FM57" s="600"/>
      <c r="FN57" s="600"/>
      <c r="FO57" s="600"/>
      <c r="FP57" s="600"/>
      <c r="FQ57" s="600"/>
      <c r="FR57" s="600"/>
      <c r="FS57" s="600"/>
      <c r="FT57" s="600"/>
      <c r="FU57" s="600"/>
      <c r="FV57" s="600"/>
      <c r="FW57" s="600"/>
      <c r="FX57" s="600"/>
      <c r="FY57" s="600"/>
      <c r="FZ57" s="600"/>
      <c r="GA57" s="600"/>
      <c r="GB57" s="600"/>
      <c r="GC57" s="600"/>
      <c r="GD57" s="600"/>
      <c r="GE57" s="600"/>
      <c r="GF57" s="600"/>
      <c r="GG57" s="600"/>
      <c r="GH57" s="600"/>
      <c r="GI57" s="600"/>
      <c r="GJ57" s="600"/>
      <c r="GK57" s="600"/>
      <c r="GL57" s="600"/>
      <c r="GM57" s="600"/>
      <c r="GN57" s="600"/>
      <c r="GO57" s="600"/>
      <c r="GP57" s="600"/>
      <c r="GQ57" s="600"/>
      <c r="GR57" s="600"/>
      <c r="GS57" s="600"/>
      <c r="GT57" s="600"/>
      <c r="GU57" s="600"/>
      <c r="GV57" s="600"/>
      <c r="GW57" s="600"/>
      <c r="GX57" s="600"/>
      <c r="GY57" s="600"/>
      <c r="GZ57" s="600"/>
      <c r="HA57" s="600"/>
      <c r="HB57" s="600"/>
      <c r="HC57" s="600"/>
      <c r="HD57" s="600"/>
      <c r="HE57" s="600"/>
      <c r="HF57" s="600"/>
      <c r="HG57" s="600"/>
      <c r="HH57" s="600"/>
      <c r="HI57" s="600"/>
      <c r="HJ57" s="600"/>
      <c r="HK57" s="600"/>
      <c r="HL57" s="600"/>
      <c r="HM57" s="600"/>
      <c r="HN57" s="600"/>
      <c r="HO57" s="600"/>
      <c r="HP57" s="600"/>
      <c r="HQ57" s="600"/>
      <c r="HR57" s="600"/>
      <c r="HS57" s="600"/>
      <c r="HT57" s="600"/>
      <c r="HU57" s="600"/>
      <c r="HV57" s="600"/>
      <c r="HW57" s="600"/>
      <c r="HX57" s="600"/>
      <c r="HY57" s="600"/>
      <c r="HZ57" s="600"/>
      <c r="IA57" s="600"/>
      <c r="IB57" s="600"/>
      <c r="IC57" s="600"/>
      <c r="ID57" s="600"/>
      <c r="IE57" s="600"/>
      <c r="IF57" s="600"/>
      <c r="IG57" s="600"/>
      <c r="IH57" s="600"/>
      <c r="II57" s="600"/>
      <c r="IJ57" s="600"/>
      <c r="IK57" s="600"/>
      <c r="IL57" s="600"/>
      <c r="IM57" s="600"/>
      <c r="IN57" s="600"/>
      <c r="IO57" s="600"/>
      <c r="IP57" s="600"/>
      <c r="IQ57" s="600"/>
      <c r="IR57" s="600"/>
      <c r="IS57" s="600"/>
    </row>
    <row r="58" spans="1:253" s="601" customFormat="1">
      <c r="A58" s="463" t="s">
        <v>167</v>
      </c>
      <c r="B58" s="460">
        <f>'Sources and Uses Budget'!$C57</f>
        <v>0</v>
      </c>
      <c r="C58" s="460">
        <f>'Sources and Uses Budget'!$C57</f>
        <v>0</v>
      </c>
      <c r="D58" s="464">
        <f t="shared" si="0"/>
        <v>0</v>
      </c>
      <c r="E58" s="462"/>
      <c r="F58" s="461"/>
      <c r="G58" s="605"/>
      <c r="H58" s="600"/>
      <c r="I58" s="600"/>
      <c r="J58" s="600"/>
      <c r="K58" s="600"/>
      <c r="L58" s="600"/>
      <c r="M58" s="600"/>
      <c r="N58" s="600"/>
      <c r="O58" s="600"/>
      <c r="P58" s="600"/>
      <c r="Q58" s="600"/>
      <c r="R58" s="600"/>
      <c r="S58" s="600"/>
      <c r="T58" s="600"/>
      <c r="U58" s="600"/>
      <c r="V58" s="600"/>
      <c r="W58" s="600"/>
      <c r="X58" s="600"/>
      <c r="Y58" s="600"/>
      <c r="Z58" s="600"/>
      <c r="AA58" s="600"/>
      <c r="AB58" s="600"/>
      <c r="AC58" s="600"/>
      <c r="AD58" s="600"/>
      <c r="AE58" s="600"/>
      <c r="AF58" s="600"/>
      <c r="AG58" s="600"/>
      <c r="AH58" s="600"/>
      <c r="AI58" s="600"/>
      <c r="AJ58" s="600"/>
      <c r="AK58" s="600"/>
      <c r="AL58" s="600"/>
      <c r="AM58" s="600"/>
      <c r="AN58" s="600"/>
      <c r="AO58" s="600"/>
      <c r="AP58" s="600"/>
      <c r="AQ58" s="600"/>
      <c r="AR58" s="600"/>
      <c r="AS58" s="600"/>
      <c r="AT58" s="600"/>
      <c r="AU58" s="600"/>
      <c r="AV58" s="600"/>
      <c r="AW58" s="600"/>
      <c r="AX58" s="600"/>
      <c r="AY58" s="600"/>
      <c r="AZ58" s="600"/>
      <c r="BA58" s="600"/>
      <c r="BB58" s="600"/>
      <c r="BC58" s="600"/>
      <c r="BD58" s="600"/>
      <c r="BE58" s="600"/>
      <c r="BF58" s="600"/>
      <c r="BG58" s="600"/>
      <c r="BH58" s="600"/>
      <c r="BI58" s="600"/>
      <c r="BJ58" s="600"/>
      <c r="BK58" s="600"/>
      <c r="BL58" s="600"/>
      <c r="BM58" s="600"/>
      <c r="BN58" s="600"/>
      <c r="BO58" s="600"/>
      <c r="BP58" s="600"/>
      <c r="BQ58" s="600"/>
      <c r="BR58" s="600"/>
      <c r="BS58" s="600"/>
      <c r="BT58" s="600"/>
      <c r="BU58" s="600"/>
      <c r="BV58" s="600"/>
      <c r="BW58" s="600"/>
      <c r="BX58" s="600"/>
      <c r="BY58" s="600"/>
      <c r="BZ58" s="600"/>
      <c r="CA58" s="600"/>
      <c r="CB58" s="600"/>
      <c r="CC58" s="600"/>
      <c r="CD58" s="600"/>
      <c r="CE58" s="600"/>
      <c r="CF58" s="600"/>
      <c r="CG58" s="600"/>
      <c r="CH58" s="600"/>
      <c r="CI58" s="600"/>
      <c r="CJ58" s="600"/>
      <c r="CK58" s="600"/>
      <c r="CL58" s="600"/>
      <c r="CM58" s="600"/>
      <c r="CN58" s="600"/>
      <c r="CO58" s="600"/>
      <c r="CP58" s="600"/>
      <c r="CQ58" s="600"/>
      <c r="CR58" s="600"/>
      <c r="CS58" s="600"/>
      <c r="CT58" s="600"/>
      <c r="CU58" s="600"/>
      <c r="CV58" s="600"/>
      <c r="CW58" s="600"/>
      <c r="CX58" s="600"/>
      <c r="CY58" s="600"/>
      <c r="CZ58" s="600"/>
      <c r="DA58" s="600"/>
      <c r="DB58" s="600"/>
      <c r="DC58" s="600"/>
      <c r="DD58" s="600"/>
      <c r="DE58" s="600"/>
      <c r="DF58" s="600"/>
      <c r="DG58" s="600"/>
      <c r="DH58" s="600"/>
      <c r="DI58" s="600"/>
      <c r="DJ58" s="600"/>
      <c r="DK58" s="600"/>
      <c r="DL58" s="600"/>
      <c r="DM58" s="600"/>
      <c r="DN58" s="600"/>
      <c r="DO58" s="600"/>
      <c r="DP58" s="600"/>
      <c r="DQ58" s="600"/>
      <c r="DR58" s="600"/>
      <c r="DS58" s="600"/>
      <c r="DT58" s="600"/>
      <c r="DU58" s="600"/>
      <c r="DV58" s="600"/>
      <c r="DW58" s="600"/>
      <c r="DX58" s="600"/>
      <c r="DY58" s="600"/>
      <c r="DZ58" s="600"/>
      <c r="EA58" s="600"/>
      <c r="EB58" s="600"/>
      <c r="EC58" s="600"/>
      <c r="ED58" s="600"/>
      <c r="EE58" s="600"/>
      <c r="EF58" s="600"/>
      <c r="EG58" s="600"/>
      <c r="EH58" s="600"/>
      <c r="EI58" s="600"/>
      <c r="EJ58" s="600"/>
      <c r="EK58" s="600"/>
      <c r="EL58" s="600"/>
      <c r="EM58" s="600"/>
      <c r="EN58" s="600"/>
      <c r="EO58" s="600"/>
      <c r="EP58" s="600"/>
      <c r="EQ58" s="600"/>
      <c r="ER58" s="600"/>
      <c r="ES58" s="600"/>
      <c r="ET58" s="600"/>
      <c r="EU58" s="600"/>
      <c r="EV58" s="600"/>
      <c r="EW58" s="600"/>
      <c r="EX58" s="600"/>
      <c r="EY58" s="600"/>
      <c r="EZ58" s="600"/>
      <c r="FA58" s="600"/>
      <c r="FB58" s="600"/>
      <c r="FC58" s="600"/>
      <c r="FD58" s="600"/>
      <c r="FE58" s="600"/>
      <c r="FF58" s="600"/>
      <c r="FG58" s="600"/>
      <c r="FH58" s="600"/>
      <c r="FI58" s="600"/>
      <c r="FJ58" s="600"/>
      <c r="FK58" s="600"/>
      <c r="FL58" s="600"/>
      <c r="FM58" s="600"/>
      <c r="FN58" s="600"/>
      <c r="FO58" s="600"/>
      <c r="FP58" s="600"/>
      <c r="FQ58" s="600"/>
      <c r="FR58" s="600"/>
      <c r="FS58" s="600"/>
      <c r="FT58" s="600"/>
      <c r="FU58" s="600"/>
      <c r="FV58" s="600"/>
      <c r="FW58" s="600"/>
      <c r="FX58" s="600"/>
      <c r="FY58" s="600"/>
      <c r="FZ58" s="600"/>
      <c r="GA58" s="600"/>
      <c r="GB58" s="600"/>
      <c r="GC58" s="600"/>
      <c r="GD58" s="600"/>
      <c r="GE58" s="600"/>
      <c r="GF58" s="600"/>
      <c r="GG58" s="600"/>
      <c r="GH58" s="600"/>
      <c r="GI58" s="600"/>
      <c r="GJ58" s="600"/>
      <c r="GK58" s="600"/>
      <c r="GL58" s="600"/>
      <c r="GM58" s="600"/>
      <c r="GN58" s="600"/>
      <c r="GO58" s="600"/>
      <c r="GP58" s="600"/>
      <c r="GQ58" s="600"/>
      <c r="GR58" s="600"/>
      <c r="GS58" s="600"/>
      <c r="GT58" s="600"/>
      <c r="GU58" s="600"/>
      <c r="GV58" s="600"/>
      <c r="GW58" s="600"/>
      <c r="GX58" s="600"/>
      <c r="GY58" s="600"/>
      <c r="GZ58" s="600"/>
      <c r="HA58" s="600"/>
      <c r="HB58" s="600"/>
      <c r="HC58" s="600"/>
      <c r="HD58" s="600"/>
      <c r="HE58" s="600"/>
      <c r="HF58" s="600"/>
      <c r="HG58" s="600"/>
      <c r="HH58" s="600"/>
      <c r="HI58" s="600"/>
      <c r="HJ58" s="600"/>
      <c r="HK58" s="600"/>
      <c r="HL58" s="600"/>
      <c r="HM58" s="600"/>
      <c r="HN58" s="600"/>
      <c r="HO58" s="600"/>
      <c r="HP58" s="600"/>
      <c r="HQ58" s="600"/>
      <c r="HR58" s="600"/>
      <c r="HS58" s="600"/>
      <c r="HT58" s="600"/>
      <c r="HU58" s="600"/>
      <c r="HV58" s="600"/>
      <c r="HW58" s="600"/>
      <c r="HX58" s="600"/>
      <c r="HY58" s="600"/>
      <c r="HZ58" s="600"/>
      <c r="IA58" s="600"/>
      <c r="IB58" s="600"/>
      <c r="IC58" s="600"/>
      <c r="ID58" s="600"/>
      <c r="IE58" s="600"/>
      <c r="IF58" s="600"/>
      <c r="IG58" s="600"/>
      <c r="IH58" s="600"/>
      <c r="II58" s="600"/>
      <c r="IJ58" s="600"/>
      <c r="IK58" s="600"/>
      <c r="IL58" s="600"/>
      <c r="IM58" s="600"/>
      <c r="IN58" s="600"/>
      <c r="IO58" s="600"/>
      <c r="IP58" s="600"/>
      <c r="IQ58" s="600"/>
      <c r="IR58" s="600"/>
      <c r="IS58" s="600"/>
    </row>
    <row r="59" spans="1:253" s="601" customFormat="1">
      <c r="A59" s="463" t="s">
        <v>165</v>
      </c>
      <c r="B59" s="460">
        <f>'Sources and Uses Budget'!$C58</f>
        <v>0</v>
      </c>
      <c r="C59" s="460">
        <f>'Sources and Uses Budget'!$C58</f>
        <v>0</v>
      </c>
      <c r="D59" s="464">
        <f t="shared" si="0"/>
        <v>0</v>
      </c>
      <c r="E59" s="462"/>
      <c r="F59" s="461"/>
      <c r="G59" s="605"/>
      <c r="H59" s="600"/>
      <c r="I59" s="600"/>
      <c r="J59" s="600"/>
      <c r="K59" s="600"/>
      <c r="L59" s="600"/>
      <c r="M59" s="600"/>
      <c r="N59" s="600"/>
      <c r="O59" s="600"/>
      <c r="P59" s="600"/>
      <c r="Q59" s="600"/>
      <c r="R59" s="600"/>
      <c r="S59" s="600"/>
      <c r="T59" s="600"/>
      <c r="U59" s="600"/>
      <c r="V59" s="600"/>
      <c r="W59" s="600"/>
      <c r="X59" s="600"/>
      <c r="Y59" s="600"/>
      <c r="Z59" s="600"/>
      <c r="AA59" s="600"/>
      <c r="AB59" s="600"/>
      <c r="AC59" s="600"/>
      <c r="AD59" s="600"/>
      <c r="AE59" s="600"/>
      <c r="AF59" s="600"/>
      <c r="AG59" s="600"/>
      <c r="AH59" s="600"/>
      <c r="AI59" s="600"/>
      <c r="AJ59" s="600"/>
      <c r="AK59" s="600"/>
      <c r="AL59" s="600"/>
      <c r="AM59" s="600"/>
      <c r="AN59" s="600"/>
      <c r="AO59" s="600"/>
      <c r="AP59" s="600"/>
      <c r="AQ59" s="600"/>
      <c r="AR59" s="600"/>
      <c r="AS59" s="600"/>
      <c r="AT59" s="600"/>
      <c r="AU59" s="600"/>
      <c r="AV59" s="600"/>
      <c r="AW59" s="600"/>
      <c r="AX59" s="600"/>
      <c r="AY59" s="600"/>
      <c r="AZ59" s="600"/>
      <c r="BA59" s="600"/>
      <c r="BB59" s="600"/>
      <c r="BC59" s="600"/>
      <c r="BD59" s="600"/>
      <c r="BE59" s="600"/>
      <c r="BF59" s="600"/>
      <c r="BG59" s="600"/>
      <c r="BH59" s="600"/>
      <c r="BI59" s="600"/>
      <c r="BJ59" s="600"/>
      <c r="BK59" s="600"/>
      <c r="BL59" s="600"/>
      <c r="BM59" s="600"/>
      <c r="BN59" s="600"/>
      <c r="BO59" s="600"/>
      <c r="BP59" s="600"/>
      <c r="BQ59" s="600"/>
      <c r="BR59" s="600"/>
      <c r="BS59" s="600"/>
      <c r="BT59" s="600"/>
      <c r="BU59" s="600"/>
      <c r="BV59" s="600"/>
      <c r="BW59" s="600"/>
      <c r="BX59" s="600"/>
      <c r="BY59" s="600"/>
      <c r="BZ59" s="600"/>
      <c r="CA59" s="600"/>
      <c r="CB59" s="600"/>
      <c r="CC59" s="600"/>
      <c r="CD59" s="600"/>
      <c r="CE59" s="600"/>
      <c r="CF59" s="600"/>
      <c r="CG59" s="600"/>
      <c r="CH59" s="600"/>
      <c r="CI59" s="600"/>
      <c r="CJ59" s="600"/>
      <c r="CK59" s="600"/>
      <c r="CL59" s="600"/>
      <c r="CM59" s="600"/>
      <c r="CN59" s="600"/>
      <c r="CO59" s="600"/>
      <c r="CP59" s="600"/>
      <c r="CQ59" s="600"/>
      <c r="CR59" s="600"/>
      <c r="CS59" s="600"/>
      <c r="CT59" s="600"/>
      <c r="CU59" s="600"/>
      <c r="CV59" s="600"/>
      <c r="CW59" s="600"/>
      <c r="CX59" s="600"/>
      <c r="CY59" s="600"/>
      <c r="CZ59" s="600"/>
      <c r="DA59" s="600"/>
      <c r="DB59" s="600"/>
      <c r="DC59" s="600"/>
      <c r="DD59" s="600"/>
      <c r="DE59" s="600"/>
      <c r="DF59" s="600"/>
      <c r="DG59" s="600"/>
      <c r="DH59" s="600"/>
      <c r="DI59" s="600"/>
      <c r="DJ59" s="600"/>
      <c r="DK59" s="600"/>
      <c r="DL59" s="600"/>
      <c r="DM59" s="600"/>
      <c r="DN59" s="600"/>
      <c r="DO59" s="600"/>
      <c r="DP59" s="600"/>
      <c r="DQ59" s="600"/>
      <c r="DR59" s="600"/>
      <c r="DS59" s="600"/>
      <c r="DT59" s="600"/>
      <c r="DU59" s="600"/>
      <c r="DV59" s="600"/>
      <c r="DW59" s="600"/>
      <c r="DX59" s="600"/>
      <c r="DY59" s="600"/>
      <c r="DZ59" s="600"/>
      <c r="EA59" s="600"/>
      <c r="EB59" s="600"/>
      <c r="EC59" s="600"/>
      <c r="ED59" s="600"/>
      <c r="EE59" s="600"/>
      <c r="EF59" s="600"/>
      <c r="EG59" s="600"/>
      <c r="EH59" s="600"/>
      <c r="EI59" s="600"/>
      <c r="EJ59" s="600"/>
      <c r="EK59" s="600"/>
      <c r="EL59" s="600"/>
      <c r="EM59" s="600"/>
      <c r="EN59" s="600"/>
      <c r="EO59" s="600"/>
      <c r="EP59" s="600"/>
      <c r="EQ59" s="600"/>
      <c r="ER59" s="600"/>
      <c r="ES59" s="600"/>
      <c r="ET59" s="600"/>
      <c r="EU59" s="600"/>
      <c r="EV59" s="600"/>
      <c r="EW59" s="600"/>
      <c r="EX59" s="600"/>
      <c r="EY59" s="600"/>
      <c r="EZ59" s="600"/>
      <c r="FA59" s="600"/>
      <c r="FB59" s="600"/>
      <c r="FC59" s="600"/>
      <c r="FD59" s="600"/>
      <c r="FE59" s="600"/>
      <c r="FF59" s="600"/>
      <c r="FG59" s="600"/>
      <c r="FH59" s="600"/>
      <c r="FI59" s="600"/>
      <c r="FJ59" s="600"/>
      <c r="FK59" s="600"/>
      <c r="FL59" s="600"/>
      <c r="FM59" s="600"/>
      <c r="FN59" s="600"/>
      <c r="FO59" s="600"/>
      <c r="FP59" s="600"/>
      <c r="FQ59" s="600"/>
      <c r="FR59" s="600"/>
      <c r="FS59" s="600"/>
      <c r="FT59" s="600"/>
      <c r="FU59" s="600"/>
      <c r="FV59" s="600"/>
      <c r="FW59" s="600"/>
      <c r="FX59" s="600"/>
      <c r="FY59" s="600"/>
      <c r="FZ59" s="600"/>
      <c r="GA59" s="600"/>
      <c r="GB59" s="600"/>
      <c r="GC59" s="600"/>
      <c r="GD59" s="600"/>
      <c r="GE59" s="600"/>
      <c r="GF59" s="600"/>
      <c r="GG59" s="600"/>
      <c r="GH59" s="600"/>
      <c r="GI59" s="600"/>
      <c r="GJ59" s="600"/>
      <c r="GK59" s="600"/>
      <c r="GL59" s="600"/>
      <c r="GM59" s="600"/>
      <c r="GN59" s="600"/>
      <c r="GO59" s="600"/>
      <c r="GP59" s="600"/>
      <c r="GQ59" s="600"/>
      <c r="GR59" s="600"/>
      <c r="GS59" s="600"/>
      <c r="GT59" s="600"/>
      <c r="GU59" s="600"/>
      <c r="GV59" s="600"/>
      <c r="GW59" s="600"/>
      <c r="GX59" s="600"/>
      <c r="GY59" s="600"/>
      <c r="GZ59" s="600"/>
      <c r="HA59" s="600"/>
      <c r="HB59" s="600"/>
      <c r="HC59" s="600"/>
      <c r="HD59" s="600"/>
      <c r="HE59" s="600"/>
      <c r="HF59" s="600"/>
      <c r="HG59" s="600"/>
      <c r="HH59" s="600"/>
      <c r="HI59" s="600"/>
      <c r="HJ59" s="600"/>
      <c r="HK59" s="600"/>
      <c r="HL59" s="600"/>
      <c r="HM59" s="600"/>
      <c r="HN59" s="600"/>
      <c r="HO59" s="600"/>
      <c r="HP59" s="600"/>
      <c r="HQ59" s="600"/>
      <c r="HR59" s="600"/>
      <c r="HS59" s="600"/>
      <c r="HT59" s="600"/>
      <c r="HU59" s="600"/>
      <c r="HV59" s="600"/>
      <c r="HW59" s="600"/>
      <c r="HX59" s="600"/>
      <c r="HY59" s="600"/>
      <c r="HZ59" s="600"/>
      <c r="IA59" s="600"/>
      <c r="IB59" s="600"/>
      <c r="IC59" s="600"/>
      <c r="ID59" s="600"/>
      <c r="IE59" s="600"/>
      <c r="IF59" s="600"/>
      <c r="IG59" s="600"/>
      <c r="IH59" s="600"/>
      <c r="II59" s="600"/>
      <c r="IJ59" s="600"/>
      <c r="IK59" s="600"/>
      <c r="IL59" s="600"/>
      <c r="IM59" s="600"/>
      <c r="IN59" s="600"/>
      <c r="IO59" s="600"/>
      <c r="IP59" s="600"/>
      <c r="IQ59" s="600"/>
      <c r="IR59" s="600"/>
      <c r="IS59" s="600"/>
    </row>
    <row r="60" spans="1:253" s="601" customFormat="1">
      <c r="A60" s="463" t="s">
        <v>166</v>
      </c>
      <c r="B60" s="460">
        <f>'Sources and Uses Budget'!$C59</f>
        <v>0</v>
      </c>
      <c r="C60" s="460">
        <f>'Sources and Uses Budget'!$C59</f>
        <v>0</v>
      </c>
      <c r="D60" s="464">
        <f t="shared" si="0"/>
        <v>0</v>
      </c>
      <c r="E60" s="462"/>
      <c r="F60" s="461"/>
      <c r="G60" s="605"/>
      <c r="H60" s="600"/>
      <c r="I60" s="600"/>
      <c r="J60" s="600"/>
      <c r="K60" s="600"/>
      <c r="L60" s="600"/>
      <c r="M60" s="600"/>
      <c r="N60" s="600"/>
      <c r="O60" s="600"/>
      <c r="P60" s="600"/>
      <c r="Q60" s="600"/>
      <c r="R60" s="600"/>
      <c r="S60" s="600"/>
      <c r="T60" s="600"/>
      <c r="U60" s="600"/>
      <c r="V60" s="600"/>
      <c r="W60" s="600"/>
      <c r="X60" s="600"/>
      <c r="Y60" s="600"/>
      <c r="Z60" s="600"/>
      <c r="AA60" s="600"/>
      <c r="AB60" s="600"/>
      <c r="AC60" s="600"/>
      <c r="AD60" s="600"/>
      <c r="AE60" s="600"/>
      <c r="AF60" s="600"/>
      <c r="AG60" s="600"/>
      <c r="AH60" s="600"/>
      <c r="AI60" s="600"/>
      <c r="AJ60" s="600"/>
      <c r="AK60" s="600"/>
      <c r="AL60" s="600"/>
      <c r="AM60" s="600"/>
      <c r="AN60" s="600"/>
      <c r="AO60" s="600"/>
      <c r="AP60" s="600"/>
      <c r="AQ60" s="600"/>
      <c r="AR60" s="600"/>
      <c r="AS60" s="600"/>
      <c r="AT60" s="600"/>
      <c r="AU60" s="600"/>
      <c r="AV60" s="600"/>
      <c r="AW60" s="600"/>
      <c r="AX60" s="600"/>
      <c r="AY60" s="600"/>
      <c r="AZ60" s="600"/>
      <c r="BA60" s="600"/>
      <c r="BB60" s="600"/>
      <c r="BC60" s="600"/>
      <c r="BD60" s="600"/>
      <c r="BE60" s="600"/>
      <c r="BF60" s="600"/>
      <c r="BG60" s="600"/>
      <c r="BH60" s="600"/>
      <c r="BI60" s="600"/>
      <c r="BJ60" s="600"/>
      <c r="BK60" s="600"/>
      <c r="BL60" s="600"/>
      <c r="BM60" s="600"/>
      <c r="BN60" s="600"/>
      <c r="BO60" s="600"/>
      <c r="BP60" s="600"/>
      <c r="BQ60" s="600"/>
      <c r="BR60" s="600"/>
      <c r="BS60" s="600"/>
      <c r="BT60" s="600"/>
      <c r="BU60" s="600"/>
      <c r="BV60" s="600"/>
      <c r="BW60" s="600"/>
      <c r="BX60" s="600"/>
      <c r="BY60" s="600"/>
      <c r="BZ60" s="600"/>
      <c r="CA60" s="600"/>
      <c r="CB60" s="600"/>
      <c r="CC60" s="600"/>
      <c r="CD60" s="600"/>
      <c r="CE60" s="600"/>
      <c r="CF60" s="600"/>
      <c r="CG60" s="600"/>
      <c r="CH60" s="600"/>
      <c r="CI60" s="600"/>
      <c r="CJ60" s="600"/>
      <c r="CK60" s="600"/>
      <c r="CL60" s="600"/>
      <c r="CM60" s="600"/>
      <c r="CN60" s="600"/>
      <c r="CO60" s="600"/>
      <c r="CP60" s="600"/>
      <c r="CQ60" s="600"/>
      <c r="CR60" s="600"/>
      <c r="CS60" s="600"/>
      <c r="CT60" s="600"/>
      <c r="CU60" s="600"/>
      <c r="CV60" s="600"/>
      <c r="CW60" s="600"/>
      <c r="CX60" s="600"/>
      <c r="CY60" s="600"/>
      <c r="CZ60" s="600"/>
      <c r="DA60" s="600"/>
      <c r="DB60" s="600"/>
      <c r="DC60" s="600"/>
      <c r="DD60" s="600"/>
      <c r="DE60" s="600"/>
      <c r="DF60" s="600"/>
      <c r="DG60" s="600"/>
      <c r="DH60" s="600"/>
      <c r="DI60" s="600"/>
      <c r="DJ60" s="600"/>
      <c r="DK60" s="600"/>
      <c r="DL60" s="600"/>
      <c r="DM60" s="600"/>
      <c r="DN60" s="600"/>
      <c r="DO60" s="600"/>
      <c r="DP60" s="600"/>
      <c r="DQ60" s="600"/>
      <c r="DR60" s="600"/>
      <c r="DS60" s="600"/>
      <c r="DT60" s="600"/>
      <c r="DU60" s="600"/>
      <c r="DV60" s="600"/>
      <c r="DW60" s="600"/>
      <c r="DX60" s="600"/>
      <c r="DY60" s="600"/>
      <c r="DZ60" s="600"/>
      <c r="EA60" s="600"/>
      <c r="EB60" s="600"/>
      <c r="EC60" s="600"/>
      <c r="ED60" s="600"/>
      <c r="EE60" s="600"/>
      <c r="EF60" s="600"/>
      <c r="EG60" s="600"/>
      <c r="EH60" s="600"/>
      <c r="EI60" s="600"/>
      <c r="EJ60" s="600"/>
      <c r="EK60" s="600"/>
      <c r="EL60" s="600"/>
      <c r="EM60" s="600"/>
      <c r="EN60" s="600"/>
      <c r="EO60" s="600"/>
      <c r="EP60" s="600"/>
      <c r="EQ60" s="600"/>
      <c r="ER60" s="600"/>
      <c r="ES60" s="600"/>
      <c r="ET60" s="600"/>
      <c r="EU60" s="600"/>
      <c r="EV60" s="600"/>
      <c r="EW60" s="600"/>
      <c r="EX60" s="600"/>
      <c r="EY60" s="600"/>
      <c r="EZ60" s="600"/>
      <c r="FA60" s="600"/>
      <c r="FB60" s="600"/>
      <c r="FC60" s="600"/>
      <c r="FD60" s="600"/>
      <c r="FE60" s="600"/>
      <c r="FF60" s="600"/>
      <c r="FG60" s="600"/>
      <c r="FH60" s="600"/>
      <c r="FI60" s="600"/>
      <c r="FJ60" s="600"/>
      <c r="FK60" s="600"/>
      <c r="FL60" s="600"/>
      <c r="FM60" s="600"/>
      <c r="FN60" s="600"/>
      <c r="FO60" s="600"/>
      <c r="FP60" s="600"/>
      <c r="FQ60" s="600"/>
      <c r="FR60" s="600"/>
      <c r="FS60" s="600"/>
      <c r="FT60" s="600"/>
      <c r="FU60" s="600"/>
      <c r="FV60" s="600"/>
      <c r="FW60" s="600"/>
      <c r="FX60" s="600"/>
      <c r="FY60" s="600"/>
      <c r="FZ60" s="600"/>
      <c r="GA60" s="600"/>
      <c r="GB60" s="600"/>
      <c r="GC60" s="600"/>
      <c r="GD60" s="600"/>
      <c r="GE60" s="600"/>
      <c r="GF60" s="600"/>
      <c r="GG60" s="600"/>
      <c r="GH60" s="600"/>
      <c r="GI60" s="600"/>
      <c r="GJ60" s="600"/>
      <c r="GK60" s="600"/>
      <c r="GL60" s="600"/>
      <c r="GM60" s="600"/>
      <c r="GN60" s="600"/>
      <c r="GO60" s="600"/>
      <c r="GP60" s="600"/>
      <c r="GQ60" s="600"/>
      <c r="GR60" s="600"/>
      <c r="GS60" s="600"/>
      <c r="GT60" s="600"/>
      <c r="GU60" s="600"/>
      <c r="GV60" s="600"/>
      <c r="GW60" s="600"/>
      <c r="GX60" s="600"/>
      <c r="GY60" s="600"/>
      <c r="GZ60" s="600"/>
      <c r="HA60" s="600"/>
      <c r="HB60" s="600"/>
      <c r="HC60" s="600"/>
      <c r="HD60" s="600"/>
      <c r="HE60" s="600"/>
      <c r="HF60" s="600"/>
      <c r="HG60" s="600"/>
      <c r="HH60" s="600"/>
      <c r="HI60" s="600"/>
      <c r="HJ60" s="600"/>
      <c r="HK60" s="600"/>
      <c r="HL60" s="600"/>
      <c r="HM60" s="600"/>
      <c r="HN60" s="600"/>
      <c r="HO60" s="600"/>
      <c r="HP60" s="600"/>
      <c r="HQ60" s="600"/>
      <c r="HR60" s="600"/>
      <c r="HS60" s="600"/>
      <c r="HT60" s="600"/>
      <c r="HU60" s="600"/>
      <c r="HV60" s="600"/>
      <c r="HW60" s="600"/>
      <c r="HX60" s="600"/>
      <c r="HY60" s="600"/>
      <c r="HZ60" s="600"/>
      <c r="IA60" s="600"/>
      <c r="IB60" s="600"/>
      <c r="IC60" s="600"/>
      <c r="ID60" s="600"/>
      <c r="IE60" s="600"/>
      <c r="IF60" s="600"/>
      <c r="IG60" s="600"/>
      <c r="IH60" s="600"/>
      <c r="II60" s="600"/>
      <c r="IJ60" s="600"/>
      <c r="IK60" s="600"/>
      <c r="IL60" s="600"/>
      <c r="IM60" s="600"/>
      <c r="IN60" s="600"/>
      <c r="IO60" s="600"/>
      <c r="IP60" s="600"/>
      <c r="IQ60" s="600"/>
      <c r="IR60" s="600"/>
      <c r="IS60" s="600"/>
    </row>
    <row r="61" spans="1:253" s="601" customFormat="1">
      <c r="A61" s="466" t="s">
        <v>38</v>
      </c>
      <c r="B61" s="460">
        <f>'Sources and Uses Budget'!$C60</f>
        <v>0</v>
      </c>
      <c r="C61" s="460">
        <f>'Sources and Uses Budget'!$C60</f>
        <v>0</v>
      </c>
      <c r="D61" s="464">
        <f t="shared" si="0"/>
        <v>0</v>
      </c>
      <c r="E61" s="462"/>
      <c r="F61" s="461"/>
      <c r="G61" s="605"/>
      <c r="H61" s="600"/>
      <c r="I61" s="600"/>
      <c r="J61" s="600"/>
      <c r="K61" s="600"/>
      <c r="L61" s="600"/>
      <c r="M61" s="600"/>
      <c r="N61" s="600"/>
      <c r="O61" s="600"/>
      <c r="P61" s="600"/>
      <c r="Q61" s="600"/>
      <c r="R61" s="600"/>
      <c r="S61" s="600"/>
      <c r="T61" s="600"/>
      <c r="U61" s="600"/>
      <c r="V61" s="600"/>
      <c r="W61" s="600"/>
      <c r="X61" s="600"/>
      <c r="Y61" s="600"/>
      <c r="Z61" s="600"/>
      <c r="AA61" s="600"/>
      <c r="AB61" s="600"/>
      <c r="AC61" s="600"/>
      <c r="AD61" s="600"/>
      <c r="AE61" s="600"/>
      <c r="AF61" s="600"/>
      <c r="AG61" s="600"/>
      <c r="AH61" s="600"/>
      <c r="AI61" s="600"/>
      <c r="AJ61" s="600"/>
      <c r="AK61" s="600"/>
      <c r="AL61" s="600"/>
      <c r="AM61" s="600"/>
      <c r="AN61" s="600"/>
      <c r="AO61" s="600"/>
      <c r="AP61" s="600"/>
      <c r="AQ61" s="600"/>
      <c r="AR61" s="600"/>
      <c r="AS61" s="600"/>
      <c r="AT61" s="600"/>
      <c r="AU61" s="600"/>
      <c r="AV61" s="600"/>
      <c r="AW61" s="600"/>
      <c r="AX61" s="600"/>
      <c r="AY61" s="600"/>
      <c r="AZ61" s="600"/>
      <c r="BA61" s="600"/>
      <c r="BB61" s="600"/>
      <c r="BC61" s="600"/>
      <c r="BD61" s="600"/>
      <c r="BE61" s="600"/>
      <c r="BF61" s="600"/>
      <c r="BG61" s="600"/>
      <c r="BH61" s="600"/>
      <c r="BI61" s="600"/>
      <c r="BJ61" s="600"/>
      <c r="BK61" s="600"/>
      <c r="BL61" s="600"/>
      <c r="BM61" s="600"/>
      <c r="BN61" s="600"/>
      <c r="BO61" s="600"/>
      <c r="BP61" s="600"/>
      <c r="BQ61" s="600"/>
      <c r="BR61" s="600"/>
      <c r="BS61" s="600"/>
      <c r="BT61" s="600"/>
      <c r="BU61" s="600"/>
      <c r="BV61" s="600"/>
      <c r="BW61" s="600"/>
      <c r="BX61" s="600"/>
      <c r="BY61" s="600"/>
      <c r="BZ61" s="600"/>
      <c r="CA61" s="600"/>
      <c r="CB61" s="600"/>
      <c r="CC61" s="600"/>
      <c r="CD61" s="600"/>
      <c r="CE61" s="600"/>
      <c r="CF61" s="600"/>
      <c r="CG61" s="600"/>
      <c r="CH61" s="600"/>
      <c r="CI61" s="600"/>
      <c r="CJ61" s="600"/>
      <c r="CK61" s="600"/>
      <c r="CL61" s="600"/>
      <c r="CM61" s="600"/>
      <c r="CN61" s="600"/>
      <c r="CO61" s="600"/>
      <c r="CP61" s="600"/>
      <c r="CQ61" s="600"/>
      <c r="CR61" s="600"/>
      <c r="CS61" s="600"/>
      <c r="CT61" s="600"/>
      <c r="CU61" s="600"/>
      <c r="CV61" s="600"/>
      <c r="CW61" s="600"/>
      <c r="CX61" s="600"/>
      <c r="CY61" s="600"/>
      <c r="CZ61" s="600"/>
      <c r="DA61" s="600"/>
      <c r="DB61" s="600"/>
      <c r="DC61" s="600"/>
      <c r="DD61" s="600"/>
      <c r="DE61" s="600"/>
      <c r="DF61" s="600"/>
      <c r="DG61" s="600"/>
      <c r="DH61" s="600"/>
      <c r="DI61" s="600"/>
      <c r="DJ61" s="600"/>
      <c r="DK61" s="600"/>
      <c r="DL61" s="600"/>
      <c r="DM61" s="600"/>
      <c r="DN61" s="600"/>
      <c r="DO61" s="600"/>
      <c r="DP61" s="600"/>
      <c r="DQ61" s="600"/>
      <c r="DR61" s="600"/>
      <c r="DS61" s="600"/>
      <c r="DT61" s="600"/>
      <c r="DU61" s="600"/>
      <c r="DV61" s="600"/>
      <c r="DW61" s="600"/>
      <c r="DX61" s="600"/>
      <c r="DY61" s="600"/>
      <c r="DZ61" s="600"/>
      <c r="EA61" s="600"/>
      <c r="EB61" s="600"/>
      <c r="EC61" s="600"/>
      <c r="ED61" s="600"/>
      <c r="EE61" s="600"/>
      <c r="EF61" s="600"/>
      <c r="EG61" s="600"/>
      <c r="EH61" s="600"/>
      <c r="EI61" s="600"/>
      <c r="EJ61" s="600"/>
      <c r="EK61" s="600"/>
      <c r="EL61" s="600"/>
      <c r="EM61" s="600"/>
      <c r="EN61" s="600"/>
      <c r="EO61" s="600"/>
      <c r="EP61" s="600"/>
      <c r="EQ61" s="600"/>
      <c r="ER61" s="600"/>
      <c r="ES61" s="600"/>
      <c r="ET61" s="600"/>
      <c r="EU61" s="600"/>
      <c r="EV61" s="600"/>
      <c r="EW61" s="600"/>
      <c r="EX61" s="600"/>
      <c r="EY61" s="600"/>
      <c r="EZ61" s="600"/>
      <c r="FA61" s="600"/>
      <c r="FB61" s="600"/>
      <c r="FC61" s="600"/>
      <c r="FD61" s="600"/>
      <c r="FE61" s="600"/>
      <c r="FF61" s="600"/>
      <c r="FG61" s="600"/>
      <c r="FH61" s="600"/>
      <c r="FI61" s="600"/>
      <c r="FJ61" s="600"/>
      <c r="FK61" s="600"/>
      <c r="FL61" s="600"/>
      <c r="FM61" s="600"/>
      <c r="FN61" s="600"/>
      <c r="FO61" s="600"/>
      <c r="FP61" s="600"/>
      <c r="FQ61" s="600"/>
      <c r="FR61" s="600"/>
      <c r="FS61" s="600"/>
      <c r="FT61" s="600"/>
      <c r="FU61" s="600"/>
      <c r="FV61" s="600"/>
      <c r="FW61" s="600"/>
      <c r="FX61" s="600"/>
      <c r="FY61" s="600"/>
      <c r="FZ61" s="600"/>
      <c r="GA61" s="600"/>
      <c r="GB61" s="600"/>
      <c r="GC61" s="600"/>
      <c r="GD61" s="600"/>
      <c r="GE61" s="600"/>
      <c r="GF61" s="600"/>
      <c r="GG61" s="600"/>
      <c r="GH61" s="600"/>
      <c r="GI61" s="600"/>
      <c r="GJ61" s="600"/>
      <c r="GK61" s="600"/>
      <c r="GL61" s="600"/>
      <c r="GM61" s="600"/>
      <c r="GN61" s="600"/>
      <c r="GO61" s="600"/>
      <c r="GP61" s="600"/>
      <c r="GQ61" s="600"/>
      <c r="GR61" s="600"/>
      <c r="GS61" s="600"/>
      <c r="GT61" s="600"/>
      <c r="GU61" s="600"/>
      <c r="GV61" s="600"/>
      <c r="GW61" s="600"/>
      <c r="GX61" s="600"/>
      <c r="GY61" s="600"/>
      <c r="GZ61" s="600"/>
      <c r="HA61" s="600"/>
      <c r="HB61" s="600"/>
      <c r="HC61" s="600"/>
      <c r="HD61" s="600"/>
      <c r="HE61" s="600"/>
      <c r="HF61" s="600"/>
      <c r="HG61" s="600"/>
      <c r="HH61" s="600"/>
      <c r="HI61" s="600"/>
      <c r="HJ61" s="600"/>
      <c r="HK61" s="600"/>
      <c r="HL61" s="600"/>
      <c r="HM61" s="600"/>
      <c r="HN61" s="600"/>
      <c r="HO61" s="600"/>
      <c r="HP61" s="600"/>
      <c r="HQ61" s="600"/>
      <c r="HR61" s="600"/>
      <c r="HS61" s="600"/>
      <c r="HT61" s="600"/>
      <c r="HU61" s="600"/>
      <c r="HV61" s="600"/>
      <c r="HW61" s="600"/>
      <c r="HX61" s="600"/>
      <c r="HY61" s="600"/>
      <c r="HZ61" s="600"/>
      <c r="IA61" s="600"/>
      <c r="IB61" s="600"/>
      <c r="IC61" s="600"/>
      <c r="ID61" s="600"/>
      <c r="IE61" s="600"/>
      <c r="IF61" s="600"/>
      <c r="IG61" s="600"/>
      <c r="IH61" s="600"/>
      <c r="II61" s="600"/>
      <c r="IJ61" s="600"/>
      <c r="IK61" s="600"/>
      <c r="IL61" s="600"/>
      <c r="IM61" s="600"/>
      <c r="IN61" s="600"/>
      <c r="IO61" s="600"/>
      <c r="IP61" s="600"/>
      <c r="IQ61" s="600"/>
      <c r="IR61" s="600"/>
      <c r="IS61" s="600"/>
    </row>
    <row r="62" spans="1:253" s="601" customFormat="1">
      <c r="A62" s="466" t="s">
        <v>38</v>
      </c>
      <c r="B62" s="460">
        <f>'Sources and Uses Budget'!$C61</f>
        <v>0</v>
      </c>
      <c r="C62" s="460">
        <f>'Sources and Uses Budget'!$C61</f>
        <v>0</v>
      </c>
      <c r="D62" s="464">
        <f t="shared" si="0"/>
        <v>0</v>
      </c>
      <c r="E62" s="462"/>
      <c r="F62" s="461"/>
      <c r="G62" s="605"/>
      <c r="H62" s="600"/>
      <c r="I62" s="600"/>
      <c r="J62" s="600"/>
      <c r="K62" s="600"/>
      <c r="L62" s="600"/>
      <c r="M62" s="600"/>
      <c r="N62" s="600"/>
      <c r="O62" s="600"/>
      <c r="P62" s="600"/>
      <c r="Q62" s="600"/>
      <c r="R62" s="600"/>
      <c r="S62" s="600"/>
      <c r="T62" s="600"/>
      <c r="U62" s="600"/>
      <c r="V62" s="600"/>
      <c r="W62" s="600"/>
      <c r="X62" s="600"/>
      <c r="Y62" s="600"/>
      <c r="Z62" s="600"/>
      <c r="AA62" s="600"/>
      <c r="AB62" s="600"/>
      <c r="AC62" s="600"/>
      <c r="AD62" s="600"/>
      <c r="AE62" s="600"/>
      <c r="AF62" s="600"/>
      <c r="AG62" s="600"/>
      <c r="AH62" s="600"/>
      <c r="AI62" s="600"/>
      <c r="AJ62" s="600"/>
      <c r="AK62" s="600"/>
      <c r="AL62" s="600"/>
      <c r="AM62" s="600"/>
      <c r="AN62" s="600"/>
      <c r="AO62" s="600"/>
      <c r="AP62" s="600"/>
      <c r="AQ62" s="600"/>
      <c r="AR62" s="600"/>
      <c r="AS62" s="600"/>
      <c r="AT62" s="600"/>
      <c r="AU62" s="600"/>
      <c r="AV62" s="600"/>
      <c r="AW62" s="600"/>
      <c r="AX62" s="600"/>
      <c r="AY62" s="600"/>
      <c r="AZ62" s="600"/>
      <c r="BA62" s="600"/>
      <c r="BB62" s="600"/>
      <c r="BC62" s="600"/>
      <c r="BD62" s="600"/>
      <c r="BE62" s="600"/>
      <c r="BF62" s="600"/>
      <c r="BG62" s="600"/>
      <c r="BH62" s="600"/>
      <c r="BI62" s="600"/>
      <c r="BJ62" s="600"/>
      <c r="BK62" s="600"/>
      <c r="BL62" s="600"/>
      <c r="BM62" s="600"/>
      <c r="BN62" s="600"/>
      <c r="BO62" s="600"/>
      <c r="BP62" s="600"/>
      <c r="BQ62" s="600"/>
      <c r="BR62" s="600"/>
      <c r="BS62" s="600"/>
      <c r="BT62" s="600"/>
      <c r="BU62" s="600"/>
      <c r="BV62" s="600"/>
      <c r="BW62" s="600"/>
      <c r="BX62" s="600"/>
      <c r="BY62" s="600"/>
      <c r="BZ62" s="600"/>
      <c r="CA62" s="600"/>
      <c r="CB62" s="600"/>
      <c r="CC62" s="600"/>
      <c r="CD62" s="600"/>
      <c r="CE62" s="600"/>
      <c r="CF62" s="600"/>
      <c r="CG62" s="600"/>
      <c r="CH62" s="600"/>
      <c r="CI62" s="600"/>
      <c r="CJ62" s="600"/>
      <c r="CK62" s="600"/>
      <c r="CL62" s="600"/>
      <c r="CM62" s="600"/>
      <c r="CN62" s="600"/>
      <c r="CO62" s="600"/>
      <c r="CP62" s="600"/>
      <c r="CQ62" s="600"/>
      <c r="CR62" s="600"/>
      <c r="CS62" s="600"/>
      <c r="CT62" s="600"/>
      <c r="CU62" s="600"/>
      <c r="CV62" s="600"/>
      <c r="CW62" s="600"/>
      <c r="CX62" s="600"/>
      <c r="CY62" s="600"/>
      <c r="CZ62" s="600"/>
      <c r="DA62" s="600"/>
      <c r="DB62" s="600"/>
      <c r="DC62" s="600"/>
      <c r="DD62" s="600"/>
      <c r="DE62" s="600"/>
      <c r="DF62" s="600"/>
      <c r="DG62" s="600"/>
      <c r="DH62" s="600"/>
      <c r="DI62" s="600"/>
      <c r="DJ62" s="600"/>
      <c r="DK62" s="600"/>
      <c r="DL62" s="600"/>
      <c r="DM62" s="600"/>
      <c r="DN62" s="600"/>
      <c r="DO62" s="600"/>
      <c r="DP62" s="600"/>
      <c r="DQ62" s="600"/>
      <c r="DR62" s="600"/>
      <c r="DS62" s="600"/>
      <c r="DT62" s="600"/>
      <c r="DU62" s="600"/>
      <c r="DV62" s="600"/>
      <c r="DW62" s="600"/>
      <c r="DX62" s="600"/>
      <c r="DY62" s="600"/>
      <c r="DZ62" s="600"/>
      <c r="EA62" s="600"/>
      <c r="EB62" s="600"/>
      <c r="EC62" s="600"/>
      <c r="ED62" s="600"/>
      <c r="EE62" s="600"/>
      <c r="EF62" s="600"/>
      <c r="EG62" s="600"/>
      <c r="EH62" s="600"/>
      <c r="EI62" s="600"/>
      <c r="EJ62" s="600"/>
      <c r="EK62" s="600"/>
      <c r="EL62" s="600"/>
      <c r="EM62" s="600"/>
      <c r="EN62" s="600"/>
      <c r="EO62" s="600"/>
      <c r="EP62" s="600"/>
      <c r="EQ62" s="600"/>
      <c r="ER62" s="600"/>
      <c r="ES62" s="600"/>
      <c r="ET62" s="600"/>
      <c r="EU62" s="600"/>
      <c r="EV62" s="600"/>
      <c r="EW62" s="600"/>
      <c r="EX62" s="600"/>
      <c r="EY62" s="600"/>
      <c r="EZ62" s="600"/>
      <c r="FA62" s="600"/>
      <c r="FB62" s="600"/>
      <c r="FC62" s="600"/>
      <c r="FD62" s="600"/>
      <c r="FE62" s="600"/>
      <c r="FF62" s="600"/>
      <c r="FG62" s="600"/>
      <c r="FH62" s="600"/>
      <c r="FI62" s="600"/>
      <c r="FJ62" s="600"/>
      <c r="FK62" s="600"/>
      <c r="FL62" s="600"/>
      <c r="FM62" s="600"/>
      <c r="FN62" s="600"/>
      <c r="FO62" s="600"/>
      <c r="FP62" s="600"/>
      <c r="FQ62" s="600"/>
      <c r="FR62" s="600"/>
      <c r="FS62" s="600"/>
      <c r="FT62" s="600"/>
      <c r="FU62" s="600"/>
      <c r="FV62" s="600"/>
      <c r="FW62" s="600"/>
      <c r="FX62" s="600"/>
      <c r="FY62" s="600"/>
      <c r="FZ62" s="600"/>
      <c r="GA62" s="600"/>
      <c r="GB62" s="600"/>
      <c r="GC62" s="600"/>
      <c r="GD62" s="600"/>
      <c r="GE62" s="600"/>
      <c r="GF62" s="600"/>
      <c r="GG62" s="600"/>
      <c r="GH62" s="600"/>
      <c r="GI62" s="600"/>
      <c r="GJ62" s="600"/>
      <c r="GK62" s="600"/>
      <c r="GL62" s="600"/>
      <c r="GM62" s="600"/>
      <c r="GN62" s="600"/>
      <c r="GO62" s="600"/>
      <c r="GP62" s="600"/>
      <c r="GQ62" s="600"/>
      <c r="GR62" s="600"/>
      <c r="GS62" s="600"/>
      <c r="GT62" s="600"/>
      <c r="GU62" s="600"/>
      <c r="GV62" s="600"/>
      <c r="GW62" s="600"/>
      <c r="GX62" s="600"/>
      <c r="GY62" s="600"/>
      <c r="GZ62" s="600"/>
      <c r="HA62" s="600"/>
      <c r="HB62" s="600"/>
      <c r="HC62" s="600"/>
      <c r="HD62" s="600"/>
      <c r="HE62" s="600"/>
      <c r="HF62" s="600"/>
      <c r="HG62" s="600"/>
      <c r="HH62" s="600"/>
      <c r="HI62" s="600"/>
      <c r="HJ62" s="600"/>
      <c r="HK62" s="600"/>
      <c r="HL62" s="600"/>
      <c r="HM62" s="600"/>
      <c r="HN62" s="600"/>
      <c r="HO62" s="600"/>
      <c r="HP62" s="600"/>
      <c r="HQ62" s="600"/>
      <c r="HR62" s="600"/>
      <c r="HS62" s="600"/>
      <c r="HT62" s="600"/>
      <c r="HU62" s="600"/>
      <c r="HV62" s="600"/>
      <c r="HW62" s="600"/>
      <c r="HX62" s="600"/>
      <c r="HY62" s="600"/>
      <c r="HZ62" s="600"/>
      <c r="IA62" s="600"/>
      <c r="IB62" s="600"/>
      <c r="IC62" s="600"/>
      <c r="ID62" s="600"/>
      <c r="IE62" s="600"/>
      <c r="IF62" s="600"/>
      <c r="IG62" s="600"/>
      <c r="IH62" s="600"/>
      <c r="II62" s="600"/>
      <c r="IJ62" s="600"/>
      <c r="IK62" s="600"/>
      <c r="IL62" s="600"/>
      <c r="IM62" s="600"/>
      <c r="IN62" s="600"/>
      <c r="IO62" s="600"/>
      <c r="IP62" s="600"/>
      <c r="IQ62" s="600"/>
      <c r="IR62" s="600"/>
      <c r="IS62" s="600"/>
    </row>
    <row r="63" spans="1:253" s="601" customFormat="1" ht="13.7" customHeight="1">
      <c r="A63" s="465" t="s">
        <v>323</v>
      </c>
      <c r="B63" s="464">
        <f>SUM(B56:B62)</f>
        <v>536031.57102380565</v>
      </c>
      <c r="C63" s="464">
        <f>SUM(C56:C62)</f>
        <v>536031.57102380565</v>
      </c>
      <c r="D63" s="464">
        <f t="shared" si="0"/>
        <v>0</v>
      </c>
      <c r="E63" s="462"/>
      <c r="F63" s="461"/>
      <c r="G63" s="605"/>
      <c r="H63" s="600"/>
      <c r="I63" s="600"/>
      <c r="J63" s="600"/>
      <c r="K63" s="600"/>
      <c r="L63" s="600"/>
      <c r="M63" s="600"/>
      <c r="N63" s="600"/>
      <c r="O63" s="600"/>
      <c r="P63" s="600"/>
      <c r="Q63" s="600"/>
      <c r="R63" s="600"/>
      <c r="S63" s="600"/>
      <c r="T63" s="600"/>
      <c r="U63" s="600"/>
      <c r="V63" s="600"/>
      <c r="W63" s="600"/>
      <c r="X63" s="600"/>
      <c r="Y63" s="600"/>
      <c r="Z63" s="600"/>
      <c r="AA63" s="600"/>
      <c r="AB63" s="600"/>
      <c r="AC63" s="600"/>
      <c r="AD63" s="600"/>
      <c r="AE63" s="600"/>
      <c r="AF63" s="600"/>
      <c r="AG63" s="600"/>
      <c r="AH63" s="600"/>
      <c r="AI63" s="600"/>
      <c r="AJ63" s="600"/>
      <c r="AK63" s="600"/>
      <c r="AL63" s="600"/>
      <c r="AM63" s="600"/>
      <c r="AN63" s="600"/>
      <c r="AO63" s="600"/>
      <c r="AP63" s="600"/>
      <c r="AQ63" s="600"/>
      <c r="AR63" s="600"/>
      <c r="AS63" s="600"/>
      <c r="AT63" s="600"/>
      <c r="AU63" s="600"/>
      <c r="AV63" s="600"/>
      <c r="AW63" s="600"/>
      <c r="AX63" s="600"/>
      <c r="AY63" s="600"/>
      <c r="AZ63" s="600"/>
      <c r="BA63" s="600"/>
      <c r="BB63" s="600"/>
      <c r="BC63" s="600"/>
      <c r="BD63" s="600"/>
      <c r="BE63" s="600"/>
      <c r="BF63" s="600"/>
      <c r="BG63" s="600"/>
      <c r="BH63" s="600"/>
      <c r="BI63" s="600"/>
      <c r="BJ63" s="600"/>
      <c r="BK63" s="600"/>
      <c r="BL63" s="600"/>
      <c r="BM63" s="600"/>
      <c r="BN63" s="600"/>
      <c r="BO63" s="600"/>
      <c r="BP63" s="600"/>
      <c r="BQ63" s="600"/>
      <c r="BR63" s="600"/>
      <c r="BS63" s="600"/>
      <c r="BT63" s="600"/>
      <c r="BU63" s="600"/>
      <c r="BV63" s="600"/>
      <c r="BW63" s="600"/>
      <c r="BX63" s="600"/>
      <c r="BY63" s="600"/>
      <c r="BZ63" s="600"/>
      <c r="CA63" s="600"/>
      <c r="CB63" s="600"/>
      <c r="CC63" s="600"/>
      <c r="CD63" s="600"/>
      <c r="CE63" s="600"/>
      <c r="CF63" s="600"/>
      <c r="CG63" s="600"/>
      <c r="CH63" s="600"/>
      <c r="CI63" s="600"/>
      <c r="CJ63" s="600"/>
      <c r="CK63" s="600"/>
      <c r="CL63" s="600"/>
      <c r="CM63" s="600"/>
      <c r="CN63" s="600"/>
      <c r="CO63" s="600"/>
      <c r="CP63" s="600"/>
      <c r="CQ63" s="600"/>
      <c r="CR63" s="600"/>
      <c r="CS63" s="600"/>
      <c r="CT63" s="600"/>
      <c r="CU63" s="600"/>
      <c r="CV63" s="600"/>
      <c r="CW63" s="600"/>
      <c r="CX63" s="600"/>
      <c r="CY63" s="600"/>
      <c r="CZ63" s="600"/>
      <c r="DA63" s="600"/>
      <c r="DB63" s="600"/>
      <c r="DC63" s="600"/>
      <c r="DD63" s="600"/>
      <c r="DE63" s="600"/>
      <c r="DF63" s="600"/>
      <c r="DG63" s="600"/>
      <c r="DH63" s="600"/>
      <c r="DI63" s="600"/>
      <c r="DJ63" s="600"/>
      <c r="DK63" s="600"/>
      <c r="DL63" s="600"/>
      <c r="DM63" s="600"/>
      <c r="DN63" s="600"/>
      <c r="DO63" s="600"/>
      <c r="DP63" s="600"/>
      <c r="DQ63" s="600"/>
      <c r="DR63" s="600"/>
      <c r="DS63" s="600"/>
      <c r="DT63" s="600"/>
      <c r="DU63" s="600"/>
      <c r="DV63" s="600"/>
      <c r="DW63" s="600"/>
      <c r="DX63" s="600"/>
      <c r="DY63" s="600"/>
      <c r="DZ63" s="600"/>
      <c r="EA63" s="600"/>
      <c r="EB63" s="600"/>
      <c r="EC63" s="600"/>
      <c r="ED63" s="600"/>
      <c r="EE63" s="600"/>
      <c r="EF63" s="600"/>
      <c r="EG63" s="600"/>
      <c r="EH63" s="600"/>
      <c r="EI63" s="600"/>
      <c r="EJ63" s="600"/>
      <c r="EK63" s="600"/>
      <c r="EL63" s="600"/>
      <c r="EM63" s="600"/>
      <c r="EN63" s="600"/>
      <c r="EO63" s="600"/>
      <c r="EP63" s="600"/>
      <c r="EQ63" s="600"/>
      <c r="ER63" s="600"/>
      <c r="ES63" s="600"/>
      <c r="ET63" s="600"/>
      <c r="EU63" s="600"/>
      <c r="EV63" s="600"/>
      <c r="EW63" s="600"/>
      <c r="EX63" s="600"/>
      <c r="EY63" s="600"/>
      <c r="EZ63" s="600"/>
      <c r="FA63" s="600"/>
      <c r="FB63" s="600"/>
      <c r="FC63" s="600"/>
      <c r="FD63" s="600"/>
      <c r="FE63" s="600"/>
      <c r="FF63" s="600"/>
      <c r="FG63" s="600"/>
      <c r="FH63" s="600"/>
      <c r="FI63" s="600"/>
      <c r="FJ63" s="600"/>
      <c r="FK63" s="600"/>
      <c r="FL63" s="600"/>
      <c r="FM63" s="600"/>
      <c r="FN63" s="600"/>
      <c r="FO63" s="600"/>
      <c r="FP63" s="600"/>
      <c r="FQ63" s="600"/>
      <c r="FR63" s="600"/>
      <c r="FS63" s="600"/>
      <c r="FT63" s="600"/>
      <c r="FU63" s="600"/>
      <c r="FV63" s="600"/>
      <c r="FW63" s="600"/>
      <c r="FX63" s="600"/>
      <c r="FY63" s="600"/>
      <c r="FZ63" s="600"/>
      <c r="GA63" s="600"/>
      <c r="GB63" s="600"/>
      <c r="GC63" s="600"/>
      <c r="GD63" s="600"/>
      <c r="GE63" s="600"/>
      <c r="GF63" s="600"/>
      <c r="GG63" s="600"/>
      <c r="GH63" s="600"/>
      <c r="GI63" s="600"/>
      <c r="GJ63" s="600"/>
      <c r="GK63" s="600"/>
      <c r="GL63" s="600"/>
      <c r="GM63" s="600"/>
      <c r="GN63" s="600"/>
      <c r="GO63" s="600"/>
      <c r="GP63" s="600"/>
      <c r="GQ63" s="600"/>
      <c r="GR63" s="600"/>
      <c r="GS63" s="600"/>
      <c r="GT63" s="600"/>
      <c r="GU63" s="600"/>
      <c r="GV63" s="600"/>
      <c r="GW63" s="600"/>
      <c r="GX63" s="600"/>
      <c r="GY63" s="600"/>
      <c r="GZ63" s="600"/>
      <c r="HA63" s="600"/>
      <c r="HB63" s="600"/>
      <c r="HC63" s="600"/>
      <c r="HD63" s="600"/>
      <c r="HE63" s="600"/>
      <c r="HF63" s="600"/>
      <c r="HG63" s="600"/>
      <c r="HH63" s="600"/>
      <c r="HI63" s="600"/>
      <c r="HJ63" s="600"/>
      <c r="HK63" s="600"/>
      <c r="HL63" s="600"/>
      <c r="HM63" s="600"/>
      <c r="HN63" s="600"/>
      <c r="HO63" s="600"/>
      <c r="HP63" s="600"/>
      <c r="HQ63" s="600"/>
      <c r="HR63" s="600"/>
      <c r="HS63" s="600"/>
      <c r="HT63" s="600"/>
      <c r="HU63" s="600"/>
      <c r="HV63" s="600"/>
      <c r="HW63" s="600"/>
      <c r="HX63" s="600"/>
      <c r="HY63" s="600"/>
      <c r="HZ63" s="600"/>
      <c r="IA63" s="600"/>
      <c r="IB63" s="600"/>
      <c r="IC63" s="600"/>
      <c r="ID63" s="600"/>
      <c r="IE63" s="600"/>
      <c r="IF63" s="600"/>
      <c r="IG63" s="600"/>
      <c r="IH63" s="600"/>
      <c r="II63" s="600"/>
      <c r="IJ63" s="600"/>
      <c r="IK63" s="600"/>
      <c r="IL63" s="600"/>
      <c r="IM63" s="600"/>
      <c r="IN63" s="600"/>
      <c r="IO63" s="600"/>
      <c r="IP63" s="600"/>
      <c r="IQ63" s="600"/>
      <c r="IR63" s="600"/>
      <c r="IS63" s="600"/>
    </row>
    <row r="64" spans="1:253" s="601" customFormat="1">
      <c r="A64" s="468" t="s">
        <v>324</v>
      </c>
      <c r="B64" s="464">
        <f>SUM(B9+B12+B14+B15+B17+B26+B27+B37+B41+B42+B54+B63)</f>
        <v>40102483.976128265</v>
      </c>
      <c r="C64" s="464">
        <f>SUM(C9+C12+C14+C15+C17+C26+C27+C37+C41+C42+C54+C63)</f>
        <v>40102483.976128265</v>
      </c>
      <c r="D64" s="464">
        <f t="shared" si="0"/>
        <v>0</v>
      </c>
      <c r="E64" s="462"/>
      <c r="F64" s="461"/>
      <c r="G64" s="605"/>
      <c r="H64" s="600"/>
      <c r="I64" s="600"/>
      <c r="J64" s="600"/>
      <c r="K64" s="600"/>
      <c r="L64" s="600"/>
      <c r="M64" s="600"/>
      <c r="N64" s="600"/>
      <c r="O64" s="600"/>
      <c r="P64" s="600"/>
      <c r="Q64" s="600"/>
      <c r="R64" s="600"/>
      <c r="S64" s="600"/>
      <c r="T64" s="600"/>
      <c r="U64" s="600"/>
      <c r="V64" s="600"/>
      <c r="W64" s="600"/>
      <c r="X64" s="600"/>
      <c r="Y64" s="600"/>
      <c r="Z64" s="600"/>
      <c r="AA64" s="600"/>
      <c r="AB64" s="600"/>
      <c r="AC64" s="600"/>
      <c r="AD64" s="600"/>
      <c r="AE64" s="600"/>
      <c r="AF64" s="600"/>
      <c r="AG64" s="600"/>
      <c r="AH64" s="600"/>
      <c r="AI64" s="600"/>
      <c r="AJ64" s="600"/>
      <c r="AK64" s="600"/>
      <c r="AL64" s="600"/>
      <c r="AM64" s="600"/>
      <c r="AN64" s="600"/>
      <c r="AO64" s="600"/>
      <c r="AP64" s="600"/>
      <c r="AQ64" s="600"/>
      <c r="AR64" s="600"/>
      <c r="AS64" s="600"/>
      <c r="AT64" s="600"/>
      <c r="AU64" s="600"/>
      <c r="AV64" s="600"/>
      <c r="AW64" s="600"/>
      <c r="AX64" s="600"/>
      <c r="AY64" s="600"/>
      <c r="AZ64" s="600"/>
      <c r="BA64" s="600"/>
      <c r="BB64" s="600"/>
      <c r="BC64" s="600"/>
      <c r="BD64" s="600"/>
      <c r="BE64" s="600"/>
      <c r="BF64" s="600"/>
      <c r="BG64" s="600"/>
      <c r="BH64" s="600"/>
      <c r="BI64" s="600"/>
      <c r="BJ64" s="600"/>
      <c r="BK64" s="600"/>
      <c r="BL64" s="600"/>
      <c r="BM64" s="600"/>
      <c r="BN64" s="600"/>
      <c r="BO64" s="600"/>
      <c r="BP64" s="600"/>
      <c r="BQ64" s="600"/>
      <c r="BR64" s="600"/>
      <c r="BS64" s="600"/>
      <c r="BT64" s="600"/>
      <c r="BU64" s="600"/>
      <c r="BV64" s="600"/>
      <c r="BW64" s="600"/>
      <c r="BX64" s="600"/>
      <c r="BY64" s="600"/>
      <c r="BZ64" s="600"/>
      <c r="CA64" s="600"/>
      <c r="CB64" s="600"/>
      <c r="CC64" s="600"/>
      <c r="CD64" s="600"/>
      <c r="CE64" s="600"/>
      <c r="CF64" s="600"/>
      <c r="CG64" s="600"/>
      <c r="CH64" s="600"/>
      <c r="CI64" s="600"/>
      <c r="CJ64" s="600"/>
      <c r="CK64" s="600"/>
      <c r="CL64" s="600"/>
      <c r="CM64" s="600"/>
      <c r="CN64" s="600"/>
      <c r="CO64" s="600"/>
      <c r="CP64" s="600"/>
      <c r="CQ64" s="600"/>
      <c r="CR64" s="600"/>
      <c r="CS64" s="600"/>
      <c r="CT64" s="600"/>
      <c r="CU64" s="600"/>
      <c r="CV64" s="600"/>
      <c r="CW64" s="600"/>
      <c r="CX64" s="600"/>
      <c r="CY64" s="600"/>
      <c r="CZ64" s="600"/>
      <c r="DA64" s="600"/>
      <c r="DB64" s="600"/>
      <c r="DC64" s="600"/>
      <c r="DD64" s="600"/>
      <c r="DE64" s="600"/>
      <c r="DF64" s="600"/>
      <c r="DG64" s="600"/>
      <c r="DH64" s="600"/>
      <c r="DI64" s="600"/>
      <c r="DJ64" s="600"/>
      <c r="DK64" s="600"/>
      <c r="DL64" s="600"/>
      <c r="DM64" s="600"/>
      <c r="DN64" s="600"/>
      <c r="DO64" s="600"/>
      <c r="DP64" s="600"/>
      <c r="DQ64" s="600"/>
      <c r="DR64" s="600"/>
      <c r="DS64" s="600"/>
      <c r="DT64" s="600"/>
      <c r="DU64" s="600"/>
      <c r="DV64" s="600"/>
      <c r="DW64" s="600"/>
      <c r="DX64" s="600"/>
      <c r="DY64" s="600"/>
      <c r="DZ64" s="600"/>
      <c r="EA64" s="600"/>
      <c r="EB64" s="600"/>
      <c r="EC64" s="600"/>
      <c r="ED64" s="600"/>
      <c r="EE64" s="600"/>
      <c r="EF64" s="600"/>
      <c r="EG64" s="600"/>
      <c r="EH64" s="600"/>
      <c r="EI64" s="600"/>
      <c r="EJ64" s="600"/>
      <c r="EK64" s="600"/>
      <c r="EL64" s="600"/>
      <c r="EM64" s="600"/>
      <c r="EN64" s="600"/>
      <c r="EO64" s="600"/>
      <c r="EP64" s="600"/>
      <c r="EQ64" s="600"/>
      <c r="ER64" s="600"/>
      <c r="ES64" s="600"/>
      <c r="ET64" s="600"/>
      <c r="EU64" s="600"/>
      <c r="EV64" s="600"/>
      <c r="EW64" s="600"/>
      <c r="EX64" s="600"/>
      <c r="EY64" s="600"/>
      <c r="EZ64" s="600"/>
      <c r="FA64" s="600"/>
      <c r="FB64" s="600"/>
      <c r="FC64" s="600"/>
      <c r="FD64" s="600"/>
      <c r="FE64" s="600"/>
      <c r="FF64" s="600"/>
      <c r="FG64" s="600"/>
      <c r="FH64" s="600"/>
      <c r="FI64" s="600"/>
      <c r="FJ64" s="600"/>
      <c r="FK64" s="600"/>
      <c r="FL64" s="600"/>
      <c r="FM64" s="600"/>
      <c r="FN64" s="600"/>
      <c r="FO64" s="600"/>
      <c r="FP64" s="600"/>
      <c r="FQ64" s="600"/>
      <c r="FR64" s="600"/>
      <c r="FS64" s="600"/>
      <c r="FT64" s="600"/>
      <c r="FU64" s="600"/>
      <c r="FV64" s="600"/>
      <c r="FW64" s="600"/>
      <c r="FX64" s="600"/>
      <c r="FY64" s="600"/>
      <c r="FZ64" s="600"/>
      <c r="GA64" s="600"/>
      <c r="GB64" s="600"/>
      <c r="GC64" s="600"/>
      <c r="GD64" s="600"/>
      <c r="GE64" s="600"/>
      <c r="GF64" s="600"/>
      <c r="GG64" s="600"/>
      <c r="GH64" s="600"/>
      <c r="GI64" s="600"/>
      <c r="GJ64" s="600"/>
      <c r="GK64" s="600"/>
      <c r="GL64" s="600"/>
      <c r="GM64" s="600"/>
      <c r="GN64" s="600"/>
      <c r="GO64" s="600"/>
      <c r="GP64" s="600"/>
      <c r="GQ64" s="600"/>
      <c r="GR64" s="600"/>
      <c r="GS64" s="600"/>
      <c r="GT64" s="600"/>
      <c r="GU64" s="600"/>
      <c r="GV64" s="600"/>
      <c r="GW64" s="600"/>
      <c r="GX64" s="600"/>
      <c r="GY64" s="600"/>
      <c r="GZ64" s="600"/>
      <c r="HA64" s="600"/>
      <c r="HB64" s="600"/>
      <c r="HC64" s="600"/>
      <c r="HD64" s="600"/>
      <c r="HE64" s="600"/>
      <c r="HF64" s="600"/>
      <c r="HG64" s="600"/>
      <c r="HH64" s="600"/>
      <c r="HI64" s="600"/>
      <c r="HJ64" s="600"/>
      <c r="HK64" s="600"/>
      <c r="HL64" s="600"/>
      <c r="HM64" s="600"/>
      <c r="HN64" s="600"/>
      <c r="HO64" s="600"/>
      <c r="HP64" s="600"/>
      <c r="HQ64" s="600"/>
      <c r="HR64" s="600"/>
      <c r="HS64" s="600"/>
      <c r="HT64" s="600"/>
      <c r="HU64" s="600"/>
      <c r="HV64" s="600"/>
      <c r="HW64" s="600"/>
      <c r="HX64" s="600"/>
      <c r="HY64" s="600"/>
      <c r="HZ64" s="600"/>
      <c r="IA64" s="600"/>
      <c r="IB64" s="600"/>
      <c r="IC64" s="600"/>
      <c r="ID64" s="600"/>
      <c r="IE64" s="600"/>
      <c r="IF64" s="600"/>
      <c r="IG64" s="600"/>
      <c r="IH64" s="600"/>
      <c r="II64" s="600"/>
      <c r="IJ64" s="600"/>
      <c r="IK64" s="600"/>
      <c r="IL64" s="600"/>
      <c r="IM64" s="600"/>
      <c r="IN64" s="600"/>
      <c r="IO64" s="600"/>
      <c r="IP64" s="600"/>
      <c r="IQ64" s="600"/>
      <c r="IR64" s="600"/>
      <c r="IS64" s="600"/>
    </row>
    <row r="65" spans="1:253" s="601" customFormat="1">
      <c r="A65" s="458" t="s">
        <v>181</v>
      </c>
      <c r="B65" s="458"/>
      <c r="C65" s="458"/>
      <c r="D65" s="458"/>
      <c r="E65" s="478"/>
      <c r="F65" s="458"/>
      <c r="G65" s="605"/>
      <c r="H65" s="600"/>
      <c r="I65" s="600"/>
      <c r="J65" s="600"/>
      <c r="K65" s="600"/>
      <c r="L65" s="600"/>
      <c r="M65" s="600"/>
      <c r="N65" s="600"/>
      <c r="O65" s="600"/>
      <c r="P65" s="600"/>
      <c r="Q65" s="600"/>
      <c r="R65" s="600"/>
      <c r="S65" s="600"/>
      <c r="T65" s="600"/>
      <c r="U65" s="600"/>
      <c r="V65" s="600"/>
      <c r="W65" s="600"/>
      <c r="X65" s="600"/>
      <c r="Y65" s="600"/>
      <c r="Z65" s="600"/>
      <c r="AA65" s="600"/>
      <c r="AB65" s="600"/>
      <c r="AC65" s="600"/>
      <c r="AD65" s="600"/>
      <c r="AE65" s="600"/>
      <c r="AF65" s="600"/>
      <c r="AG65" s="600"/>
      <c r="AH65" s="600"/>
      <c r="AI65" s="600"/>
      <c r="AJ65" s="600"/>
      <c r="AK65" s="600"/>
      <c r="AL65" s="600"/>
      <c r="AM65" s="600"/>
      <c r="AN65" s="600"/>
      <c r="AO65" s="600"/>
      <c r="AP65" s="600"/>
      <c r="AQ65" s="600"/>
      <c r="AR65" s="600"/>
      <c r="AS65" s="600"/>
      <c r="AT65" s="600"/>
      <c r="AU65" s="600"/>
      <c r="AV65" s="600"/>
      <c r="AW65" s="600"/>
      <c r="AX65" s="600"/>
      <c r="AY65" s="600"/>
      <c r="AZ65" s="600"/>
      <c r="BA65" s="600"/>
      <c r="BB65" s="600"/>
      <c r="BC65" s="600"/>
      <c r="BD65" s="600"/>
      <c r="BE65" s="600"/>
      <c r="BF65" s="600"/>
      <c r="BG65" s="600"/>
      <c r="BH65" s="600"/>
      <c r="BI65" s="600"/>
      <c r="BJ65" s="600"/>
      <c r="BK65" s="600"/>
      <c r="BL65" s="600"/>
      <c r="BM65" s="600"/>
      <c r="BN65" s="600"/>
      <c r="BO65" s="600"/>
      <c r="BP65" s="600"/>
      <c r="BQ65" s="600"/>
      <c r="BR65" s="600"/>
      <c r="BS65" s="600"/>
      <c r="BT65" s="600"/>
      <c r="BU65" s="600"/>
      <c r="BV65" s="600"/>
      <c r="BW65" s="600"/>
      <c r="BX65" s="600"/>
      <c r="BY65" s="600"/>
      <c r="BZ65" s="600"/>
      <c r="CA65" s="600"/>
      <c r="CB65" s="600"/>
      <c r="CC65" s="600"/>
      <c r="CD65" s="600"/>
      <c r="CE65" s="600"/>
      <c r="CF65" s="600"/>
      <c r="CG65" s="600"/>
      <c r="CH65" s="600"/>
      <c r="CI65" s="600"/>
      <c r="CJ65" s="600"/>
      <c r="CK65" s="600"/>
      <c r="CL65" s="600"/>
      <c r="CM65" s="600"/>
      <c r="CN65" s="600"/>
      <c r="CO65" s="600"/>
      <c r="CP65" s="600"/>
      <c r="CQ65" s="600"/>
      <c r="CR65" s="600"/>
      <c r="CS65" s="600"/>
      <c r="CT65" s="600"/>
      <c r="CU65" s="600"/>
      <c r="CV65" s="600"/>
      <c r="CW65" s="600"/>
      <c r="CX65" s="600"/>
      <c r="CY65" s="600"/>
      <c r="CZ65" s="600"/>
      <c r="DA65" s="600"/>
      <c r="DB65" s="600"/>
      <c r="DC65" s="600"/>
      <c r="DD65" s="600"/>
      <c r="DE65" s="600"/>
      <c r="DF65" s="600"/>
      <c r="DG65" s="600"/>
      <c r="DH65" s="600"/>
      <c r="DI65" s="600"/>
      <c r="DJ65" s="600"/>
      <c r="DK65" s="600"/>
      <c r="DL65" s="600"/>
      <c r="DM65" s="600"/>
      <c r="DN65" s="600"/>
      <c r="DO65" s="600"/>
      <c r="DP65" s="600"/>
      <c r="DQ65" s="600"/>
      <c r="DR65" s="600"/>
      <c r="DS65" s="600"/>
      <c r="DT65" s="600"/>
      <c r="DU65" s="600"/>
      <c r="DV65" s="600"/>
      <c r="DW65" s="600"/>
      <c r="DX65" s="600"/>
      <c r="DY65" s="600"/>
      <c r="DZ65" s="600"/>
      <c r="EA65" s="600"/>
      <c r="EB65" s="600"/>
      <c r="EC65" s="600"/>
      <c r="ED65" s="600"/>
      <c r="EE65" s="600"/>
      <c r="EF65" s="600"/>
      <c r="EG65" s="600"/>
      <c r="EH65" s="600"/>
      <c r="EI65" s="600"/>
      <c r="EJ65" s="600"/>
      <c r="EK65" s="600"/>
      <c r="EL65" s="600"/>
      <c r="EM65" s="600"/>
      <c r="EN65" s="600"/>
      <c r="EO65" s="600"/>
      <c r="EP65" s="600"/>
      <c r="EQ65" s="600"/>
      <c r="ER65" s="600"/>
      <c r="ES65" s="600"/>
      <c r="ET65" s="600"/>
      <c r="EU65" s="600"/>
      <c r="EV65" s="600"/>
      <c r="EW65" s="600"/>
      <c r="EX65" s="600"/>
      <c r="EY65" s="600"/>
      <c r="EZ65" s="600"/>
      <c r="FA65" s="600"/>
      <c r="FB65" s="600"/>
      <c r="FC65" s="600"/>
      <c r="FD65" s="600"/>
      <c r="FE65" s="600"/>
      <c r="FF65" s="600"/>
      <c r="FG65" s="600"/>
      <c r="FH65" s="600"/>
      <c r="FI65" s="600"/>
      <c r="FJ65" s="600"/>
      <c r="FK65" s="600"/>
      <c r="FL65" s="600"/>
      <c r="FM65" s="600"/>
      <c r="FN65" s="600"/>
      <c r="FO65" s="600"/>
      <c r="FP65" s="600"/>
      <c r="FQ65" s="600"/>
      <c r="FR65" s="600"/>
      <c r="FS65" s="600"/>
      <c r="FT65" s="600"/>
      <c r="FU65" s="600"/>
      <c r="FV65" s="600"/>
      <c r="FW65" s="600"/>
      <c r="FX65" s="600"/>
      <c r="FY65" s="600"/>
      <c r="FZ65" s="600"/>
      <c r="GA65" s="600"/>
      <c r="GB65" s="600"/>
      <c r="GC65" s="600"/>
      <c r="GD65" s="600"/>
      <c r="GE65" s="600"/>
      <c r="GF65" s="600"/>
      <c r="GG65" s="600"/>
      <c r="GH65" s="600"/>
      <c r="GI65" s="600"/>
      <c r="GJ65" s="600"/>
      <c r="GK65" s="600"/>
      <c r="GL65" s="600"/>
      <c r="GM65" s="600"/>
      <c r="GN65" s="600"/>
      <c r="GO65" s="600"/>
      <c r="GP65" s="600"/>
      <c r="GQ65" s="600"/>
      <c r="GR65" s="600"/>
      <c r="GS65" s="600"/>
      <c r="GT65" s="600"/>
      <c r="GU65" s="600"/>
      <c r="GV65" s="600"/>
      <c r="GW65" s="600"/>
      <c r="GX65" s="600"/>
      <c r="GY65" s="600"/>
      <c r="GZ65" s="600"/>
      <c r="HA65" s="600"/>
      <c r="HB65" s="600"/>
      <c r="HC65" s="600"/>
      <c r="HD65" s="600"/>
      <c r="HE65" s="600"/>
      <c r="HF65" s="600"/>
      <c r="HG65" s="600"/>
      <c r="HH65" s="600"/>
      <c r="HI65" s="600"/>
      <c r="HJ65" s="600"/>
      <c r="HK65" s="600"/>
      <c r="HL65" s="600"/>
      <c r="HM65" s="600"/>
      <c r="HN65" s="600"/>
      <c r="HO65" s="600"/>
      <c r="HP65" s="600"/>
      <c r="HQ65" s="600"/>
      <c r="HR65" s="600"/>
      <c r="HS65" s="600"/>
      <c r="HT65" s="600"/>
      <c r="HU65" s="600"/>
      <c r="HV65" s="600"/>
      <c r="HW65" s="600"/>
      <c r="HX65" s="600"/>
      <c r="HY65" s="600"/>
      <c r="HZ65" s="600"/>
      <c r="IA65" s="600"/>
      <c r="IB65" s="600"/>
      <c r="IC65" s="600"/>
      <c r="ID65" s="600"/>
      <c r="IE65" s="600"/>
      <c r="IF65" s="600"/>
      <c r="IG65" s="600"/>
      <c r="IH65" s="600"/>
      <c r="II65" s="600"/>
      <c r="IJ65" s="600"/>
      <c r="IK65" s="600"/>
      <c r="IL65" s="600"/>
      <c r="IM65" s="600"/>
      <c r="IN65" s="600"/>
      <c r="IO65" s="600"/>
      <c r="IP65" s="600"/>
      <c r="IQ65" s="600"/>
      <c r="IR65" s="600"/>
      <c r="IS65" s="600"/>
    </row>
    <row r="66" spans="1:253" s="601" customFormat="1">
      <c r="A66" s="463" t="s">
        <v>182</v>
      </c>
      <c r="B66" s="460">
        <f>'Sources and Uses Budget'!$C65</f>
        <v>794045.01194811298</v>
      </c>
      <c r="C66" s="460">
        <f>'Sources and Uses Budget'!$C65</f>
        <v>794045.01194811298</v>
      </c>
      <c r="D66" s="464">
        <f t="shared" si="0"/>
        <v>0</v>
      </c>
      <c r="E66" s="462"/>
      <c r="F66" s="461"/>
      <c r="G66" s="605"/>
      <c r="H66" s="600"/>
      <c r="I66" s="600"/>
      <c r="J66" s="600"/>
      <c r="K66" s="600"/>
      <c r="L66" s="600"/>
      <c r="M66" s="600"/>
      <c r="N66" s="600"/>
      <c r="O66" s="600"/>
      <c r="P66" s="600"/>
      <c r="Q66" s="600"/>
      <c r="R66" s="600"/>
      <c r="S66" s="600"/>
      <c r="T66" s="600"/>
      <c r="U66" s="600"/>
      <c r="V66" s="600"/>
      <c r="W66" s="600"/>
      <c r="X66" s="600"/>
      <c r="Y66" s="600"/>
      <c r="Z66" s="600"/>
      <c r="AA66" s="600"/>
      <c r="AB66" s="600"/>
      <c r="AC66" s="600"/>
      <c r="AD66" s="600"/>
      <c r="AE66" s="600"/>
      <c r="AF66" s="600"/>
      <c r="AG66" s="600"/>
      <c r="AH66" s="600"/>
      <c r="AI66" s="600"/>
      <c r="AJ66" s="600"/>
      <c r="AK66" s="600"/>
      <c r="AL66" s="600"/>
      <c r="AM66" s="600"/>
      <c r="AN66" s="600"/>
      <c r="AO66" s="600"/>
      <c r="AP66" s="600"/>
      <c r="AQ66" s="600"/>
      <c r="AR66" s="600"/>
      <c r="AS66" s="600"/>
      <c r="AT66" s="600"/>
      <c r="AU66" s="600"/>
      <c r="AV66" s="600"/>
      <c r="AW66" s="600"/>
      <c r="AX66" s="600"/>
      <c r="AY66" s="600"/>
      <c r="AZ66" s="600"/>
      <c r="BA66" s="600"/>
      <c r="BB66" s="600"/>
      <c r="BC66" s="600"/>
      <c r="BD66" s="600"/>
      <c r="BE66" s="600"/>
      <c r="BF66" s="600"/>
      <c r="BG66" s="600"/>
      <c r="BH66" s="600"/>
      <c r="BI66" s="600"/>
      <c r="BJ66" s="600"/>
      <c r="BK66" s="600"/>
      <c r="BL66" s="600"/>
      <c r="BM66" s="600"/>
      <c r="BN66" s="600"/>
      <c r="BO66" s="600"/>
      <c r="BP66" s="600"/>
      <c r="BQ66" s="600"/>
      <c r="BR66" s="600"/>
      <c r="BS66" s="600"/>
      <c r="BT66" s="600"/>
      <c r="BU66" s="600"/>
      <c r="BV66" s="600"/>
      <c r="BW66" s="600"/>
      <c r="BX66" s="600"/>
      <c r="BY66" s="600"/>
      <c r="BZ66" s="600"/>
      <c r="CA66" s="600"/>
      <c r="CB66" s="600"/>
      <c r="CC66" s="600"/>
      <c r="CD66" s="600"/>
      <c r="CE66" s="600"/>
      <c r="CF66" s="600"/>
      <c r="CG66" s="600"/>
      <c r="CH66" s="600"/>
      <c r="CI66" s="600"/>
      <c r="CJ66" s="600"/>
      <c r="CK66" s="600"/>
      <c r="CL66" s="600"/>
      <c r="CM66" s="600"/>
      <c r="CN66" s="600"/>
      <c r="CO66" s="600"/>
      <c r="CP66" s="600"/>
      <c r="CQ66" s="600"/>
      <c r="CR66" s="600"/>
      <c r="CS66" s="600"/>
      <c r="CT66" s="600"/>
      <c r="CU66" s="600"/>
      <c r="CV66" s="600"/>
      <c r="CW66" s="600"/>
      <c r="CX66" s="600"/>
      <c r="CY66" s="600"/>
      <c r="CZ66" s="600"/>
      <c r="DA66" s="600"/>
      <c r="DB66" s="600"/>
      <c r="DC66" s="600"/>
      <c r="DD66" s="600"/>
      <c r="DE66" s="600"/>
      <c r="DF66" s="600"/>
      <c r="DG66" s="600"/>
      <c r="DH66" s="600"/>
      <c r="DI66" s="600"/>
      <c r="DJ66" s="600"/>
      <c r="DK66" s="600"/>
      <c r="DL66" s="600"/>
      <c r="DM66" s="600"/>
      <c r="DN66" s="600"/>
      <c r="DO66" s="600"/>
      <c r="DP66" s="600"/>
      <c r="DQ66" s="600"/>
      <c r="DR66" s="600"/>
      <c r="DS66" s="600"/>
      <c r="DT66" s="600"/>
      <c r="DU66" s="600"/>
      <c r="DV66" s="600"/>
      <c r="DW66" s="600"/>
      <c r="DX66" s="600"/>
      <c r="DY66" s="600"/>
      <c r="DZ66" s="600"/>
      <c r="EA66" s="600"/>
      <c r="EB66" s="600"/>
      <c r="EC66" s="600"/>
      <c r="ED66" s="600"/>
      <c r="EE66" s="600"/>
      <c r="EF66" s="600"/>
      <c r="EG66" s="600"/>
      <c r="EH66" s="600"/>
      <c r="EI66" s="600"/>
      <c r="EJ66" s="600"/>
      <c r="EK66" s="600"/>
      <c r="EL66" s="600"/>
      <c r="EM66" s="600"/>
      <c r="EN66" s="600"/>
      <c r="EO66" s="600"/>
      <c r="EP66" s="600"/>
      <c r="EQ66" s="600"/>
      <c r="ER66" s="600"/>
      <c r="ES66" s="600"/>
      <c r="ET66" s="600"/>
      <c r="EU66" s="600"/>
      <c r="EV66" s="600"/>
      <c r="EW66" s="600"/>
      <c r="EX66" s="600"/>
      <c r="EY66" s="600"/>
      <c r="EZ66" s="600"/>
      <c r="FA66" s="600"/>
      <c r="FB66" s="600"/>
      <c r="FC66" s="600"/>
      <c r="FD66" s="600"/>
      <c r="FE66" s="600"/>
      <c r="FF66" s="600"/>
      <c r="FG66" s="600"/>
      <c r="FH66" s="600"/>
      <c r="FI66" s="600"/>
      <c r="FJ66" s="600"/>
      <c r="FK66" s="600"/>
      <c r="FL66" s="600"/>
      <c r="FM66" s="600"/>
      <c r="FN66" s="600"/>
      <c r="FO66" s="600"/>
      <c r="FP66" s="600"/>
      <c r="FQ66" s="600"/>
      <c r="FR66" s="600"/>
      <c r="FS66" s="600"/>
      <c r="FT66" s="600"/>
      <c r="FU66" s="600"/>
      <c r="FV66" s="600"/>
      <c r="FW66" s="600"/>
      <c r="FX66" s="600"/>
      <c r="FY66" s="600"/>
      <c r="FZ66" s="600"/>
      <c r="GA66" s="600"/>
      <c r="GB66" s="600"/>
      <c r="GC66" s="600"/>
      <c r="GD66" s="600"/>
      <c r="GE66" s="600"/>
      <c r="GF66" s="600"/>
      <c r="GG66" s="600"/>
      <c r="GH66" s="600"/>
      <c r="GI66" s="600"/>
      <c r="GJ66" s="600"/>
      <c r="GK66" s="600"/>
      <c r="GL66" s="600"/>
      <c r="GM66" s="600"/>
      <c r="GN66" s="600"/>
      <c r="GO66" s="600"/>
      <c r="GP66" s="600"/>
      <c r="GQ66" s="600"/>
      <c r="GR66" s="600"/>
      <c r="GS66" s="600"/>
      <c r="GT66" s="600"/>
      <c r="GU66" s="600"/>
      <c r="GV66" s="600"/>
      <c r="GW66" s="600"/>
      <c r="GX66" s="600"/>
      <c r="GY66" s="600"/>
      <c r="GZ66" s="600"/>
      <c r="HA66" s="600"/>
      <c r="HB66" s="600"/>
      <c r="HC66" s="600"/>
      <c r="HD66" s="600"/>
      <c r="HE66" s="600"/>
      <c r="HF66" s="600"/>
      <c r="HG66" s="600"/>
      <c r="HH66" s="600"/>
      <c r="HI66" s="600"/>
      <c r="HJ66" s="600"/>
      <c r="HK66" s="600"/>
      <c r="HL66" s="600"/>
      <c r="HM66" s="600"/>
      <c r="HN66" s="600"/>
      <c r="HO66" s="600"/>
      <c r="HP66" s="600"/>
      <c r="HQ66" s="600"/>
      <c r="HR66" s="600"/>
      <c r="HS66" s="600"/>
      <c r="HT66" s="600"/>
      <c r="HU66" s="600"/>
      <c r="HV66" s="600"/>
      <c r="HW66" s="600"/>
      <c r="HX66" s="600"/>
      <c r="HY66" s="600"/>
      <c r="HZ66" s="600"/>
      <c r="IA66" s="600"/>
      <c r="IB66" s="600"/>
      <c r="IC66" s="600"/>
      <c r="ID66" s="600"/>
      <c r="IE66" s="600"/>
      <c r="IF66" s="600"/>
      <c r="IG66" s="600"/>
      <c r="IH66" s="600"/>
      <c r="II66" s="600"/>
      <c r="IJ66" s="600"/>
      <c r="IK66" s="600"/>
      <c r="IL66" s="600"/>
      <c r="IM66" s="600"/>
      <c r="IN66" s="600"/>
      <c r="IO66" s="600"/>
      <c r="IP66" s="600"/>
      <c r="IQ66" s="600"/>
      <c r="IR66" s="600"/>
      <c r="IS66" s="600"/>
    </row>
    <row r="67" spans="1:253" s="601" customFormat="1">
      <c r="A67" s="466" t="s">
        <v>38</v>
      </c>
      <c r="B67" s="460">
        <f>'Sources and Uses Budget'!$C66</f>
        <v>0</v>
      </c>
      <c r="C67" s="460">
        <f>'Sources and Uses Budget'!$C66</f>
        <v>0</v>
      </c>
      <c r="D67" s="464">
        <f t="shared" si="0"/>
        <v>0</v>
      </c>
      <c r="E67" s="462"/>
      <c r="F67" s="461"/>
      <c r="G67" s="605"/>
      <c r="H67" s="600"/>
      <c r="I67" s="600"/>
      <c r="J67" s="600"/>
      <c r="K67" s="600"/>
      <c r="L67" s="600"/>
      <c r="M67" s="600"/>
      <c r="N67" s="600"/>
      <c r="O67" s="600"/>
      <c r="P67" s="600"/>
      <c r="Q67" s="600"/>
      <c r="R67" s="600"/>
      <c r="S67" s="600"/>
      <c r="T67" s="600"/>
      <c r="U67" s="600"/>
      <c r="V67" s="600"/>
      <c r="W67" s="600"/>
      <c r="X67" s="600"/>
      <c r="Y67" s="600"/>
      <c r="Z67" s="600"/>
      <c r="AA67" s="600"/>
      <c r="AB67" s="600"/>
      <c r="AC67" s="600"/>
      <c r="AD67" s="600"/>
      <c r="AE67" s="600"/>
      <c r="AF67" s="600"/>
      <c r="AG67" s="600"/>
      <c r="AH67" s="600"/>
      <c r="AI67" s="600"/>
      <c r="AJ67" s="600"/>
      <c r="AK67" s="600"/>
      <c r="AL67" s="600"/>
      <c r="AM67" s="600"/>
      <c r="AN67" s="600"/>
      <c r="AO67" s="600"/>
      <c r="AP67" s="600"/>
      <c r="AQ67" s="600"/>
      <c r="AR67" s="600"/>
      <c r="AS67" s="600"/>
      <c r="AT67" s="600"/>
      <c r="AU67" s="600"/>
      <c r="AV67" s="600"/>
      <c r="AW67" s="600"/>
      <c r="AX67" s="600"/>
      <c r="AY67" s="600"/>
      <c r="AZ67" s="600"/>
      <c r="BA67" s="600"/>
      <c r="BB67" s="600"/>
      <c r="BC67" s="600"/>
      <c r="BD67" s="600"/>
      <c r="BE67" s="600"/>
      <c r="BF67" s="600"/>
      <c r="BG67" s="600"/>
      <c r="BH67" s="600"/>
      <c r="BI67" s="600"/>
      <c r="BJ67" s="600"/>
      <c r="BK67" s="600"/>
      <c r="BL67" s="600"/>
      <c r="BM67" s="600"/>
      <c r="BN67" s="600"/>
      <c r="BO67" s="600"/>
      <c r="BP67" s="600"/>
      <c r="BQ67" s="600"/>
      <c r="BR67" s="600"/>
      <c r="BS67" s="600"/>
      <c r="BT67" s="600"/>
      <c r="BU67" s="600"/>
      <c r="BV67" s="600"/>
      <c r="BW67" s="600"/>
      <c r="BX67" s="600"/>
      <c r="BY67" s="600"/>
      <c r="BZ67" s="600"/>
      <c r="CA67" s="600"/>
      <c r="CB67" s="600"/>
      <c r="CC67" s="600"/>
      <c r="CD67" s="600"/>
      <c r="CE67" s="600"/>
      <c r="CF67" s="600"/>
      <c r="CG67" s="600"/>
      <c r="CH67" s="600"/>
      <c r="CI67" s="600"/>
      <c r="CJ67" s="600"/>
      <c r="CK67" s="600"/>
      <c r="CL67" s="600"/>
      <c r="CM67" s="600"/>
      <c r="CN67" s="600"/>
      <c r="CO67" s="600"/>
      <c r="CP67" s="600"/>
      <c r="CQ67" s="600"/>
      <c r="CR67" s="600"/>
      <c r="CS67" s="600"/>
      <c r="CT67" s="600"/>
      <c r="CU67" s="600"/>
      <c r="CV67" s="600"/>
      <c r="CW67" s="600"/>
      <c r="CX67" s="600"/>
      <c r="CY67" s="600"/>
      <c r="CZ67" s="600"/>
      <c r="DA67" s="600"/>
      <c r="DB67" s="600"/>
      <c r="DC67" s="600"/>
      <c r="DD67" s="600"/>
      <c r="DE67" s="600"/>
      <c r="DF67" s="600"/>
      <c r="DG67" s="600"/>
      <c r="DH67" s="600"/>
      <c r="DI67" s="600"/>
      <c r="DJ67" s="600"/>
      <c r="DK67" s="600"/>
      <c r="DL67" s="600"/>
      <c r="DM67" s="600"/>
      <c r="DN67" s="600"/>
      <c r="DO67" s="600"/>
      <c r="DP67" s="600"/>
      <c r="DQ67" s="600"/>
      <c r="DR67" s="600"/>
      <c r="DS67" s="600"/>
      <c r="DT67" s="600"/>
      <c r="DU67" s="600"/>
      <c r="DV67" s="600"/>
      <c r="DW67" s="600"/>
      <c r="DX67" s="600"/>
      <c r="DY67" s="600"/>
      <c r="DZ67" s="600"/>
      <c r="EA67" s="600"/>
      <c r="EB67" s="600"/>
      <c r="EC67" s="600"/>
      <c r="ED67" s="600"/>
      <c r="EE67" s="600"/>
      <c r="EF67" s="600"/>
      <c r="EG67" s="600"/>
      <c r="EH67" s="600"/>
      <c r="EI67" s="600"/>
      <c r="EJ67" s="600"/>
      <c r="EK67" s="600"/>
      <c r="EL67" s="600"/>
      <c r="EM67" s="600"/>
      <c r="EN67" s="600"/>
      <c r="EO67" s="600"/>
      <c r="EP67" s="600"/>
      <c r="EQ67" s="600"/>
      <c r="ER67" s="600"/>
      <c r="ES67" s="600"/>
      <c r="ET67" s="600"/>
      <c r="EU67" s="600"/>
      <c r="EV67" s="600"/>
      <c r="EW67" s="600"/>
      <c r="EX67" s="600"/>
      <c r="EY67" s="600"/>
      <c r="EZ67" s="600"/>
      <c r="FA67" s="600"/>
      <c r="FB67" s="600"/>
      <c r="FC67" s="600"/>
      <c r="FD67" s="600"/>
      <c r="FE67" s="600"/>
      <c r="FF67" s="600"/>
      <c r="FG67" s="600"/>
      <c r="FH67" s="600"/>
      <c r="FI67" s="600"/>
      <c r="FJ67" s="600"/>
      <c r="FK67" s="600"/>
      <c r="FL67" s="600"/>
      <c r="FM67" s="600"/>
      <c r="FN67" s="600"/>
      <c r="FO67" s="600"/>
      <c r="FP67" s="600"/>
      <c r="FQ67" s="600"/>
      <c r="FR67" s="600"/>
      <c r="FS67" s="600"/>
      <c r="FT67" s="600"/>
      <c r="FU67" s="600"/>
      <c r="FV67" s="600"/>
      <c r="FW67" s="600"/>
      <c r="FX67" s="600"/>
      <c r="FY67" s="600"/>
      <c r="FZ67" s="600"/>
      <c r="GA67" s="600"/>
      <c r="GB67" s="600"/>
      <c r="GC67" s="600"/>
      <c r="GD67" s="600"/>
      <c r="GE67" s="600"/>
      <c r="GF67" s="600"/>
      <c r="GG67" s="600"/>
      <c r="GH67" s="600"/>
      <c r="GI67" s="600"/>
      <c r="GJ67" s="600"/>
      <c r="GK67" s="600"/>
      <c r="GL67" s="600"/>
      <c r="GM67" s="600"/>
      <c r="GN67" s="600"/>
      <c r="GO67" s="600"/>
      <c r="GP67" s="600"/>
      <c r="GQ67" s="600"/>
      <c r="GR67" s="600"/>
      <c r="GS67" s="600"/>
      <c r="GT67" s="600"/>
      <c r="GU67" s="600"/>
      <c r="GV67" s="600"/>
      <c r="GW67" s="600"/>
      <c r="GX67" s="600"/>
      <c r="GY67" s="600"/>
      <c r="GZ67" s="600"/>
      <c r="HA67" s="600"/>
      <c r="HB67" s="600"/>
      <c r="HC67" s="600"/>
      <c r="HD67" s="600"/>
      <c r="HE67" s="600"/>
      <c r="HF67" s="600"/>
      <c r="HG67" s="600"/>
      <c r="HH67" s="600"/>
      <c r="HI67" s="600"/>
      <c r="HJ67" s="600"/>
      <c r="HK67" s="600"/>
      <c r="HL67" s="600"/>
      <c r="HM67" s="600"/>
      <c r="HN67" s="600"/>
      <c r="HO67" s="600"/>
      <c r="HP67" s="600"/>
      <c r="HQ67" s="600"/>
      <c r="HR67" s="600"/>
      <c r="HS67" s="600"/>
      <c r="HT67" s="600"/>
      <c r="HU67" s="600"/>
      <c r="HV67" s="600"/>
      <c r="HW67" s="600"/>
      <c r="HX67" s="600"/>
      <c r="HY67" s="600"/>
      <c r="HZ67" s="600"/>
      <c r="IA67" s="600"/>
      <c r="IB67" s="600"/>
      <c r="IC67" s="600"/>
      <c r="ID67" s="600"/>
      <c r="IE67" s="600"/>
      <c r="IF67" s="600"/>
      <c r="IG67" s="600"/>
      <c r="IH67" s="600"/>
      <c r="II67" s="600"/>
      <c r="IJ67" s="600"/>
      <c r="IK67" s="600"/>
      <c r="IL67" s="600"/>
      <c r="IM67" s="600"/>
      <c r="IN67" s="600"/>
      <c r="IO67" s="600"/>
      <c r="IP67" s="600"/>
      <c r="IQ67" s="600"/>
      <c r="IR67" s="600"/>
      <c r="IS67" s="600"/>
    </row>
    <row r="68" spans="1:253" s="601" customFormat="1">
      <c r="A68" s="465" t="s">
        <v>681</v>
      </c>
      <c r="B68" s="464">
        <f>SUM(B66:B67)</f>
        <v>794045.01194811298</v>
      </c>
      <c r="C68" s="464">
        <f>SUM(C66:C67)</f>
        <v>794045.01194811298</v>
      </c>
      <c r="D68" s="464">
        <f t="shared" si="0"/>
        <v>0</v>
      </c>
      <c r="E68" s="462"/>
      <c r="F68" s="461"/>
      <c r="G68" s="605"/>
      <c r="H68" s="600"/>
      <c r="I68" s="600"/>
      <c r="J68" s="600"/>
      <c r="K68" s="600"/>
      <c r="L68" s="600"/>
      <c r="M68" s="600"/>
      <c r="N68" s="600"/>
      <c r="O68" s="600"/>
      <c r="P68" s="600"/>
      <c r="Q68" s="600"/>
      <c r="R68" s="600"/>
      <c r="S68" s="600"/>
      <c r="T68" s="600"/>
      <c r="U68" s="600"/>
      <c r="V68" s="600"/>
      <c r="W68" s="600"/>
      <c r="X68" s="600"/>
      <c r="Y68" s="600"/>
      <c r="Z68" s="600"/>
      <c r="AA68" s="600"/>
      <c r="AB68" s="600"/>
      <c r="AC68" s="600"/>
      <c r="AD68" s="600"/>
      <c r="AE68" s="600"/>
      <c r="AF68" s="600"/>
      <c r="AG68" s="600"/>
      <c r="AH68" s="600"/>
      <c r="AI68" s="600"/>
      <c r="AJ68" s="600"/>
      <c r="AK68" s="600"/>
      <c r="AL68" s="600"/>
      <c r="AM68" s="600"/>
      <c r="AN68" s="600"/>
      <c r="AO68" s="600"/>
      <c r="AP68" s="600"/>
      <c r="AQ68" s="600"/>
      <c r="AR68" s="600"/>
      <c r="AS68" s="600"/>
      <c r="AT68" s="600"/>
      <c r="AU68" s="600"/>
      <c r="AV68" s="600"/>
      <c r="AW68" s="600"/>
      <c r="AX68" s="600"/>
      <c r="AY68" s="600"/>
      <c r="AZ68" s="600"/>
      <c r="BA68" s="600"/>
      <c r="BB68" s="600"/>
      <c r="BC68" s="600"/>
      <c r="BD68" s="600"/>
      <c r="BE68" s="600"/>
      <c r="BF68" s="600"/>
      <c r="BG68" s="600"/>
      <c r="BH68" s="600"/>
      <c r="BI68" s="600"/>
      <c r="BJ68" s="600"/>
      <c r="BK68" s="600"/>
      <c r="BL68" s="600"/>
      <c r="BM68" s="600"/>
      <c r="BN68" s="600"/>
      <c r="BO68" s="600"/>
      <c r="BP68" s="600"/>
      <c r="BQ68" s="600"/>
      <c r="BR68" s="600"/>
      <c r="BS68" s="600"/>
      <c r="BT68" s="600"/>
      <c r="BU68" s="600"/>
      <c r="BV68" s="600"/>
      <c r="BW68" s="600"/>
      <c r="BX68" s="600"/>
      <c r="BY68" s="600"/>
      <c r="BZ68" s="600"/>
      <c r="CA68" s="600"/>
      <c r="CB68" s="600"/>
      <c r="CC68" s="600"/>
      <c r="CD68" s="600"/>
      <c r="CE68" s="600"/>
      <c r="CF68" s="600"/>
      <c r="CG68" s="600"/>
      <c r="CH68" s="600"/>
      <c r="CI68" s="600"/>
      <c r="CJ68" s="600"/>
      <c r="CK68" s="600"/>
      <c r="CL68" s="600"/>
      <c r="CM68" s="600"/>
      <c r="CN68" s="600"/>
      <c r="CO68" s="600"/>
      <c r="CP68" s="600"/>
      <c r="CQ68" s="600"/>
      <c r="CR68" s="600"/>
      <c r="CS68" s="600"/>
      <c r="CT68" s="600"/>
      <c r="CU68" s="600"/>
      <c r="CV68" s="600"/>
      <c r="CW68" s="600"/>
      <c r="CX68" s="600"/>
      <c r="CY68" s="600"/>
      <c r="CZ68" s="600"/>
      <c r="DA68" s="600"/>
      <c r="DB68" s="600"/>
      <c r="DC68" s="600"/>
      <c r="DD68" s="600"/>
      <c r="DE68" s="600"/>
      <c r="DF68" s="600"/>
      <c r="DG68" s="600"/>
      <c r="DH68" s="600"/>
      <c r="DI68" s="600"/>
      <c r="DJ68" s="600"/>
      <c r="DK68" s="600"/>
      <c r="DL68" s="600"/>
      <c r="DM68" s="600"/>
      <c r="DN68" s="600"/>
      <c r="DO68" s="600"/>
      <c r="DP68" s="600"/>
      <c r="DQ68" s="600"/>
      <c r="DR68" s="600"/>
      <c r="DS68" s="600"/>
      <c r="DT68" s="600"/>
      <c r="DU68" s="600"/>
      <c r="DV68" s="600"/>
      <c r="DW68" s="600"/>
      <c r="DX68" s="600"/>
      <c r="DY68" s="600"/>
      <c r="DZ68" s="600"/>
      <c r="EA68" s="600"/>
      <c r="EB68" s="600"/>
      <c r="EC68" s="600"/>
      <c r="ED68" s="600"/>
      <c r="EE68" s="600"/>
      <c r="EF68" s="600"/>
      <c r="EG68" s="600"/>
      <c r="EH68" s="600"/>
      <c r="EI68" s="600"/>
      <c r="EJ68" s="600"/>
      <c r="EK68" s="600"/>
      <c r="EL68" s="600"/>
      <c r="EM68" s="600"/>
      <c r="EN68" s="600"/>
      <c r="EO68" s="600"/>
      <c r="EP68" s="600"/>
      <c r="EQ68" s="600"/>
      <c r="ER68" s="600"/>
      <c r="ES68" s="600"/>
      <c r="ET68" s="600"/>
      <c r="EU68" s="600"/>
      <c r="EV68" s="600"/>
      <c r="EW68" s="600"/>
      <c r="EX68" s="600"/>
      <c r="EY68" s="600"/>
      <c r="EZ68" s="600"/>
      <c r="FA68" s="600"/>
      <c r="FB68" s="600"/>
      <c r="FC68" s="600"/>
      <c r="FD68" s="600"/>
      <c r="FE68" s="600"/>
      <c r="FF68" s="600"/>
      <c r="FG68" s="600"/>
      <c r="FH68" s="600"/>
      <c r="FI68" s="600"/>
      <c r="FJ68" s="600"/>
      <c r="FK68" s="600"/>
      <c r="FL68" s="600"/>
      <c r="FM68" s="600"/>
      <c r="FN68" s="600"/>
      <c r="FO68" s="600"/>
      <c r="FP68" s="600"/>
      <c r="FQ68" s="600"/>
      <c r="FR68" s="600"/>
      <c r="FS68" s="600"/>
      <c r="FT68" s="600"/>
      <c r="FU68" s="600"/>
      <c r="FV68" s="600"/>
      <c r="FW68" s="600"/>
      <c r="FX68" s="600"/>
      <c r="FY68" s="600"/>
      <c r="FZ68" s="600"/>
      <c r="GA68" s="600"/>
      <c r="GB68" s="600"/>
      <c r="GC68" s="600"/>
      <c r="GD68" s="600"/>
      <c r="GE68" s="600"/>
      <c r="GF68" s="600"/>
      <c r="GG68" s="600"/>
      <c r="GH68" s="600"/>
      <c r="GI68" s="600"/>
      <c r="GJ68" s="600"/>
      <c r="GK68" s="600"/>
      <c r="GL68" s="600"/>
      <c r="GM68" s="600"/>
      <c r="GN68" s="600"/>
      <c r="GO68" s="600"/>
      <c r="GP68" s="600"/>
      <c r="GQ68" s="600"/>
      <c r="GR68" s="600"/>
      <c r="GS68" s="600"/>
      <c r="GT68" s="600"/>
      <c r="GU68" s="600"/>
      <c r="GV68" s="600"/>
      <c r="GW68" s="600"/>
      <c r="GX68" s="600"/>
      <c r="GY68" s="600"/>
      <c r="GZ68" s="600"/>
      <c r="HA68" s="600"/>
      <c r="HB68" s="600"/>
      <c r="HC68" s="600"/>
      <c r="HD68" s="600"/>
      <c r="HE68" s="600"/>
      <c r="HF68" s="600"/>
      <c r="HG68" s="600"/>
      <c r="HH68" s="600"/>
      <c r="HI68" s="600"/>
      <c r="HJ68" s="600"/>
      <c r="HK68" s="600"/>
      <c r="HL68" s="600"/>
      <c r="HM68" s="600"/>
      <c r="HN68" s="600"/>
      <c r="HO68" s="600"/>
      <c r="HP68" s="600"/>
      <c r="HQ68" s="600"/>
      <c r="HR68" s="600"/>
      <c r="HS68" s="600"/>
      <c r="HT68" s="600"/>
      <c r="HU68" s="600"/>
      <c r="HV68" s="600"/>
      <c r="HW68" s="600"/>
      <c r="HX68" s="600"/>
      <c r="HY68" s="600"/>
      <c r="HZ68" s="600"/>
      <c r="IA68" s="600"/>
      <c r="IB68" s="600"/>
      <c r="IC68" s="600"/>
      <c r="ID68" s="600"/>
      <c r="IE68" s="600"/>
      <c r="IF68" s="600"/>
      <c r="IG68" s="600"/>
      <c r="IH68" s="600"/>
      <c r="II68" s="600"/>
      <c r="IJ68" s="600"/>
      <c r="IK68" s="600"/>
      <c r="IL68" s="600"/>
      <c r="IM68" s="600"/>
      <c r="IN68" s="600"/>
      <c r="IO68" s="600"/>
      <c r="IP68" s="600"/>
      <c r="IQ68" s="600"/>
      <c r="IR68" s="600"/>
      <c r="IS68" s="600"/>
    </row>
    <row r="69" spans="1:253" s="601" customFormat="1">
      <c r="A69" s="458" t="s">
        <v>682</v>
      </c>
      <c r="B69" s="458"/>
      <c r="C69" s="458"/>
      <c r="D69" s="458"/>
      <c r="E69" s="478"/>
      <c r="F69" s="458"/>
      <c r="G69" s="605"/>
      <c r="H69" s="600"/>
      <c r="I69" s="600"/>
      <c r="J69" s="600"/>
      <c r="K69" s="600"/>
      <c r="L69" s="600"/>
      <c r="M69" s="600"/>
      <c r="N69" s="600"/>
      <c r="O69" s="600"/>
      <c r="P69" s="600"/>
      <c r="Q69" s="600"/>
      <c r="R69" s="600"/>
      <c r="S69" s="600"/>
      <c r="T69" s="600"/>
      <c r="U69" s="600"/>
      <c r="V69" s="600"/>
      <c r="W69" s="600"/>
      <c r="X69" s="600"/>
      <c r="Y69" s="600"/>
      <c r="Z69" s="600"/>
      <c r="AA69" s="600"/>
      <c r="AB69" s="600"/>
      <c r="AC69" s="600"/>
      <c r="AD69" s="600"/>
      <c r="AE69" s="600"/>
      <c r="AF69" s="600"/>
      <c r="AG69" s="600"/>
      <c r="AH69" s="600"/>
      <c r="AI69" s="600"/>
      <c r="AJ69" s="600"/>
      <c r="AK69" s="600"/>
      <c r="AL69" s="600"/>
      <c r="AM69" s="600"/>
      <c r="AN69" s="600"/>
      <c r="AO69" s="600"/>
      <c r="AP69" s="600"/>
      <c r="AQ69" s="600"/>
      <c r="AR69" s="600"/>
      <c r="AS69" s="600"/>
      <c r="AT69" s="600"/>
      <c r="AU69" s="600"/>
      <c r="AV69" s="600"/>
      <c r="AW69" s="600"/>
      <c r="AX69" s="600"/>
      <c r="AY69" s="600"/>
      <c r="AZ69" s="600"/>
      <c r="BA69" s="600"/>
      <c r="BB69" s="600"/>
      <c r="BC69" s="600"/>
      <c r="BD69" s="600"/>
      <c r="BE69" s="600"/>
      <c r="BF69" s="600"/>
      <c r="BG69" s="600"/>
      <c r="BH69" s="600"/>
      <c r="BI69" s="600"/>
      <c r="BJ69" s="600"/>
      <c r="BK69" s="600"/>
      <c r="BL69" s="600"/>
      <c r="BM69" s="600"/>
      <c r="BN69" s="600"/>
      <c r="BO69" s="600"/>
      <c r="BP69" s="600"/>
      <c r="BQ69" s="600"/>
      <c r="BR69" s="600"/>
      <c r="BS69" s="600"/>
      <c r="BT69" s="600"/>
      <c r="BU69" s="600"/>
      <c r="BV69" s="600"/>
      <c r="BW69" s="600"/>
      <c r="BX69" s="600"/>
      <c r="BY69" s="600"/>
      <c r="BZ69" s="600"/>
      <c r="CA69" s="600"/>
      <c r="CB69" s="600"/>
      <c r="CC69" s="600"/>
      <c r="CD69" s="600"/>
      <c r="CE69" s="600"/>
      <c r="CF69" s="600"/>
      <c r="CG69" s="600"/>
      <c r="CH69" s="600"/>
      <c r="CI69" s="600"/>
      <c r="CJ69" s="600"/>
      <c r="CK69" s="600"/>
      <c r="CL69" s="600"/>
      <c r="CM69" s="600"/>
      <c r="CN69" s="600"/>
      <c r="CO69" s="600"/>
      <c r="CP69" s="600"/>
      <c r="CQ69" s="600"/>
      <c r="CR69" s="600"/>
      <c r="CS69" s="600"/>
      <c r="CT69" s="600"/>
      <c r="CU69" s="600"/>
      <c r="CV69" s="600"/>
      <c r="CW69" s="600"/>
      <c r="CX69" s="600"/>
      <c r="CY69" s="600"/>
      <c r="CZ69" s="600"/>
      <c r="DA69" s="600"/>
      <c r="DB69" s="600"/>
      <c r="DC69" s="600"/>
      <c r="DD69" s="600"/>
      <c r="DE69" s="600"/>
      <c r="DF69" s="600"/>
      <c r="DG69" s="600"/>
      <c r="DH69" s="600"/>
      <c r="DI69" s="600"/>
      <c r="DJ69" s="600"/>
      <c r="DK69" s="600"/>
      <c r="DL69" s="600"/>
      <c r="DM69" s="600"/>
      <c r="DN69" s="600"/>
      <c r="DO69" s="600"/>
      <c r="DP69" s="600"/>
      <c r="DQ69" s="600"/>
      <c r="DR69" s="600"/>
      <c r="DS69" s="600"/>
      <c r="DT69" s="600"/>
      <c r="DU69" s="600"/>
      <c r="DV69" s="600"/>
      <c r="DW69" s="600"/>
      <c r="DX69" s="600"/>
      <c r="DY69" s="600"/>
      <c r="DZ69" s="600"/>
      <c r="EA69" s="600"/>
      <c r="EB69" s="600"/>
      <c r="EC69" s="600"/>
      <c r="ED69" s="600"/>
      <c r="EE69" s="600"/>
      <c r="EF69" s="600"/>
      <c r="EG69" s="600"/>
      <c r="EH69" s="600"/>
      <c r="EI69" s="600"/>
      <c r="EJ69" s="600"/>
      <c r="EK69" s="600"/>
      <c r="EL69" s="600"/>
      <c r="EM69" s="600"/>
      <c r="EN69" s="600"/>
      <c r="EO69" s="600"/>
      <c r="EP69" s="600"/>
      <c r="EQ69" s="600"/>
      <c r="ER69" s="600"/>
      <c r="ES69" s="600"/>
      <c r="ET69" s="600"/>
      <c r="EU69" s="600"/>
      <c r="EV69" s="600"/>
      <c r="EW69" s="600"/>
      <c r="EX69" s="600"/>
      <c r="EY69" s="600"/>
      <c r="EZ69" s="600"/>
      <c r="FA69" s="600"/>
      <c r="FB69" s="600"/>
      <c r="FC69" s="600"/>
      <c r="FD69" s="600"/>
      <c r="FE69" s="600"/>
      <c r="FF69" s="600"/>
      <c r="FG69" s="600"/>
      <c r="FH69" s="600"/>
      <c r="FI69" s="600"/>
      <c r="FJ69" s="600"/>
      <c r="FK69" s="600"/>
      <c r="FL69" s="600"/>
      <c r="FM69" s="600"/>
      <c r="FN69" s="600"/>
      <c r="FO69" s="600"/>
      <c r="FP69" s="600"/>
      <c r="FQ69" s="600"/>
      <c r="FR69" s="600"/>
      <c r="FS69" s="600"/>
      <c r="FT69" s="600"/>
      <c r="FU69" s="600"/>
      <c r="FV69" s="600"/>
      <c r="FW69" s="600"/>
      <c r="FX69" s="600"/>
      <c r="FY69" s="600"/>
      <c r="FZ69" s="600"/>
      <c r="GA69" s="600"/>
      <c r="GB69" s="600"/>
      <c r="GC69" s="600"/>
      <c r="GD69" s="600"/>
      <c r="GE69" s="600"/>
      <c r="GF69" s="600"/>
      <c r="GG69" s="600"/>
      <c r="GH69" s="600"/>
      <c r="GI69" s="600"/>
      <c r="GJ69" s="600"/>
      <c r="GK69" s="600"/>
      <c r="GL69" s="600"/>
      <c r="GM69" s="600"/>
      <c r="GN69" s="600"/>
      <c r="GO69" s="600"/>
      <c r="GP69" s="600"/>
      <c r="GQ69" s="600"/>
      <c r="GR69" s="600"/>
      <c r="GS69" s="600"/>
      <c r="GT69" s="600"/>
      <c r="GU69" s="600"/>
      <c r="GV69" s="600"/>
      <c r="GW69" s="600"/>
      <c r="GX69" s="600"/>
      <c r="GY69" s="600"/>
      <c r="GZ69" s="600"/>
      <c r="HA69" s="600"/>
      <c r="HB69" s="600"/>
      <c r="HC69" s="600"/>
      <c r="HD69" s="600"/>
      <c r="HE69" s="600"/>
      <c r="HF69" s="600"/>
      <c r="HG69" s="600"/>
      <c r="HH69" s="600"/>
      <c r="HI69" s="600"/>
      <c r="HJ69" s="600"/>
      <c r="HK69" s="600"/>
      <c r="HL69" s="600"/>
      <c r="HM69" s="600"/>
      <c r="HN69" s="600"/>
      <c r="HO69" s="600"/>
      <c r="HP69" s="600"/>
      <c r="HQ69" s="600"/>
      <c r="HR69" s="600"/>
      <c r="HS69" s="600"/>
      <c r="HT69" s="600"/>
      <c r="HU69" s="600"/>
      <c r="HV69" s="600"/>
      <c r="HW69" s="600"/>
      <c r="HX69" s="600"/>
      <c r="HY69" s="600"/>
      <c r="HZ69" s="600"/>
      <c r="IA69" s="600"/>
      <c r="IB69" s="600"/>
      <c r="IC69" s="600"/>
      <c r="ID69" s="600"/>
      <c r="IE69" s="600"/>
      <c r="IF69" s="600"/>
      <c r="IG69" s="600"/>
      <c r="IH69" s="600"/>
      <c r="II69" s="600"/>
      <c r="IJ69" s="600"/>
      <c r="IK69" s="600"/>
      <c r="IL69" s="600"/>
      <c r="IM69" s="600"/>
      <c r="IN69" s="600"/>
      <c r="IO69" s="600"/>
      <c r="IP69" s="600"/>
      <c r="IQ69" s="600"/>
      <c r="IR69" s="600"/>
      <c r="IS69" s="600"/>
    </row>
    <row r="70" spans="1:253" s="601" customFormat="1">
      <c r="A70" s="463" t="s">
        <v>683</v>
      </c>
      <c r="B70" s="460">
        <f>'Sources and Uses Budget'!$C69</f>
        <v>33004.585283666667</v>
      </c>
      <c r="C70" s="460">
        <f>'Sources and Uses Budget'!$C69</f>
        <v>33004.585283666667</v>
      </c>
      <c r="D70" s="464">
        <f t="shared" si="0"/>
        <v>0</v>
      </c>
      <c r="E70" s="462"/>
      <c r="F70" s="461"/>
      <c r="G70" s="607"/>
    </row>
    <row r="71" spans="1:253" s="601" customFormat="1">
      <c r="A71" s="463" t="s">
        <v>684</v>
      </c>
      <c r="B71" s="460">
        <f>'Sources and Uses Budget'!$C70</f>
        <v>0</v>
      </c>
      <c r="C71" s="460">
        <f>'Sources and Uses Budget'!$C70</f>
        <v>0</v>
      </c>
      <c r="D71" s="464">
        <f t="shared" si="0"/>
        <v>0</v>
      </c>
      <c r="E71" s="462"/>
      <c r="F71" s="461"/>
      <c r="G71" s="607"/>
    </row>
    <row r="72" spans="1:253" s="601" customFormat="1">
      <c r="A72" s="558" t="s">
        <v>1172</v>
      </c>
      <c r="B72" s="460">
        <f>'Sources and Uses Budget'!$C71</f>
        <v>0</v>
      </c>
      <c r="C72" s="460">
        <f>'Sources and Uses Budget'!$C71</f>
        <v>0</v>
      </c>
      <c r="D72" s="464">
        <f t="shared" si="0"/>
        <v>0</v>
      </c>
      <c r="E72" s="462"/>
      <c r="F72" s="461"/>
      <c r="G72" s="607"/>
    </row>
    <row r="73" spans="1:253" s="601" customFormat="1">
      <c r="A73" s="463" t="s">
        <v>685</v>
      </c>
      <c r="B73" s="460">
        <f>'Sources and Uses Budget'!$C72</f>
        <v>502626</v>
      </c>
      <c r="C73" s="460">
        <f>'Sources and Uses Budget'!$C72</f>
        <v>502626</v>
      </c>
      <c r="D73" s="464">
        <f t="shared" si="0"/>
        <v>0</v>
      </c>
      <c r="E73" s="462"/>
      <c r="F73" s="461"/>
      <c r="G73" s="607"/>
    </row>
    <row r="74" spans="1:253" s="601" customFormat="1">
      <c r="A74" s="466" t="s">
        <v>38</v>
      </c>
      <c r="B74" s="460">
        <f>'Sources and Uses Budget'!$C73</f>
        <v>0</v>
      </c>
      <c r="C74" s="460">
        <f>'Sources and Uses Budget'!$C73</f>
        <v>0</v>
      </c>
      <c r="D74" s="464">
        <f t="shared" si="0"/>
        <v>0</v>
      </c>
      <c r="E74" s="462"/>
      <c r="F74" s="461"/>
      <c r="G74" s="607"/>
    </row>
    <row r="75" spans="1:253" s="601" customFormat="1">
      <c r="A75" s="465" t="s">
        <v>686</v>
      </c>
      <c r="B75" s="464">
        <f>SUM(B70:B74)</f>
        <v>535630.58528366662</v>
      </c>
      <c r="C75" s="464">
        <f>SUM(C70:C74)</f>
        <v>535630.58528366662</v>
      </c>
      <c r="D75" s="464">
        <f t="shared" ref="D75:D106" si="1">C75-B75</f>
        <v>0</v>
      </c>
      <c r="E75" s="462"/>
      <c r="F75" s="461"/>
      <c r="G75" s="607"/>
    </row>
    <row r="76" spans="1:253" s="601" customFormat="1">
      <c r="A76" s="458" t="s">
        <v>1559</v>
      </c>
      <c r="B76" s="458"/>
      <c r="C76" s="458"/>
      <c r="D76" s="458"/>
      <c r="E76" s="478"/>
      <c r="F76" s="458"/>
      <c r="G76" s="607"/>
    </row>
    <row r="77" spans="1:253" s="601" customFormat="1">
      <c r="A77" s="947" t="s">
        <v>1561</v>
      </c>
      <c r="B77" s="460">
        <f>'Sources and Uses Budget'!$C76</f>
        <v>753835.74201479612</v>
      </c>
      <c r="C77" s="460">
        <f>'Sources and Uses Budget'!$C76</f>
        <v>753835.74201479612</v>
      </c>
      <c r="D77" s="464">
        <f t="shared" si="1"/>
        <v>0</v>
      </c>
      <c r="E77" s="462"/>
      <c r="F77" s="461"/>
      <c r="G77" s="607"/>
    </row>
    <row r="78" spans="1:253" s="601" customFormat="1">
      <c r="A78" s="947" t="s">
        <v>64</v>
      </c>
      <c r="B78" s="460">
        <f>'Sources and Uses Budget'!$C77</f>
        <v>818563.34076978266</v>
      </c>
      <c r="C78" s="460">
        <f>'Sources and Uses Budget'!$C77</f>
        <v>818563.34076978266</v>
      </c>
      <c r="D78" s="464">
        <f t="shared" ref="D78" si="2">C78-B78</f>
        <v>0</v>
      </c>
      <c r="E78" s="462"/>
      <c r="F78" s="461"/>
      <c r="G78" s="607"/>
    </row>
    <row r="79" spans="1:253" s="601" customFormat="1">
      <c r="A79" s="465" t="s">
        <v>1558</v>
      </c>
      <c r="B79" s="464">
        <f>SUM(B77:B78)</f>
        <v>1572399.0827845787</v>
      </c>
      <c r="C79" s="464">
        <f>SUM(C77:C78)</f>
        <v>1572399.0827845787</v>
      </c>
      <c r="D79" s="464">
        <f t="shared" si="1"/>
        <v>0</v>
      </c>
      <c r="E79" s="462"/>
      <c r="F79" s="461"/>
      <c r="G79" s="607"/>
    </row>
    <row r="80" spans="1:253" s="601" customFormat="1">
      <c r="A80" s="458" t="s">
        <v>875</v>
      </c>
      <c r="B80" s="458"/>
      <c r="C80" s="458"/>
      <c r="D80" s="458"/>
      <c r="E80" s="478"/>
      <c r="F80" s="458"/>
      <c r="G80" s="607"/>
    </row>
    <row r="81" spans="1:7" s="601" customFormat="1" ht="13.7" customHeight="1">
      <c r="A81" s="463" t="s">
        <v>876</v>
      </c>
      <c r="B81" s="460">
        <f>'Sources and Uses Budget'!$C80</f>
        <v>0</v>
      </c>
      <c r="C81" s="460">
        <f>'Sources and Uses Budget'!$C80</f>
        <v>0</v>
      </c>
      <c r="D81" s="464">
        <f t="shared" si="1"/>
        <v>0</v>
      </c>
      <c r="E81" s="462"/>
      <c r="F81" s="461"/>
      <c r="G81" s="607"/>
    </row>
    <row r="82" spans="1:7" s="601" customFormat="1">
      <c r="A82" s="463" t="s">
        <v>877</v>
      </c>
      <c r="B82" s="460">
        <f>'Sources and Uses Budget'!$C81</f>
        <v>0</v>
      </c>
      <c r="C82" s="460">
        <f>'Sources and Uses Budget'!$C81</f>
        <v>0</v>
      </c>
      <c r="D82" s="464">
        <f t="shared" si="1"/>
        <v>0</v>
      </c>
      <c r="E82" s="462"/>
      <c r="F82" s="461"/>
      <c r="G82" s="607"/>
    </row>
    <row r="83" spans="1:7" s="601" customFormat="1">
      <c r="A83" s="463" t="s">
        <v>878</v>
      </c>
      <c r="B83" s="460">
        <f>'Sources and Uses Budget'!$C82</f>
        <v>1514719.0326999698</v>
      </c>
      <c r="C83" s="460">
        <f>'Sources and Uses Budget'!$C82</f>
        <v>1514719.0326999698</v>
      </c>
      <c r="D83" s="464">
        <f t="shared" si="1"/>
        <v>0</v>
      </c>
      <c r="E83" s="462"/>
      <c r="F83" s="461"/>
      <c r="G83" s="607"/>
    </row>
    <row r="84" spans="1:7" s="601" customFormat="1">
      <c r="A84" s="463" t="s">
        <v>879</v>
      </c>
      <c r="B84" s="460">
        <f>'Sources and Uses Budget'!$C83</f>
        <v>0</v>
      </c>
      <c r="C84" s="460">
        <f>'Sources and Uses Budget'!$C83</f>
        <v>0</v>
      </c>
      <c r="D84" s="464">
        <f t="shared" si="1"/>
        <v>0</v>
      </c>
      <c r="E84" s="462"/>
      <c r="F84" s="461"/>
      <c r="G84" s="607"/>
    </row>
    <row r="85" spans="1:7" s="601" customFormat="1">
      <c r="A85" s="463" t="s">
        <v>880</v>
      </c>
      <c r="B85" s="460">
        <f>'Sources and Uses Budget'!$C84</f>
        <v>0</v>
      </c>
      <c r="C85" s="460">
        <f>'Sources and Uses Budget'!$C84</f>
        <v>0</v>
      </c>
      <c r="D85" s="464">
        <f t="shared" si="1"/>
        <v>0</v>
      </c>
      <c r="E85" s="462"/>
      <c r="F85" s="461"/>
      <c r="G85" s="607"/>
    </row>
    <row r="86" spans="1:7" s="601" customFormat="1">
      <c r="A86" s="463" t="s">
        <v>881</v>
      </c>
      <c r="B86" s="460">
        <f>'Sources and Uses Budget'!$C85</f>
        <v>365432.50993635348</v>
      </c>
      <c r="C86" s="460">
        <f>'Sources and Uses Budget'!$C85</f>
        <v>365432.50993635348</v>
      </c>
      <c r="D86" s="464">
        <f t="shared" si="1"/>
        <v>0</v>
      </c>
      <c r="E86" s="462"/>
      <c r="F86" s="461"/>
      <c r="G86" s="607"/>
    </row>
    <row r="87" spans="1:7" s="601" customFormat="1">
      <c r="A87" s="463" t="s">
        <v>882</v>
      </c>
      <c r="B87" s="460">
        <f>'Sources and Uses Budget'!$C86</f>
        <v>0</v>
      </c>
      <c r="C87" s="460">
        <f>'Sources and Uses Budget'!$C86</f>
        <v>0</v>
      </c>
      <c r="D87" s="464">
        <f t="shared" si="1"/>
        <v>0</v>
      </c>
      <c r="E87" s="462"/>
      <c r="F87" s="461"/>
      <c r="G87" s="607"/>
    </row>
    <row r="88" spans="1:7" s="601" customFormat="1">
      <c r="A88" s="463" t="s">
        <v>883</v>
      </c>
      <c r="B88" s="460">
        <f>'Sources and Uses Budget'!$C87</f>
        <v>0</v>
      </c>
      <c r="C88" s="460">
        <f>'Sources and Uses Budget'!$C87</f>
        <v>0</v>
      </c>
      <c r="D88" s="464">
        <f t="shared" si="1"/>
        <v>0</v>
      </c>
      <c r="E88" s="462"/>
      <c r="F88" s="461"/>
      <c r="G88" s="607"/>
    </row>
    <row r="89" spans="1:7" s="601" customFormat="1">
      <c r="A89" s="469" t="s">
        <v>416</v>
      </c>
      <c r="B89" s="460">
        <f>'Sources and Uses Budget'!$C88</f>
        <v>0</v>
      </c>
      <c r="C89" s="460">
        <f>'Sources and Uses Budget'!$C88</f>
        <v>0</v>
      </c>
      <c r="D89" s="464">
        <f t="shared" si="1"/>
        <v>0</v>
      </c>
      <c r="E89" s="462"/>
      <c r="F89" s="461"/>
      <c r="G89" s="607"/>
    </row>
    <row r="90" spans="1:7" s="601" customFormat="1">
      <c r="A90" s="946" t="s">
        <v>1560</v>
      </c>
      <c r="B90" s="460">
        <f>'Sources and Uses Budget'!$C89</f>
        <v>0</v>
      </c>
      <c r="C90" s="460">
        <f>'Sources and Uses Budget'!$C89</f>
        <v>0</v>
      </c>
      <c r="D90" s="464">
        <f t="shared" si="1"/>
        <v>0</v>
      </c>
      <c r="E90" s="462"/>
      <c r="F90" s="461"/>
      <c r="G90" s="607"/>
    </row>
    <row r="91" spans="1:7" s="601" customFormat="1">
      <c r="A91" s="466" t="s">
        <v>38</v>
      </c>
      <c r="B91" s="460">
        <f>'Sources and Uses Budget'!$C90</f>
        <v>0</v>
      </c>
      <c r="C91" s="460">
        <f>'Sources and Uses Budget'!$C90</f>
        <v>0</v>
      </c>
      <c r="D91" s="464">
        <f t="shared" si="1"/>
        <v>0</v>
      </c>
      <c r="E91" s="462"/>
      <c r="F91" s="461"/>
      <c r="G91" s="607"/>
    </row>
    <row r="92" spans="1:7" s="601" customFormat="1">
      <c r="A92" s="466" t="s">
        <v>38</v>
      </c>
      <c r="B92" s="460">
        <f>'Sources and Uses Budget'!$C91</f>
        <v>0</v>
      </c>
      <c r="C92" s="460">
        <f>'Sources and Uses Budget'!$C91</f>
        <v>0</v>
      </c>
      <c r="D92" s="464">
        <f t="shared" si="1"/>
        <v>0</v>
      </c>
      <c r="E92" s="462"/>
      <c r="F92" s="461"/>
      <c r="G92" s="607"/>
    </row>
    <row r="93" spans="1:7" s="601" customFormat="1">
      <c r="A93" s="466" t="s">
        <v>38</v>
      </c>
      <c r="B93" s="460">
        <f>'Sources and Uses Budget'!$C92</f>
        <v>0</v>
      </c>
      <c r="C93" s="460">
        <f>'Sources and Uses Budget'!$C92</f>
        <v>0</v>
      </c>
      <c r="D93" s="464">
        <f t="shared" si="1"/>
        <v>0</v>
      </c>
      <c r="E93" s="462"/>
      <c r="F93" s="461"/>
      <c r="G93" s="607"/>
    </row>
    <row r="94" spans="1:7" s="601" customFormat="1">
      <c r="A94" s="466" t="s">
        <v>38</v>
      </c>
      <c r="B94" s="460">
        <f>'Sources and Uses Budget'!$C93</f>
        <v>0</v>
      </c>
      <c r="C94" s="460">
        <f>'Sources and Uses Budget'!$C93</f>
        <v>0</v>
      </c>
      <c r="D94" s="464">
        <f t="shared" si="1"/>
        <v>0</v>
      </c>
      <c r="E94" s="462"/>
      <c r="F94" s="461"/>
      <c r="G94" s="607"/>
    </row>
    <row r="95" spans="1:7" s="601" customFormat="1">
      <c r="A95" s="466" t="s">
        <v>38</v>
      </c>
      <c r="B95" s="460">
        <f>'Sources and Uses Budget'!$C94</f>
        <v>0</v>
      </c>
      <c r="C95" s="460">
        <f>'Sources and Uses Budget'!$C94</f>
        <v>0</v>
      </c>
      <c r="D95" s="464">
        <f t="shared" si="1"/>
        <v>0</v>
      </c>
      <c r="E95" s="462"/>
      <c r="F95" s="461"/>
      <c r="G95" s="607"/>
    </row>
    <row r="96" spans="1:7" s="601" customFormat="1">
      <c r="A96" s="465" t="s">
        <v>884</v>
      </c>
      <c r="B96" s="464">
        <f>SUM(B81:B95)</f>
        <v>1880151.5426363233</v>
      </c>
      <c r="C96" s="464">
        <f>SUM(C81:C95)</f>
        <v>1880151.5426363233</v>
      </c>
      <c r="D96" s="464">
        <f t="shared" si="1"/>
        <v>0</v>
      </c>
      <c r="E96" s="462"/>
      <c r="F96" s="461"/>
      <c r="G96" s="607"/>
    </row>
    <row r="97" spans="1:7" s="601" customFormat="1">
      <c r="A97" s="465" t="s">
        <v>885</v>
      </c>
      <c r="B97" s="464">
        <f>SUM(B64+B68+B75+B79+B96)</f>
        <v>44884710.198780946</v>
      </c>
      <c r="C97" s="464">
        <f>SUM(C64+C68+C75+C79+C96)</f>
        <v>44884710.198780946</v>
      </c>
      <c r="D97" s="464">
        <f t="shared" si="1"/>
        <v>0</v>
      </c>
      <c r="E97" s="462"/>
      <c r="F97" s="461"/>
      <c r="G97" s="607"/>
    </row>
    <row r="98" spans="1:7" s="601" customFormat="1">
      <c r="A98" s="458" t="s">
        <v>886</v>
      </c>
      <c r="B98" s="458"/>
      <c r="C98" s="458"/>
      <c r="D98" s="458"/>
      <c r="E98" s="478"/>
      <c r="F98" s="458"/>
      <c r="G98" s="607"/>
    </row>
    <row r="99" spans="1:7" s="600" customFormat="1">
      <c r="A99" s="463" t="s">
        <v>887</v>
      </c>
      <c r="B99" s="460">
        <f>'Sources and Uses Budget'!$C98</f>
        <v>1317698.1048465895</v>
      </c>
      <c r="C99" s="460">
        <f>'Sources and Uses Budget'!$C98</f>
        <v>1317698.1048465895</v>
      </c>
      <c r="D99" s="464">
        <f t="shared" si="1"/>
        <v>0</v>
      </c>
      <c r="E99" s="462"/>
      <c r="F99" s="461"/>
      <c r="G99" s="605"/>
    </row>
    <row r="100" spans="1:7" s="600" customFormat="1">
      <c r="A100" s="463" t="s">
        <v>888</v>
      </c>
      <c r="B100" s="460">
        <f>'Sources and Uses Budget'!$C99</f>
        <v>0</v>
      </c>
      <c r="C100" s="460">
        <f>'Sources and Uses Budget'!$C99</f>
        <v>0</v>
      </c>
      <c r="D100" s="464">
        <f t="shared" si="1"/>
        <v>0</v>
      </c>
      <c r="E100" s="462"/>
      <c r="F100" s="461"/>
      <c r="G100" s="605"/>
    </row>
    <row r="101" spans="1:7" s="600" customFormat="1">
      <c r="A101" s="463" t="s">
        <v>889</v>
      </c>
      <c r="B101" s="460">
        <f>'Sources and Uses Budget'!$C100</f>
        <v>0</v>
      </c>
      <c r="C101" s="460">
        <f>'Sources and Uses Budget'!$C100</f>
        <v>0</v>
      </c>
      <c r="D101" s="464">
        <f t="shared" si="1"/>
        <v>0</v>
      </c>
      <c r="E101" s="462"/>
      <c r="F101" s="461"/>
      <c r="G101" s="605"/>
    </row>
    <row r="102" spans="1:7" s="600" customFormat="1" ht="12" customHeight="1">
      <c r="A102" s="463" t="s">
        <v>890</v>
      </c>
      <c r="B102" s="460">
        <f>'Sources and Uses Budget'!$C101</f>
        <v>0</v>
      </c>
      <c r="C102" s="460">
        <f>'Sources and Uses Budget'!$C101</f>
        <v>0</v>
      </c>
      <c r="D102" s="464">
        <f t="shared" si="1"/>
        <v>0</v>
      </c>
      <c r="E102" s="462"/>
      <c r="F102" s="461"/>
      <c r="G102" s="605"/>
    </row>
    <row r="103" spans="1:7" s="600" customFormat="1">
      <c r="A103" s="463" t="s">
        <v>891</v>
      </c>
      <c r="B103" s="460">
        <f>'Sources and Uses Budget'!$C102</f>
        <v>0</v>
      </c>
      <c r="C103" s="460">
        <f>'Sources and Uses Budget'!$C102</f>
        <v>0</v>
      </c>
      <c r="D103" s="464">
        <f t="shared" si="1"/>
        <v>0</v>
      </c>
      <c r="E103" s="462"/>
      <c r="F103" s="461"/>
      <c r="G103" s="605"/>
    </row>
    <row r="104" spans="1:7" s="600" customFormat="1">
      <c r="A104" s="466" t="s">
        <v>38</v>
      </c>
      <c r="B104" s="460">
        <f>'Sources and Uses Budget'!$C103</f>
        <v>0</v>
      </c>
      <c r="C104" s="460">
        <f>'Sources and Uses Budget'!$C103</f>
        <v>0</v>
      </c>
      <c r="D104" s="464">
        <f t="shared" si="1"/>
        <v>0</v>
      </c>
      <c r="E104" s="462"/>
      <c r="F104" s="461"/>
      <c r="G104" s="605"/>
    </row>
    <row r="105" spans="1:7" s="600" customFormat="1">
      <c r="A105" s="465" t="s">
        <v>892</v>
      </c>
      <c r="B105" s="464">
        <f>SUM(B99:B104)</f>
        <v>1317698.1048465895</v>
      </c>
      <c r="C105" s="464">
        <f>SUM(C99:C104)</f>
        <v>1317698.1048465895</v>
      </c>
      <c r="D105" s="464">
        <f t="shared" si="1"/>
        <v>0</v>
      </c>
      <c r="E105" s="462"/>
      <c r="F105" s="461"/>
      <c r="G105" s="605"/>
    </row>
    <row r="106" spans="1:7" s="600" customFormat="1">
      <c r="A106" s="465" t="s">
        <v>893</v>
      </c>
      <c r="B106" s="467">
        <f>SUM(B97+B105)</f>
        <v>46202408.303627536</v>
      </c>
      <c r="C106" s="467">
        <f>SUM(C97+C105)</f>
        <v>46202408.303627536</v>
      </c>
      <c r="D106" s="464">
        <f t="shared" si="1"/>
        <v>0</v>
      </c>
      <c r="E106" s="462"/>
      <c r="F106" s="461"/>
      <c r="G106" s="605"/>
    </row>
    <row r="107" spans="1:7" s="600" customFormat="1">
      <c r="A107" s="473" t="s">
        <v>894</v>
      </c>
      <c r="B107" s="474"/>
      <c r="C107" s="475"/>
      <c r="D107" s="477"/>
      <c r="E107" s="459"/>
      <c r="F107" s="472"/>
      <c r="G107" s="605"/>
    </row>
    <row r="108" spans="1:7" s="471" customFormat="1" ht="12" hidden="1" customHeight="1">
      <c r="A108" s="470"/>
    </row>
    <row r="109" spans="1:7" s="471" customFormat="1" ht="12" hidden="1" customHeight="1">
      <c r="A109" s="470"/>
    </row>
    <row r="110" spans="1:7" s="471" customFormat="1" ht="12" hidden="1" customHeight="1">
      <c r="A110" s="470"/>
    </row>
    <row r="111" spans="1:7" s="471" customFormat="1" ht="12" hidden="1" customHeight="1">
      <c r="A111" s="470"/>
    </row>
    <row r="112" spans="1:7" s="471" customFormat="1" ht="12" hidden="1" customHeight="1">
      <c r="A112" s="470"/>
    </row>
    <row r="113" spans="1:1" s="471" customFormat="1" ht="12" hidden="1" customHeight="1">
      <c r="A113" s="470"/>
    </row>
    <row r="114" spans="1:1" s="471" customFormat="1" ht="12" hidden="1" customHeight="1">
      <c r="A114" s="470"/>
    </row>
    <row r="115" spans="1:1" s="471" customFormat="1" ht="12" hidden="1" customHeight="1">
      <c r="A115" s="470"/>
    </row>
    <row r="116" spans="1:1" s="471" customFormat="1" ht="12" hidden="1" customHeight="1">
      <c r="A116" s="470"/>
    </row>
    <row r="117" spans="1:1" s="471" customFormat="1" ht="12" hidden="1" customHeight="1">
      <c r="A117" s="470"/>
    </row>
    <row r="118" spans="1:1" s="471" customFormat="1" ht="12" hidden="1" customHeight="1">
      <c r="A118" s="470"/>
    </row>
    <row r="119" spans="1:1" s="471" customFormat="1" ht="12" hidden="1" customHeight="1">
      <c r="A119" s="470"/>
    </row>
    <row r="120" spans="1:1" s="471" customFormat="1" ht="12" hidden="1" customHeight="1">
      <c r="A120" s="470"/>
    </row>
    <row r="121" spans="1:1" s="471" customFormat="1" ht="12" hidden="1" customHeight="1">
      <c r="A121" s="470"/>
    </row>
    <row r="122" spans="1:1" s="471" customFormat="1" ht="12" hidden="1" customHeight="1">
      <c r="A122" s="470"/>
    </row>
    <row r="123" spans="1:1" s="471" customFormat="1" ht="12" hidden="1" customHeight="1">
      <c r="A123" s="470"/>
    </row>
    <row r="124" spans="1:1" s="471" customFormat="1" ht="12" hidden="1" customHeight="1">
      <c r="A124" s="470"/>
    </row>
    <row r="125" spans="1:1" s="471" customFormat="1" ht="12" hidden="1" customHeight="1">
      <c r="A125" s="470"/>
    </row>
    <row r="126" spans="1:1" s="471" customFormat="1" ht="12" hidden="1" customHeight="1">
      <c r="A126" s="470"/>
    </row>
    <row r="127" spans="1:1" s="471" customFormat="1" ht="12" hidden="1" customHeight="1">
      <c r="A127" s="470"/>
    </row>
    <row r="128" spans="1:1" s="471" customFormat="1" ht="12" hidden="1" customHeight="1">
      <c r="A128" s="470"/>
    </row>
    <row r="129" spans="1:1" s="471" customFormat="1" ht="12" hidden="1" customHeight="1">
      <c r="A129" s="470"/>
    </row>
    <row r="130" spans="1:1" s="471" customFormat="1" ht="12" hidden="1" customHeight="1">
      <c r="A130" s="470"/>
    </row>
    <row r="131" spans="1:1" s="471" customFormat="1" ht="12" hidden="1" customHeight="1">
      <c r="A131" s="470"/>
    </row>
    <row r="132" spans="1:1" s="471" customFormat="1" ht="12" hidden="1" customHeight="1">
      <c r="A132" s="470"/>
    </row>
    <row r="133" spans="1:1" s="471" customFormat="1" ht="12" hidden="1" customHeight="1">
      <c r="A133" s="470"/>
    </row>
    <row r="134" spans="1:1" s="471" customFormat="1" ht="12" hidden="1" customHeight="1">
      <c r="A134" s="470"/>
    </row>
    <row r="135" spans="1:1" s="471" customFormat="1" ht="12" hidden="1" customHeight="1">
      <c r="A135" s="470"/>
    </row>
    <row r="136" spans="1:1" s="471" customFormat="1" ht="12" hidden="1" customHeight="1">
      <c r="A136" s="470"/>
    </row>
    <row r="137" spans="1:1" s="471" customFormat="1" ht="12" hidden="1" customHeight="1">
      <c r="A137" s="470"/>
    </row>
    <row r="138" spans="1:1" s="471" customFormat="1" ht="12" hidden="1" customHeight="1">
      <c r="A138" s="470"/>
    </row>
    <row r="139" spans="1:1" s="471" customFormat="1" ht="12" hidden="1" customHeight="1">
      <c r="A139" s="470"/>
    </row>
    <row r="140" spans="1:1" s="471" customFormat="1" ht="12" hidden="1" customHeight="1">
      <c r="A140" s="470"/>
    </row>
    <row r="141" spans="1:1" s="471" customFormat="1" ht="12" hidden="1" customHeight="1">
      <c r="A141" s="470"/>
    </row>
    <row r="142" spans="1:1" s="471" customFormat="1" ht="12" hidden="1" customHeight="1">
      <c r="A142" s="470"/>
    </row>
    <row r="143" spans="1:1" s="471" customFormat="1" ht="12" hidden="1" customHeight="1">
      <c r="A143" s="470"/>
    </row>
    <row r="144" spans="1:1" s="471" customFormat="1" ht="12" hidden="1" customHeight="1">
      <c r="A144" s="470"/>
    </row>
    <row r="145" spans="1:1" s="471" customFormat="1" ht="12" hidden="1" customHeight="1">
      <c r="A145" s="470"/>
    </row>
    <row r="146" spans="1:1" s="471" customFormat="1" ht="12" hidden="1" customHeight="1">
      <c r="A146" s="470"/>
    </row>
    <row r="147" spans="1:1" s="471" customFormat="1" ht="12" hidden="1" customHeight="1">
      <c r="A147" s="470"/>
    </row>
    <row r="148" spans="1:1" s="471" customFormat="1" ht="12" hidden="1" customHeight="1">
      <c r="A148" s="470"/>
    </row>
    <row r="149" spans="1:1" s="471" customFormat="1" ht="12" hidden="1" customHeight="1">
      <c r="A149" s="470"/>
    </row>
    <row r="150" spans="1:1" s="471" customFormat="1" ht="12" hidden="1" customHeight="1">
      <c r="A150" s="470"/>
    </row>
    <row r="151" spans="1:1" s="471" customFormat="1" ht="12" hidden="1" customHeight="1">
      <c r="A151" s="470"/>
    </row>
    <row r="152" spans="1:1" s="471" customFormat="1" ht="12" hidden="1" customHeight="1">
      <c r="A152" s="470"/>
    </row>
    <row r="153" spans="1:1" s="471" customFormat="1" ht="12" hidden="1" customHeight="1">
      <c r="A153" s="470"/>
    </row>
    <row r="154" spans="1:1" s="471" customFormat="1" ht="12" hidden="1" customHeight="1">
      <c r="A154" s="470"/>
    </row>
    <row r="155" spans="1:1" s="471" customFormat="1" ht="12" hidden="1" customHeight="1">
      <c r="A155" s="470"/>
    </row>
    <row r="156" spans="1:1" s="471" customFormat="1" ht="12" hidden="1" customHeight="1">
      <c r="A156" s="470"/>
    </row>
    <row r="157" spans="1:1" s="471" customFormat="1" ht="12" hidden="1" customHeight="1">
      <c r="A157" s="470"/>
    </row>
    <row r="158" spans="1:1" s="471" customFormat="1" ht="12" hidden="1" customHeight="1">
      <c r="A158" s="470"/>
    </row>
    <row r="159" spans="1:1" s="471" customFormat="1" ht="12" hidden="1" customHeight="1">
      <c r="A159" s="470"/>
    </row>
    <row r="160" spans="1:1" s="471" customFormat="1" ht="12" hidden="1" customHeight="1">
      <c r="A160" s="470"/>
    </row>
    <row r="161" spans="1:1" s="471" customFormat="1" ht="12" hidden="1" customHeight="1">
      <c r="A161" s="470"/>
    </row>
    <row r="162" spans="1:1" s="471" customFormat="1" ht="12" hidden="1" customHeight="1">
      <c r="A162" s="470"/>
    </row>
    <row r="163" spans="1:1" s="471" customFormat="1" ht="12" hidden="1" customHeight="1">
      <c r="A163" s="470"/>
    </row>
    <row r="164" spans="1:1" s="471" customFormat="1" ht="12" hidden="1" customHeight="1">
      <c r="A164" s="470"/>
    </row>
    <row r="165" spans="1:1" s="471" customFormat="1" ht="12" hidden="1" customHeight="1">
      <c r="A165" s="470"/>
    </row>
    <row r="166" spans="1:1" s="471" customFormat="1" ht="12" hidden="1" customHeight="1">
      <c r="A166" s="470"/>
    </row>
    <row r="167" spans="1:1" s="471" customFormat="1" ht="12" hidden="1" customHeight="1">
      <c r="A167" s="470"/>
    </row>
    <row r="168" spans="1:1" s="471" customFormat="1" ht="12" hidden="1" customHeight="1">
      <c r="A168" s="470"/>
    </row>
    <row r="169" spans="1:1" s="471" customFormat="1" ht="12" hidden="1" customHeight="1">
      <c r="A169" s="470"/>
    </row>
    <row r="170" spans="1:1" s="471" customFormat="1" ht="12" hidden="1" customHeight="1">
      <c r="A170" s="470"/>
    </row>
    <row r="171" spans="1:1" s="471" customFormat="1" ht="12" hidden="1" customHeight="1">
      <c r="A171" s="470"/>
    </row>
    <row r="172" spans="1:1" s="471" customFormat="1" ht="12" hidden="1" customHeight="1">
      <c r="A172" s="470"/>
    </row>
    <row r="173" spans="1:1" s="471" customFormat="1" ht="12" hidden="1" customHeight="1">
      <c r="A173" s="470"/>
    </row>
    <row r="174" spans="1:1" s="471" customFormat="1" ht="12" hidden="1" customHeight="1">
      <c r="A174" s="470"/>
    </row>
    <row r="175" spans="1:1" s="471" customFormat="1" ht="12" hidden="1" customHeight="1">
      <c r="A175" s="470"/>
    </row>
    <row r="176" spans="1:1" s="471" customFormat="1" ht="12" hidden="1" customHeight="1">
      <c r="A176" s="470"/>
    </row>
    <row r="177" spans="1:1" s="471" customFormat="1" ht="12" hidden="1" customHeight="1">
      <c r="A177" s="470"/>
    </row>
    <row r="178" spans="1:1" s="471" customFormat="1" ht="12" hidden="1" customHeight="1">
      <c r="A178" s="470"/>
    </row>
    <row r="179" spans="1:1" s="471" customFormat="1" ht="12" hidden="1" customHeight="1">
      <c r="A179" s="470"/>
    </row>
    <row r="180" spans="1:1" s="471" customFormat="1" ht="12" hidden="1" customHeight="1">
      <c r="A180" s="470"/>
    </row>
    <row r="181" spans="1:1" s="471" customFormat="1" ht="12" hidden="1" customHeight="1">
      <c r="A181" s="470"/>
    </row>
    <row r="182" spans="1:1" s="471" customFormat="1" ht="12" hidden="1" customHeight="1">
      <c r="A182" s="470"/>
    </row>
    <row r="183" spans="1:1" s="471" customFormat="1" ht="12" hidden="1" customHeight="1">
      <c r="A183" s="470"/>
    </row>
    <row r="184" spans="1:1" s="471" customFormat="1" ht="12" hidden="1" customHeight="1">
      <c r="A184" s="470"/>
    </row>
    <row r="185" spans="1:1" s="471" customFormat="1" ht="12" hidden="1" customHeight="1">
      <c r="A185" s="470"/>
    </row>
    <row r="186" spans="1:1" s="471" customFormat="1" ht="12" hidden="1" customHeight="1">
      <c r="A186" s="470"/>
    </row>
    <row r="187" spans="1:1" s="471" customFormat="1" ht="12" hidden="1" customHeight="1">
      <c r="A187" s="470"/>
    </row>
    <row r="188" spans="1:1" s="471" customFormat="1" ht="12" hidden="1" customHeight="1">
      <c r="A188" s="470"/>
    </row>
    <row r="189" spans="1:1" s="471" customFormat="1" ht="12" hidden="1" customHeight="1">
      <c r="A189" s="470"/>
    </row>
    <row r="190" spans="1:1" s="471" customFormat="1" ht="12" hidden="1" customHeight="1">
      <c r="A190" s="470"/>
    </row>
    <row r="191" spans="1:1" s="471" customFormat="1" ht="12" hidden="1" customHeight="1">
      <c r="A191" s="470"/>
    </row>
    <row r="192" spans="1:1" s="471" customFormat="1" ht="12" hidden="1" customHeight="1">
      <c r="A192" s="470"/>
    </row>
    <row r="193" spans="1:1" s="471" customFormat="1" ht="12" hidden="1" customHeight="1">
      <c r="A193" s="470"/>
    </row>
    <row r="194" spans="1:1" s="471" customFormat="1" ht="12" hidden="1" customHeight="1">
      <c r="A194" s="470"/>
    </row>
    <row r="195" spans="1:1" s="471" customFormat="1" ht="12" hidden="1" customHeight="1">
      <c r="A195" s="470"/>
    </row>
    <row r="196" spans="1:1" s="471" customFormat="1" ht="12" hidden="1" customHeight="1">
      <c r="A196" s="470"/>
    </row>
    <row r="197" spans="1:1" s="471" customFormat="1" ht="12" hidden="1" customHeight="1">
      <c r="A197" s="470"/>
    </row>
    <row r="198" spans="1:1" s="471" customFormat="1" ht="12" hidden="1" customHeight="1">
      <c r="A198" s="470"/>
    </row>
    <row r="199" spans="1:1" s="471" customFormat="1" ht="12" hidden="1" customHeight="1">
      <c r="A199" s="470"/>
    </row>
    <row r="200" spans="1:1" s="471" customFormat="1" ht="12" hidden="1" customHeight="1">
      <c r="A200" s="470"/>
    </row>
    <row r="201" spans="1:1" s="471" customFormat="1" ht="12" hidden="1" customHeight="1">
      <c r="A201" s="470"/>
    </row>
    <row r="202" spans="1:1" s="471" customFormat="1" ht="12" hidden="1" customHeight="1">
      <c r="A202" s="470"/>
    </row>
    <row r="203" spans="1:1" s="471" customFormat="1" ht="12" hidden="1" customHeight="1">
      <c r="A203" s="470"/>
    </row>
    <row r="204" spans="1:1" s="471" customFormat="1" ht="12" hidden="1" customHeight="1">
      <c r="A204" s="470"/>
    </row>
    <row r="205" spans="1:1" s="471" customFormat="1" ht="12" hidden="1" customHeight="1">
      <c r="A205" s="470"/>
    </row>
    <row r="206" spans="1:1" s="471" customFormat="1" ht="12" hidden="1" customHeight="1">
      <c r="A206" s="470"/>
    </row>
    <row r="207" spans="1:1" s="471" customFormat="1" ht="12" hidden="1" customHeight="1">
      <c r="A207" s="470"/>
    </row>
    <row r="208" spans="1:1" s="471" customFormat="1" ht="12" hidden="1" customHeight="1">
      <c r="A208" s="470"/>
    </row>
    <row r="209" spans="1:1" s="471" customFormat="1" ht="12" hidden="1" customHeight="1">
      <c r="A209" s="470"/>
    </row>
    <row r="210" spans="1:1" s="471" customFormat="1" ht="12" hidden="1" customHeight="1">
      <c r="A210" s="470"/>
    </row>
    <row r="211" spans="1:1" s="471" customFormat="1" ht="12" hidden="1" customHeight="1">
      <c r="A211" s="470"/>
    </row>
    <row r="212" spans="1:1" s="471" customFormat="1" ht="12" hidden="1" customHeight="1">
      <c r="A212" s="470"/>
    </row>
    <row r="213" spans="1:1" s="471" customFormat="1" ht="12" hidden="1" customHeight="1">
      <c r="A213" s="470"/>
    </row>
    <row r="214" spans="1:1" s="471" customFormat="1" ht="12" hidden="1" customHeight="1">
      <c r="A214" s="470"/>
    </row>
    <row r="215" spans="1:1" s="471" customFormat="1" ht="12" hidden="1" customHeight="1">
      <c r="A215" s="470"/>
    </row>
    <row r="216" spans="1:1" s="471" customFormat="1" ht="12" hidden="1" customHeight="1">
      <c r="A216" s="470"/>
    </row>
    <row r="217" spans="1:1" s="471" customFormat="1" ht="12" hidden="1" customHeight="1">
      <c r="A217" s="470"/>
    </row>
    <row r="218" spans="1:1" s="471" customFormat="1" ht="12" hidden="1" customHeight="1">
      <c r="A218" s="470"/>
    </row>
    <row r="219" spans="1:1" s="471" customFormat="1" ht="12" hidden="1" customHeight="1">
      <c r="A219" s="470"/>
    </row>
    <row r="220" spans="1:1" s="471" customFormat="1" ht="12" hidden="1" customHeight="1">
      <c r="A220" s="470"/>
    </row>
    <row r="221" spans="1:1" s="471" customFormat="1" ht="12" hidden="1" customHeight="1">
      <c r="A221" s="470"/>
    </row>
    <row r="222" spans="1:1" s="471" customFormat="1" ht="12" hidden="1" customHeight="1">
      <c r="A222" s="470"/>
    </row>
    <row r="223" spans="1:1" s="471" customFormat="1" ht="12" hidden="1" customHeight="1">
      <c r="A223" s="470"/>
    </row>
    <row r="224" spans="1:1" s="471" customFormat="1" ht="12" hidden="1" customHeight="1">
      <c r="A224" s="470"/>
    </row>
    <row r="225" spans="1:1" s="471" customFormat="1" ht="12" hidden="1" customHeight="1">
      <c r="A225" s="470"/>
    </row>
    <row r="226" spans="1:1" s="471" customFormat="1" ht="12" hidden="1" customHeight="1">
      <c r="A226" s="470"/>
    </row>
    <row r="227" spans="1:1" s="471" customFormat="1" ht="12" hidden="1" customHeight="1">
      <c r="A227" s="470"/>
    </row>
    <row r="228" spans="1:1" s="471" customFormat="1" ht="12" hidden="1" customHeight="1">
      <c r="A228" s="470"/>
    </row>
    <row r="229" spans="1:1" s="471" customFormat="1" ht="12" hidden="1" customHeight="1">
      <c r="A229" s="470"/>
    </row>
    <row r="230" spans="1:1" s="471" customFormat="1" ht="12" hidden="1" customHeight="1">
      <c r="A230" s="470"/>
    </row>
    <row r="231" spans="1:1" s="471" customFormat="1" ht="12" hidden="1" customHeight="1">
      <c r="A231" s="470"/>
    </row>
    <row r="232" spans="1:1" s="471" customFormat="1" ht="12" hidden="1" customHeight="1">
      <c r="A232" s="470"/>
    </row>
    <row r="233" spans="1:1" s="471" customFormat="1" ht="12" hidden="1" customHeight="1">
      <c r="A233" s="470"/>
    </row>
    <row r="234" spans="1:1" s="471" customFormat="1" ht="12" hidden="1" customHeight="1">
      <c r="A234" s="470"/>
    </row>
    <row r="235" spans="1:1" s="471" customFormat="1" ht="12" hidden="1" customHeight="1">
      <c r="A235" s="470"/>
    </row>
    <row r="236" spans="1:1" s="471" customFormat="1" ht="12" hidden="1" customHeight="1">
      <c r="A236" s="470"/>
    </row>
    <row r="237" spans="1:1" s="471" customFormat="1" ht="12" hidden="1" customHeight="1">
      <c r="A237" s="470"/>
    </row>
    <row r="238" spans="1:1" s="471" customFormat="1" ht="12" hidden="1" customHeight="1">
      <c r="A238" s="470"/>
    </row>
    <row r="239" spans="1:1" s="471" customFormat="1" ht="12" hidden="1" customHeight="1">
      <c r="A239" s="470"/>
    </row>
    <row r="240" spans="1:1" s="471" customFormat="1" ht="12" hidden="1" customHeight="1">
      <c r="A240" s="470"/>
    </row>
    <row r="241" spans="1:1" s="471" customFormat="1" ht="12" hidden="1" customHeight="1">
      <c r="A241" s="470"/>
    </row>
    <row r="242" spans="1:1" s="471" customFormat="1" ht="12" hidden="1" customHeight="1">
      <c r="A242" s="470"/>
    </row>
    <row r="243" spans="1:1" s="471" customFormat="1" ht="12" hidden="1" customHeight="1">
      <c r="A243" s="470"/>
    </row>
    <row r="244" spans="1:1" s="471" customFormat="1" ht="12" hidden="1" customHeight="1">
      <c r="A244" s="470"/>
    </row>
    <row r="245" spans="1:1" s="471" customFormat="1" ht="12" hidden="1" customHeight="1">
      <c r="A245" s="470"/>
    </row>
    <row r="246" spans="1:1" s="471" customFormat="1" ht="12" hidden="1" customHeight="1">
      <c r="A246" s="470"/>
    </row>
    <row r="247" spans="1:1" s="471" customFormat="1" ht="12" hidden="1" customHeight="1">
      <c r="A247" s="470"/>
    </row>
    <row r="248" spans="1:1" s="471" customFormat="1" ht="12" hidden="1" customHeight="1">
      <c r="A248" s="470"/>
    </row>
    <row r="249" spans="1:1" s="471" customFormat="1" ht="12" hidden="1" customHeight="1">
      <c r="A249" s="470"/>
    </row>
    <row r="250" spans="1:1" s="471" customFormat="1" ht="12" hidden="1" customHeight="1">
      <c r="A250" s="470"/>
    </row>
    <row r="251" spans="1:1" s="471" customFormat="1" ht="12" hidden="1" customHeight="1">
      <c r="A251" s="470"/>
    </row>
    <row r="252" spans="1:1" s="471" customFormat="1" ht="12" hidden="1" customHeight="1">
      <c r="A252" s="470"/>
    </row>
    <row r="253" spans="1:1" s="471" customFormat="1" ht="12" hidden="1" customHeight="1">
      <c r="A253" s="470"/>
    </row>
    <row r="254" spans="1:1" s="471" customFormat="1" ht="12" hidden="1" customHeight="1">
      <c r="A254" s="470"/>
    </row>
    <row r="255" spans="1:1" s="471" customFormat="1" ht="12" hidden="1" customHeight="1">
      <c r="A255" s="470"/>
    </row>
    <row r="256" spans="1:1" s="471" customFormat="1" ht="12" hidden="1" customHeight="1">
      <c r="A256" s="470"/>
    </row>
    <row r="257" spans="1:1" s="471" customFormat="1" ht="12" hidden="1" customHeight="1">
      <c r="A257" s="470"/>
    </row>
    <row r="258" spans="1:1" s="471" customFormat="1" ht="12" hidden="1" customHeight="1">
      <c r="A258" s="470"/>
    </row>
    <row r="259" spans="1:1" s="471" customFormat="1" ht="12" hidden="1" customHeight="1">
      <c r="A259" s="470"/>
    </row>
    <row r="260" spans="1:1" s="471" customFormat="1" ht="12" hidden="1" customHeight="1">
      <c r="A260" s="470"/>
    </row>
    <row r="261" spans="1:1" s="471" customFormat="1" ht="12" hidden="1" customHeight="1">
      <c r="A261" s="470"/>
    </row>
    <row r="262" spans="1:1" s="471" customFormat="1" ht="12" hidden="1" customHeight="1">
      <c r="A262" s="470"/>
    </row>
    <row r="263" spans="1:1" s="471" customFormat="1" ht="12" hidden="1" customHeight="1">
      <c r="A263" s="470"/>
    </row>
    <row r="264" spans="1:1" s="471" customFormat="1" ht="12" hidden="1" customHeight="1">
      <c r="A264" s="470"/>
    </row>
    <row r="265" spans="1:1" s="471" customFormat="1" ht="12" hidden="1" customHeight="1">
      <c r="A265" s="470"/>
    </row>
    <row r="266" spans="1:1" s="471" customFormat="1" ht="12" hidden="1" customHeight="1">
      <c r="A266" s="470"/>
    </row>
    <row r="267" spans="1:1" s="471" customFormat="1" ht="12" hidden="1" customHeight="1">
      <c r="A267" s="470"/>
    </row>
    <row r="268" spans="1:1" s="471" customFormat="1" ht="12" hidden="1" customHeight="1">
      <c r="A268" s="470"/>
    </row>
    <row r="269" spans="1:1" s="471" customFormat="1" ht="12" hidden="1" customHeight="1">
      <c r="A269" s="470"/>
    </row>
    <row r="270" spans="1:1" s="471" customFormat="1" ht="12" hidden="1" customHeight="1">
      <c r="A270" s="470"/>
    </row>
    <row r="271" spans="1:1" s="471" customFormat="1" ht="12" hidden="1" customHeight="1">
      <c r="A271" s="470"/>
    </row>
    <row r="272" spans="1:1" s="471" customFormat="1" ht="12" hidden="1" customHeight="1">
      <c r="A272" s="470"/>
    </row>
    <row r="273" spans="1:1" s="471" customFormat="1" ht="12" hidden="1" customHeight="1">
      <c r="A273" s="470"/>
    </row>
    <row r="274" spans="1:1" s="471" customFormat="1" ht="12" hidden="1" customHeight="1">
      <c r="A274" s="470"/>
    </row>
    <row r="275" spans="1:1" s="471" customFormat="1" ht="12" hidden="1" customHeight="1">
      <c r="A275" s="470"/>
    </row>
    <row r="276" spans="1:1" s="471" customFormat="1" ht="12" hidden="1" customHeight="1">
      <c r="A276" s="470"/>
    </row>
    <row r="277" spans="1:1" s="471" customFormat="1" ht="12" hidden="1" customHeight="1">
      <c r="A277" s="470"/>
    </row>
    <row r="278" spans="1:1" s="471" customFormat="1" ht="12" hidden="1" customHeight="1">
      <c r="A278" s="470"/>
    </row>
    <row r="279" spans="1:1" s="471" customFormat="1" ht="12" hidden="1" customHeight="1">
      <c r="A279" s="470"/>
    </row>
    <row r="280" spans="1:1" s="471" customFormat="1" ht="12" hidden="1" customHeight="1">
      <c r="A280" s="470"/>
    </row>
    <row r="281" spans="1:1" s="471" customFormat="1" ht="12" hidden="1" customHeight="1">
      <c r="A281" s="470"/>
    </row>
    <row r="282" spans="1:1" s="471" customFormat="1" ht="12" hidden="1" customHeight="1">
      <c r="A282" s="470"/>
    </row>
    <row r="283" spans="1:1" s="471" customFormat="1" ht="12" hidden="1" customHeight="1">
      <c r="A283" s="470"/>
    </row>
    <row r="284" spans="1:1" s="471" customFormat="1" ht="12" hidden="1" customHeight="1">
      <c r="A284" s="470"/>
    </row>
    <row r="285" spans="1:1" s="471" customFormat="1" ht="12" hidden="1" customHeight="1">
      <c r="A285" s="470"/>
    </row>
    <row r="286" spans="1:1" s="471" customFormat="1" ht="12" hidden="1" customHeight="1">
      <c r="A286" s="470"/>
    </row>
    <row r="287" spans="1:1" s="471" customFormat="1" ht="12" hidden="1" customHeight="1">
      <c r="A287" s="470"/>
    </row>
    <row r="288" spans="1:1" s="471" customFormat="1" ht="12" hidden="1" customHeight="1">
      <c r="A288" s="470"/>
    </row>
    <row r="289" spans="1:1" s="471" customFormat="1" ht="12" hidden="1" customHeight="1">
      <c r="A289" s="470"/>
    </row>
    <row r="290" spans="1:1" s="471" customFormat="1" ht="12" hidden="1" customHeight="1">
      <c r="A290" s="470"/>
    </row>
    <row r="291" spans="1:1" s="471" customFormat="1" ht="12" hidden="1" customHeight="1">
      <c r="A291" s="470"/>
    </row>
    <row r="292" spans="1:1" s="471" customFormat="1" ht="12" hidden="1" customHeight="1">
      <c r="A292" s="470"/>
    </row>
    <row r="293" spans="1:1" s="471" customFormat="1" ht="12" hidden="1" customHeight="1">
      <c r="A293" s="470"/>
    </row>
    <row r="294" spans="1:1" s="471" customFormat="1" ht="12" hidden="1" customHeight="1">
      <c r="A294" s="470"/>
    </row>
    <row r="295" spans="1:1" s="471" customFormat="1" ht="12" hidden="1" customHeight="1">
      <c r="A295" s="470"/>
    </row>
    <row r="296" spans="1:1" s="471" customFormat="1" ht="12" hidden="1" customHeight="1">
      <c r="A296" s="470"/>
    </row>
    <row r="297" spans="1:1" s="471" customFormat="1" ht="12" hidden="1" customHeight="1">
      <c r="A297" s="470"/>
    </row>
    <row r="298" spans="1:1" s="471" customFormat="1" ht="12" hidden="1" customHeight="1">
      <c r="A298" s="470"/>
    </row>
    <row r="299" spans="1:1" s="471" customFormat="1" ht="12" hidden="1" customHeight="1">
      <c r="A299" s="470"/>
    </row>
    <row r="300" spans="1:1" s="471" customFormat="1" ht="12" hidden="1" customHeight="1">
      <c r="A300" s="470"/>
    </row>
    <row r="301" spans="1:1" s="471" customFormat="1" ht="12" hidden="1" customHeight="1">
      <c r="A301" s="470"/>
    </row>
    <row r="302" spans="1:1" s="471" customFormat="1" ht="12" hidden="1" customHeight="1">
      <c r="A302" s="470"/>
    </row>
    <row r="303" spans="1:1" s="471" customFormat="1" ht="12" hidden="1" customHeight="1">
      <c r="A303" s="470"/>
    </row>
    <row r="304" spans="1:1" s="471" customFormat="1" ht="12" hidden="1" customHeight="1">
      <c r="A304" s="470"/>
    </row>
    <row r="305" spans="1:1" s="471" customFormat="1" ht="12" hidden="1" customHeight="1">
      <c r="A305" s="470"/>
    </row>
    <row r="306" spans="1:1" s="471" customFormat="1" ht="12" hidden="1" customHeight="1">
      <c r="A306" s="470"/>
    </row>
    <row r="307" spans="1:1" s="471" customFormat="1" ht="12" hidden="1" customHeight="1">
      <c r="A307" s="470"/>
    </row>
    <row r="308" spans="1:1" s="471" customFormat="1" ht="12" hidden="1" customHeight="1">
      <c r="A308" s="470"/>
    </row>
    <row r="309" spans="1:1" s="471" customFormat="1" ht="12" hidden="1" customHeight="1">
      <c r="A309" s="470"/>
    </row>
    <row r="310" spans="1:1" s="471" customFormat="1" ht="12" hidden="1" customHeight="1">
      <c r="A310" s="470"/>
    </row>
    <row r="311" spans="1:1" s="471" customFormat="1" ht="12" hidden="1" customHeight="1">
      <c r="A311" s="470"/>
    </row>
    <row r="312" spans="1:1" s="471" customFormat="1" ht="12" hidden="1" customHeight="1">
      <c r="A312" s="470"/>
    </row>
    <row r="313" spans="1:1" s="471" customFormat="1" ht="12" hidden="1" customHeight="1">
      <c r="A313" s="470"/>
    </row>
    <row r="314" spans="1:1" s="471" customFormat="1" ht="12" hidden="1" customHeight="1">
      <c r="A314" s="470"/>
    </row>
    <row r="315" spans="1:1" s="471" customFormat="1" ht="12" hidden="1" customHeight="1">
      <c r="A315" s="470"/>
    </row>
    <row r="316" spans="1:1" s="471" customFormat="1" ht="12" hidden="1" customHeight="1">
      <c r="A316" s="470"/>
    </row>
    <row r="317" spans="1:1" s="471" customFormat="1" ht="12" hidden="1" customHeight="1">
      <c r="A317" s="470"/>
    </row>
    <row r="318" spans="1:1" s="471" customFormat="1" ht="12" hidden="1" customHeight="1">
      <c r="A318" s="470"/>
    </row>
    <row r="319" spans="1:1" s="471" customFormat="1" ht="12" hidden="1" customHeight="1">
      <c r="A319" s="470"/>
    </row>
    <row r="320" spans="1:1" s="471" customFormat="1" ht="12" hidden="1" customHeight="1">
      <c r="A320" s="470"/>
    </row>
    <row r="321" spans="1:1" s="471" customFormat="1" ht="12" hidden="1" customHeight="1">
      <c r="A321" s="470"/>
    </row>
    <row r="322" spans="1:1" s="471" customFormat="1" ht="12" hidden="1" customHeight="1">
      <c r="A322" s="470"/>
    </row>
    <row r="323" spans="1:1" s="471" customFormat="1" ht="12" hidden="1" customHeight="1">
      <c r="A323" s="470"/>
    </row>
    <row r="324" spans="1:1" s="471" customFormat="1" ht="12" hidden="1" customHeight="1">
      <c r="A324" s="470"/>
    </row>
    <row r="325" spans="1:1" s="471" customFormat="1" ht="12" hidden="1" customHeight="1">
      <c r="A325" s="470"/>
    </row>
    <row r="326" spans="1:1" s="471" customFormat="1" ht="12" hidden="1" customHeight="1">
      <c r="A326" s="470"/>
    </row>
    <row r="327" spans="1:1" s="471" customFormat="1" ht="12" hidden="1" customHeight="1">
      <c r="A327" s="470"/>
    </row>
    <row r="328" spans="1:1" s="471" customFormat="1" ht="12" hidden="1" customHeight="1">
      <c r="A328" s="470"/>
    </row>
    <row r="329" spans="1:1" s="471" customFormat="1" ht="12" hidden="1" customHeight="1">
      <c r="A329" s="470"/>
    </row>
    <row r="330" spans="1:1" s="471" customFormat="1" ht="12" hidden="1" customHeight="1">
      <c r="A330" s="470"/>
    </row>
    <row r="331" spans="1:1" s="471" customFormat="1" ht="12" hidden="1" customHeight="1">
      <c r="A331" s="470"/>
    </row>
    <row r="332" spans="1:1" s="471" customFormat="1" ht="12" hidden="1" customHeight="1">
      <c r="A332" s="470"/>
    </row>
    <row r="333" spans="1:1" s="471" customFormat="1" ht="12" hidden="1" customHeight="1">
      <c r="A333" s="470"/>
    </row>
    <row r="334" spans="1:1" s="471" customFormat="1" ht="12" hidden="1" customHeight="1">
      <c r="A334" s="470"/>
    </row>
    <row r="335" spans="1:1" s="471" customFormat="1" ht="12" hidden="1" customHeight="1">
      <c r="A335" s="470"/>
    </row>
    <row r="336" spans="1:1" s="471" customFormat="1" ht="12" hidden="1" customHeight="1">
      <c r="A336" s="470"/>
    </row>
    <row r="337" spans="1:1" s="471" customFormat="1" ht="12" hidden="1" customHeight="1">
      <c r="A337" s="470"/>
    </row>
    <row r="338" spans="1:1" s="471" customFormat="1" ht="12" hidden="1" customHeight="1">
      <c r="A338" s="470"/>
    </row>
    <row r="339" spans="1:1" s="471" customFormat="1" ht="12" hidden="1" customHeight="1">
      <c r="A339" s="470"/>
    </row>
    <row r="340" spans="1:1" s="471" customFormat="1" ht="12" hidden="1" customHeight="1">
      <c r="A340" s="470"/>
    </row>
    <row r="341" spans="1:1" s="471" customFormat="1" ht="12" hidden="1" customHeight="1">
      <c r="A341" s="470"/>
    </row>
    <row r="342" spans="1:1" s="471" customFormat="1" ht="12" hidden="1" customHeight="1">
      <c r="A342" s="470"/>
    </row>
    <row r="343" spans="1:1" s="471" customFormat="1" ht="12" hidden="1" customHeight="1">
      <c r="A343" s="470"/>
    </row>
    <row r="344" spans="1:1" s="471" customFormat="1" ht="12" hidden="1" customHeight="1">
      <c r="A344" s="470"/>
    </row>
    <row r="345" spans="1:1" s="471" customFormat="1" ht="12" hidden="1" customHeight="1">
      <c r="A345" s="470"/>
    </row>
    <row r="346" spans="1:1" s="471" customFormat="1" ht="12" hidden="1" customHeight="1">
      <c r="A346" s="470"/>
    </row>
    <row r="347" spans="1:1" s="471" customFormat="1" ht="12" hidden="1" customHeight="1">
      <c r="A347" s="470"/>
    </row>
    <row r="348" spans="1:1" s="471" customFormat="1" ht="12" hidden="1" customHeight="1">
      <c r="A348" s="470"/>
    </row>
    <row r="349" spans="1:1" s="471" customFormat="1" ht="12" hidden="1" customHeight="1">
      <c r="A349" s="470"/>
    </row>
    <row r="350" spans="1:1" s="471" customFormat="1" ht="12" hidden="1" customHeight="1">
      <c r="A350" s="470"/>
    </row>
    <row r="351" spans="1:1" s="471" customFormat="1" ht="12" hidden="1" customHeight="1">
      <c r="A351" s="470"/>
    </row>
    <row r="352" spans="1:1" s="471" customFormat="1" ht="12" hidden="1" customHeight="1">
      <c r="A352" s="470"/>
    </row>
    <row r="353" spans="1:1" s="471" customFormat="1" ht="12" hidden="1" customHeight="1">
      <c r="A353" s="470"/>
    </row>
    <row r="354" spans="1:1" s="471" customFormat="1" ht="12" hidden="1" customHeight="1">
      <c r="A354" s="470"/>
    </row>
    <row r="355" spans="1:1" s="471" customFormat="1" ht="12" hidden="1" customHeight="1">
      <c r="A355" s="470"/>
    </row>
    <row r="356" spans="1:1" s="471" customFormat="1" ht="12" hidden="1" customHeight="1">
      <c r="A356" s="470"/>
    </row>
    <row r="357" spans="1:1" s="471" customFormat="1" ht="12" hidden="1" customHeight="1">
      <c r="A357" s="470"/>
    </row>
    <row r="358" spans="1:1" s="471" customFormat="1" ht="12" hidden="1" customHeight="1">
      <c r="A358" s="470"/>
    </row>
    <row r="359" spans="1:1" s="471" customFormat="1" ht="12" hidden="1" customHeight="1">
      <c r="A359" s="470"/>
    </row>
    <row r="360" spans="1:1" s="471" customFormat="1" ht="12" hidden="1" customHeight="1">
      <c r="A360" s="470"/>
    </row>
    <row r="361" spans="1:1" s="471" customFormat="1" ht="12" hidden="1" customHeight="1">
      <c r="A361" s="470"/>
    </row>
    <row r="362" spans="1:1" s="471" customFormat="1" ht="12" hidden="1" customHeight="1">
      <c r="A362" s="470"/>
    </row>
    <row r="363" spans="1:1" s="471" customFormat="1" ht="12" hidden="1" customHeight="1">
      <c r="A363" s="470"/>
    </row>
    <row r="364" spans="1:1" s="471" customFormat="1" ht="12" hidden="1" customHeight="1">
      <c r="A364" s="470"/>
    </row>
    <row r="365" spans="1:1" s="471" customFormat="1" ht="12" hidden="1" customHeight="1">
      <c r="A365" s="470"/>
    </row>
    <row r="366" spans="1:1" s="471" customFormat="1" ht="12" hidden="1" customHeight="1">
      <c r="A366" s="470"/>
    </row>
    <row r="367" spans="1:1" s="471" customFormat="1" ht="12" hidden="1" customHeight="1">
      <c r="A367" s="470"/>
    </row>
    <row r="368" spans="1:1" s="471" customFormat="1" ht="12" hidden="1" customHeight="1">
      <c r="A368" s="470"/>
    </row>
    <row r="369" spans="1:1" s="471" customFormat="1" ht="12" hidden="1" customHeight="1">
      <c r="A369" s="470"/>
    </row>
    <row r="370" spans="1:1" s="471" customFormat="1" ht="12" hidden="1" customHeight="1">
      <c r="A370" s="470"/>
    </row>
    <row r="371" spans="1:1" s="471" customFormat="1" ht="12" hidden="1" customHeight="1">
      <c r="A371" s="470"/>
    </row>
    <row r="372" spans="1:1" s="471" customFormat="1" ht="12" hidden="1" customHeight="1">
      <c r="A372" s="470"/>
    </row>
    <row r="373" spans="1:1" s="471" customFormat="1" ht="12" hidden="1" customHeight="1">
      <c r="A373" s="470"/>
    </row>
    <row r="374" spans="1:1" s="471" customFormat="1" ht="12" hidden="1" customHeight="1">
      <c r="A374" s="470"/>
    </row>
    <row r="375" spans="1:1" s="471" customFormat="1" ht="12" hidden="1" customHeight="1">
      <c r="A375" s="470"/>
    </row>
    <row r="376" spans="1:1" s="471" customFormat="1" ht="12" hidden="1" customHeight="1">
      <c r="A376" s="470"/>
    </row>
    <row r="377" spans="1:1" s="471" customFormat="1" ht="12" hidden="1" customHeight="1">
      <c r="A377" s="470"/>
    </row>
    <row r="378" spans="1:1" s="471" customFormat="1" ht="12" hidden="1" customHeight="1">
      <c r="A378" s="470"/>
    </row>
    <row r="379" spans="1:1" s="471" customFormat="1" ht="12" hidden="1" customHeight="1">
      <c r="A379" s="470"/>
    </row>
    <row r="380" spans="1:1" s="471" customFormat="1" ht="12" hidden="1" customHeight="1">
      <c r="A380" s="470"/>
    </row>
    <row r="381" spans="1:1" s="471" customFormat="1" ht="12" hidden="1" customHeight="1">
      <c r="A381" s="470"/>
    </row>
    <row r="382" spans="1:1" s="471" customFormat="1" ht="12" hidden="1" customHeight="1">
      <c r="A382" s="470"/>
    </row>
    <row r="383" spans="1:1" s="471" customFormat="1" ht="12" hidden="1" customHeight="1">
      <c r="A383" s="470"/>
    </row>
    <row r="384" spans="1:1" s="471" customFormat="1" ht="12" hidden="1" customHeight="1">
      <c r="A384" s="470"/>
    </row>
    <row r="385" spans="1:1" s="471" customFormat="1" ht="12" hidden="1" customHeight="1">
      <c r="A385" s="470"/>
    </row>
    <row r="386" spans="1:1" s="471" customFormat="1" ht="12" hidden="1" customHeight="1">
      <c r="A386" s="470"/>
    </row>
    <row r="387" spans="1:1" s="471" customFormat="1" ht="12" hidden="1" customHeight="1">
      <c r="A387" s="470"/>
    </row>
    <row r="388" spans="1:1" s="471" customFormat="1" ht="12" hidden="1" customHeight="1">
      <c r="A388" s="470"/>
    </row>
    <row r="389" spans="1:1" s="471" customFormat="1" ht="12" hidden="1" customHeight="1">
      <c r="A389" s="470"/>
    </row>
    <row r="390" spans="1:1" s="471" customFormat="1" ht="12" hidden="1" customHeight="1">
      <c r="A390" s="470"/>
    </row>
    <row r="391" spans="1:1" s="471" customFormat="1" ht="12" hidden="1" customHeight="1">
      <c r="A391" s="470"/>
    </row>
    <row r="392" spans="1:1" s="471" customFormat="1" ht="12" hidden="1" customHeight="1">
      <c r="A392" s="470"/>
    </row>
    <row r="393" spans="1:1" s="471" customFormat="1" ht="12" hidden="1" customHeight="1">
      <c r="A393" s="470"/>
    </row>
    <row r="394" spans="1:1" s="471" customFormat="1" ht="12" hidden="1" customHeight="1">
      <c r="A394" s="470"/>
    </row>
    <row r="395" spans="1:1" s="471" customFormat="1" ht="12" hidden="1" customHeight="1">
      <c r="A395" s="470"/>
    </row>
    <row r="396" spans="1:1" s="471" customFormat="1" ht="12" hidden="1" customHeight="1">
      <c r="A396" s="470"/>
    </row>
    <row r="397" spans="1:1" s="471" customFormat="1" ht="12" hidden="1" customHeight="1">
      <c r="A397" s="470"/>
    </row>
    <row r="398" spans="1:1" s="471" customFormat="1" ht="12" hidden="1" customHeight="1">
      <c r="A398" s="470"/>
    </row>
    <row r="399" spans="1:1" s="471" customFormat="1" ht="12" hidden="1" customHeight="1">
      <c r="A399" s="470"/>
    </row>
    <row r="400" spans="1:1" s="471" customFormat="1" ht="12" hidden="1" customHeight="1">
      <c r="A400" s="470"/>
    </row>
    <row r="401" spans="1:1" s="471" customFormat="1" ht="12" hidden="1" customHeight="1">
      <c r="A401" s="470"/>
    </row>
    <row r="402" spans="1:1" s="471" customFormat="1" ht="12" hidden="1" customHeight="1">
      <c r="A402" s="470"/>
    </row>
    <row r="403" spans="1:1" s="471" customFormat="1" ht="12" hidden="1" customHeight="1">
      <c r="A403" s="470"/>
    </row>
    <row r="404" spans="1:1" s="471" customFormat="1" ht="12" hidden="1" customHeight="1">
      <c r="A404" s="470"/>
    </row>
    <row r="405" spans="1:1" s="471" customFormat="1" ht="12" hidden="1" customHeight="1">
      <c r="A405" s="470"/>
    </row>
    <row r="406" spans="1:1" s="471" customFormat="1" ht="12" hidden="1" customHeight="1">
      <c r="A406" s="470"/>
    </row>
    <row r="407" spans="1:1" s="471" customFormat="1" ht="12" hidden="1" customHeight="1">
      <c r="A407" s="470"/>
    </row>
    <row r="408" spans="1:1" s="471" customFormat="1" ht="12" hidden="1" customHeight="1">
      <c r="A408" s="470"/>
    </row>
    <row r="409" spans="1:1" s="471" customFormat="1" ht="12" hidden="1" customHeight="1">
      <c r="A409" s="470"/>
    </row>
    <row r="410" spans="1:1" s="471" customFormat="1" ht="12" hidden="1" customHeight="1">
      <c r="A410" s="470"/>
    </row>
    <row r="411" spans="1:1" s="471" customFormat="1" ht="12" hidden="1" customHeight="1">
      <c r="A411" s="470"/>
    </row>
    <row r="412" spans="1:1" s="471" customFormat="1" ht="12" hidden="1" customHeight="1">
      <c r="A412" s="470"/>
    </row>
    <row r="413" spans="1:1" s="471" customFormat="1" ht="12" hidden="1" customHeight="1">
      <c r="A413" s="470"/>
    </row>
    <row r="414" spans="1:1" s="471" customFormat="1" ht="12" hidden="1" customHeight="1">
      <c r="A414" s="470"/>
    </row>
    <row r="415" spans="1:1" s="471" customFormat="1" ht="12" hidden="1" customHeight="1">
      <c r="A415" s="470"/>
    </row>
    <row r="416" spans="1:1" s="471" customFormat="1" ht="12" hidden="1" customHeight="1">
      <c r="A416" s="470"/>
    </row>
    <row r="417" spans="1:1" s="471" customFormat="1" ht="12" hidden="1" customHeight="1">
      <c r="A417" s="470"/>
    </row>
    <row r="418" spans="1:1" s="471" customFormat="1" ht="12" hidden="1" customHeight="1">
      <c r="A418" s="470"/>
    </row>
    <row r="419" spans="1:1" s="471" customFormat="1" ht="12" hidden="1" customHeight="1">
      <c r="A419" s="470"/>
    </row>
    <row r="420" spans="1:1" s="471" customFormat="1" ht="12" hidden="1" customHeight="1">
      <c r="A420" s="470"/>
    </row>
    <row r="421" spans="1:1" s="471" customFormat="1" ht="12" hidden="1" customHeight="1">
      <c r="A421" s="470"/>
    </row>
    <row r="422" spans="1:1" s="471" customFormat="1" ht="12" hidden="1" customHeight="1">
      <c r="A422" s="470"/>
    </row>
    <row r="423" spans="1:1" s="471" customFormat="1" ht="12" hidden="1" customHeight="1">
      <c r="A423" s="470"/>
    </row>
    <row r="424" spans="1:1" s="471" customFormat="1" ht="12" hidden="1" customHeight="1">
      <c r="A424" s="470"/>
    </row>
    <row r="425" spans="1:1" s="471" customFormat="1" ht="12" hidden="1" customHeight="1">
      <c r="A425" s="470"/>
    </row>
    <row r="426" spans="1:1" s="471" customFormat="1" ht="12" hidden="1" customHeight="1">
      <c r="A426" s="470"/>
    </row>
    <row r="427" spans="1:1" s="471" customFormat="1" ht="12" hidden="1" customHeight="1">
      <c r="A427" s="470"/>
    </row>
    <row r="428" spans="1:1" s="471" customFormat="1" ht="12" hidden="1" customHeight="1">
      <c r="A428" s="470"/>
    </row>
    <row r="429" spans="1:1" s="471" customFormat="1" ht="12" hidden="1" customHeight="1">
      <c r="A429" s="470"/>
    </row>
    <row r="430" spans="1:1" s="471" customFormat="1" ht="12" hidden="1" customHeight="1">
      <c r="A430" s="470"/>
    </row>
    <row r="431" spans="1:1" s="471" customFormat="1" ht="12" hidden="1" customHeight="1">
      <c r="A431" s="470"/>
    </row>
    <row r="432" spans="1:1" s="471" customFormat="1" ht="12" hidden="1" customHeight="1">
      <c r="A432" s="470"/>
    </row>
    <row r="433" spans="1:1" s="471" customFormat="1" ht="12" hidden="1" customHeight="1">
      <c r="A433" s="470"/>
    </row>
    <row r="434" spans="1:1" s="471" customFormat="1" ht="12" hidden="1" customHeight="1">
      <c r="A434" s="470"/>
    </row>
    <row r="435" spans="1:1" s="471" customFormat="1" ht="12" hidden="1" customHeight="1">
      <c r="A435" s="470"/>
    </row>
    <row r="436" spans="1:1" s="471" customFormat="1" ht="12" hidden="1" customHeight="1">
      <c r="A436" s="470"/>
    </row>
    <row r="437" spans="1:1" s="471" customFormat="1" ht="12" hidden="1" customHeight="1">
      <c r="A437" s="470"/>
    </row>
    <row r="438" spans="1:1" s="471" customFormat="1" ht="12" hidden="1" customHeight="1">
      <c r="A438" s="470"/>
    </row>
    <row r="439" spans="1:1" s="471" customFormat="1" ht="12" hidden="1" customHeight="1">
      <c r="A439" s="470"/>
    </row>
    <row r="440" spans="1:1" s="471" customFormat="1" ht="12" hidden="1" customHeight="1">
      <c r="A440" s="470"/>
    </row>
    <row r="441" spans="1:1" s="471" customFormat="1" ht="12" hidden="1" customHeight="1">
      <c r="A441" s="470"/>
    </row>
    <row r="442" spans="1:1" s="471" customFormat="1" ht="12" hidden="1" customHeight="1">
      <c r="A442" s="470"/>
    </row>
    <row r="443" spans="1:1" s="471" customFormat="1" ht="12" hidden="1" customHeight="1">
      <c r="A443" s="470"/>
    </row>
    <row r="444" spans="1:1" s="471" customFormat="1" ht="12" hidden="1" customHeight="1">
      <c r="A444" s="470"/>
    </row>
    <row r="445" spans="1:1" s="471" customFormat="1" ht="12" hidden="1" customHeight="1">
      <c r="A445" s="470"/>
    </row>
    <row r="446" spans="1:1" s="471" customFormat="1" ht="12" hidden="1" customHeight="1">
      <c r="A446" s="470"/>
    </row>
    <row r="447" spans="1:1" s="471" customFormat="1" ht="12" hidden="1" customHeight="1">
      <c r="A447" s="470"/>
    </row>
    <row r="448" spans="1:1" s="471" customFormat="1" ht="12" hidden="1" customHeight="1">
      <c r="A448" s="470"/>
    </row>
    <row r="449" spans="1:1" s="471" customFormat="1" ht="12" hidden="1" customHeight="1">
      <c r="A449" s="470"/>
    </row>
    <row r="450" spans="1:1" s="471" customFormat="1" ht="12" hidden="1" customHeight="1">
      <c r="A450" s="470"/>
    </row>
    <row r="451" spans="1:1" s="471" customFormat="1" ht="12" hidden="1" customHeight="1">
      <c r="A451" s="470"/>
    </row>
    <row r="452" spans="1:1" s="471" customFormat="1" ht="12" hidden="1" customHeight="1">
      <c r="A452" s="470"/>
    </row>
    <row r="453" spans="1:1" s="471" customFormat="1" ht="12" hidden="1" customHeight="1">
      <c r="A453" s="470"/>
    </row>
    <row r="454" spans="1:1" s="471" customFormat="1" ht="12" hidden="1" customHeight="1">
      <c r="A454" s="470"/>
    </row>
    <row r="455" spans="1:1" s="471" customFormat="1" ht="12" hidden="1" customHeight="1">
      <c r="A455" s="470"/>
    </row>
    <row r="456" spans="1:1" s="471" customFormat="1" ht="12" hidden="1" customHeight="1">
      <c r="A456" s="470"/>
    </row>
    <row r="457" spans="1:1" s="471" customFormat="1" ht="12" hidden="1" customHeight="1">
      <c r="A457" s="470"/>
    </row>
    <row r="458" spans="1:1" s="471" customFormat="1" ht="12" hidden="1" customHeight="1">
      <c r="A458" s="470"/>
    </row>
    <row r="459" spans="1:1" s="471" customFormat="1" ht="12" hidden="1" customHeight="1">
      <c r="A459" s="470"/>
    </row>
    <row r="460" spans="1:1" s="471" customFormat="1" ht="12" hidden="1" customHeight="1">
      <c r="A460" s="470"/>
    </row>
    <row r="461" spans="1:1" s="471" customFormat="1" ht="12" hidden="1" customHeight="1">
      <c r="A461" s="470"/>
    </row>
    <row r="462" spans="1:1" s="471" customFormat="1" ht="12" hidden="1" customHeight="1">
      <c r="A462" s="470"/>
    </row>
    <row r="463" spans="1:1" s="471" customFormat="1" ht="12" hidden="1" customHeight="1">
      <c r="A463" s="470"/>
    </row>
    <row r="464" spans="1:1" s="471" customFormat="1" ht="12" hidden="1" customHeight="1">
      <c r="A464" s="470"/>
    </row>
    <row r="465" spans="1:1" s="471" customFormat="1" ht="12" hidden="1" customHeight="1">
      <c r="A465" s="470"/>
    </row>
    <row r="466" spans="1:1" s="471" customFormat="1" ht="12" hidden="1" customHeight="1">
      <c r="A466" s="470"/>
    </row>
    <row r="467" spans="1:1" s="471" customFormat="1" ht="12" hidden="1" customHeight="1">
      <c r="A467" s="470"/>
    </row>
    <row r="468" spans="1:1" s="471" customFormat="1" ht="12" hidden="1" customHeight="1">
      <c r="A468" s="470"/>
    </row>
    <row r="469" spans="1:1" s="471" customFormat="1" ht="12" hidden="1" customHeight="1">
      <c r="A469" s="470"/>
    </row>
    <row r="470" spans="1:1" s="471" customFormat="1" ht="12" hidden="1" customHeight="1">
      <c r="A470" s="470"/>
    </row>
    <row r="471" spans="1:1" s="471" customFormat="1" ht="12" hidden="1" customHeight="1">
      <c r="A471" s="470"/>
    </row>
    <row r="472" spans="1:1" s="471" customFormat="1" ht="12" hidden="1" customHeight="1">
      <c r="A472" s="470"/>
    </row>
    <row r="473" spans="1:1" s="471" customFormat="1" ht="12" hidden="1" customHeight="1">
      <c r="A473" s="470"/>
    </row>
    <row r="474" spans="1:1" s="471" customFormat="1" ht="12" hidden="1" customHeight="1">
      <c r="A474" s="470"/>
    </row>
    <row r="475" spans="1:1" s="471" customFormat="1" ht="12" hidden="1" customHeight="1">
      <c r="A475" s="470"/>
    </row>
    <row r="476" spans="1:1" s="471" customFormat="1" ht="12" hidden="1" customHeight="1">
      <c r="A476" s="470"/>
    </row>
    <row r="477" spans="1:1" s="471" customFormat="1" ht="12" hidden="1" customHeight="1">
      <c r="A477" s="470"/>
    </row>
    <row r="478" spans="1:1" s="471" customFormat="1" ht="12" hidden="1" customHeight="1">
      <c r="A478" s="470"/>
    </row>
    <row r="479" spans="1:1" s="471" customFormat="1" ht="12" hidden="1" customHeight="1">
      <c r="A479" s="470"/>
    </row>
    <row r="480" spans="1:1" s="471" customFormat="1" ht="12" hidden="1" customHeight="1">
      <c r="A480" s="470"/>
    </row>
    <row r="481" spans="1:1" s="471" customFormat="1" ht="12" hidden="1" customHeight="1">
      <c r="A481" s="470"/>
    </row>
    <row r="482" spans="1:1" s="471" customFormat="1" ht="12" hidden="1" customHeight="1">
      <c r="A482" s="470"/>
    </row>
    <row r="483" spans="1:1" s="471" customFormat="1" ht="12" hidden="1" customHeight="1">
      <c r="A483" s="470"/>
    </row>
    <row r="484" spans="1:1" s="471" customFormat="1" ht="12" hidden="1" customHeight="1">
      <c r="A484" s="470"/>
    </row>
    <row r="485" spans="1:1" s="471" customFormat="1" ht="12" hidden="1" customHeight="1">
      <c r="A485" s="470"/>
    </row>
    <row r="486" spans="1:1" s="471" customFormat="1" ht="12" hidden="1" customHeight="1">
      <c r="A486" s="470"/>
    </row>
    <row r="487" spans="1:1" s="471" customFormat="1" ht="12" hidden="1" customHeight="1">
      <c r="A487" s="470"/>
    </row>
    <row r="488" spans="1:1" s="471" customFormat="1" ht="12" hidden="1" customHeight="1">
      <c r="A488" s="470"/>
    </row>
    <row r="489" spans="1:1" s="471" customFormat="1" ht="12" hidden="1" customHeight="1">
      <c r="A489" s="470"/>
    </row>
    <row r="490" spans="1:1" s="471" customFormat="1" ht="12" hidden="1" customHeight="1">
      <c r="A490" s="470"/>
    </row>
    <row r="491" spans="1:1" s="471" customFormat="1" ht="12" hidden="1" customHeight="1">
      <c r="A491" s="470"/>
    </row>
    <row r="492" spans="1:1" s="471" customFormat="1" ht="12" hidden="1" customHeight="1">
      <c r="A492" s="470"/>
    </row>
    <row r="493" spans="1:1" s="471" customFormat="1" ht="12" hidden="1" customHeight="1">
      <c r="A493" s="470"/>
    </row>
    <row r="494" spans="1:1" s="471" customFormat="1" ht="12" hidden="1" customHeight="1">
      <c r="A494" s="470"/>
    </row>
    <row r="495" spans="1:1" s="471" customFormat="1" ht="12" hidden="1" customHeight="1">
      <c r="A495" s="470"/>
    </row>
    <row r="496" spans="1:1" s="471" customFormat="1" ht="12" hidden="1" customHeight="1">
      <c r="A496" s="470"/>
    </row>
    <row r="497" spans="1:1" s="471" customFormat="1" ht="12" hidden="1" customHeight="1">
      <c r="A497" s="470"/>
    </row>
    <row r="498" spans="1:1" s="471" customFormat="1" ht="12" hidden="1" customHeight="1">
      <c r="A498" s="470"/>
    </row>
    <row r="499" spans="1:1" s="471" customFormat="1" ht="12" hidden="1" customHeight="1">
      <c r="A499" s="470"/>
    </row>
    <row r="500" spans="1:1" s="471" customFormat="1" ht="12" hidden="1" customHeight="1">
      <c r="A500" s="470"/>
    </row>
    <row r="501" spans="1:1" s="471" customFormat="1" ht="12" hidden="1" customHeight="1">
      <c r="A501" s="470"/>
    </row>
    <row r="502" spans="1:1" s="471" customFormat="1" ht="12" hidden="1" customHeight="1">
      <c r="A502" s="470"/>
    </row>
    <row r="503" spans="1:1" s="471" customFormat="1" ht="12" hidden="1" customHeight="1">
      <c r="A503" s="470"/>
    </row>
    <row r="504" spans="1:1" s="471" customFormat="1" ht="12" hidden="1" customHeight="1">
      <c r="A504" s="470"/>
    </row>
    <row r="505" spans="1:1" s="471" customFormat="1" ht="12" hidden="1" customHeight="1">
      <c r="A505" s="470"/>
    </row>
    <row r="506" spans="1:1" s="471" customFormat="1" ht="12" hidden="1" customHeight="1">
      <c r="A506" s="470"/>
    </row>
    <row r="507" spans="1:1" s="471" customFormat="1" ht="12" hidden="1" customHeight="1">
      <c r="A507" s="470"/>
    </row>
    <row r="508" spans="1:1" s="471" customFormat="1" ht="12" hidden="1" customHeight="1">
      <c r="A508" s="470"/>
    </row>
    <row r="509" spans="1:1" s="471" customFormat="1" ht="12" hidden="1" customHeight="1">
      <c r="A509" s="470"/>
    </row>
    <row r="510" spans="1:1" s="471" customFormat="1" ht="12" hidden="1" customHeight="1">
      <c r="A510" s="470"/>
    </row>
    <row r="511" spans="1:1" s="471" customFormat="1" ht="12" hidden="1" customHeight="1">
      <c r="A511" s="470"/>
    </row>
    <row r="512" spans="1:1" s="471" customFormat="1" ht="12" hidden="1" customHeight="1">
      <c r="A512" s="470"/>
    </row>
    <row r="513" spans="1:1" s="471" customFormat="1" ht="12" hidden="1" customHeight="1">
      <c r="A513" s="470"/>
    </row>
    <row r="514" spans="1:1" s="471" customFormat="1" ht="12" hidden="1" customHeight="1">
      <c r="A514" s="470"/>
    </row>
    <row r="515" spans="1:1" s="471" customFormat="1" ht="12" hidden="1" customHeight="1">
      <c r="A515" s="470"/>
    </row>
    <row r="516" spans="1:1" s="471" customFormat="1" ht="12" hidden="1" customHeight="1">
      <c r="A516" s="470"/>
    </row>
    <row r="517" spans="1:1" s="471" customFormat="1" ht="12" hidden="1" customHeight="1">
      <c r="A517" s="470"/>
    </row>
    <row r="518" spans="1:1" s="471" customFormat="1" ht="12" hidden="1" customHeight="1">
      <c r="A518" s="470"/>
    </row>
    <row r="519" spans="1:1" s="471" customFormat="1" ht="12" hidden="1" customHeight="1">
      <c r="A519" s="470"/>
    </row>
    <row r="520" spans="1:1" s="471" customFormat="1" ht="12" hidden="1" customHeight="1">
      <c r="A520" s="470"/>
    </row>
    <row r="521" spans="1:1" s="471" customFormat="1" ht="12" hidden="1" customHeight="1">
      <c r="A521" s="470"/>
    </row>
    <row r="522" spans="1:1" s="471" customFormat="1" ht="12" hidden="1" customHeight="1">
      <c r="A522" s="470"/>
    </row>
    <row r="523" spans="1:1" s="471" customFormat="1" ht="12" hidden="1" customHeight="1">
      <c r="A523" s="470"/>
    </row>
    <row r="524" spans="1:1" s="471" customFormat="1" ht="12" hidden="1" customHeight="1">
      <c r="A524" s="470"/>
    </row>
    <row r="525" spans="1:1" s="471" customFormat="1" ht="12" hidden="1" customHeight="1">
      <c r="A525" s="470"/>
    </row>
    <row r="526" spans="1:1" s="471" customFormat="1" ht="12" hidden="1" customHeight="1">
      <c r="A526" s="470"/>
    </row>
    <row r="527" spans="1:1" s="471" customFormat="1" ht="12" hidden="1" customHeight="1">
      <c r="A527" s="470"/>
    </row>
    <row r="528" spans="1:1" s="471" customFormat="1" ht="12" hidden="1" customHeight="1">
      <c r="A528" s="470"/>
    </row>
    <row r="529" spans="1:1" s="471" customFormat="1" ht="12" hidden="1" customHeight="1">
      <c r="A529" s="470"/>
    </row>
    <row r="530" spans="1:1" s="471" customFormat="1" ht="12" hidden="1" customHeight="1">
      <c r="A530" s="470"/>
    </row>
    <row r="531" spans="1:1" s="471" customFormat="1" ht="12" hidden="1" customHeight="1">
      <c r="A531" s="470"/>
    </row>
    <row r="532" spans="1:1" s="471" customFormat="1" ht="12" hidden="1" customHeight="1">
      <c r="A532" s="470"/>
    </row>
    <row r="533" spans="1:1" s="471" customFormat="1" ht="12" hidden="1" customHeight="1">
      <c r="A533" s="470"/>
    </row>
    <row r="534" spans="1:1" s="471" customFormat="1" ht="12" hidden="1" customHeight="1">
      <c r="A534" s="470"/>
    </row>
    <row r="535" spans="1:1" s="471" customFormat="1" ht="12" hidden="1" customHeight="1">
      <c r="A535" s="470"/>
    </row>
    <row r="536" spans="1:1" s="471" customFormat="1" ht="12" hidden="1" customHeight="1">
      <c r="A536" s="470"/>
    </row>
    <row r="537" spans="1:1" s="471" customFormat="1" ht="12" hidden="1" customHeight="1">
      <c r="A537" s="470"/>
    </row>
    <row r="538" spans="1:1" s="471" customFormat="1" ht="12" hidden="1" customHeight="1">
      <c r="A538" s="470"/>
    </row>
    <row r="539" spans="1:1" s="471" customFormat="1" ht="12" hidden="1" customHeight="1">
      <c r="A539" s="470"/>
    </row>
    <row r="540" spans="1:1" s="471" customFormat="1" ht="12" hidden="1" customHeight="1">
      <c r="A540" s="470"/>
    </row>
    <row r="541" spans="1:1" s="471" customFormat="1" ht="12" hidden="1" customHeight="1">
      <c r="A541" s="470"/>
    </row>
    <row r="542" spans="1:1" s="471" customFormat="1" ht="12" hidden="1" customHeight="1">
      <c r="A542" s="470"/>
    </row>
    <row r="543" spans="1:1" s="471" customFormat="1" ht="12" hidden="1" customHeight="1">
      <c r="A543" s="470"/>
    </row>
    <row r="544" spans="1:1" s="471" customFormat="1" ht="12" hidden="1" customHeight="1">
      <c r="A544" s="470"/>
    </row>
    <row r="545" spans="1:1" s="471" customFormat="1" ht="12" hidden="1" customHeight="1">
      <c r="A545" s="470"/>
    </row>
    <row r="546" spans="1:1" s="471" customFormat="1" ht="12" hidden="1" customHeight="1">
      <c r="A546" s="470"/>
    </row>
    <row r="547" spans="1:1" s="471" customFormat="1" ht="12" hidden="1" customHeight="1">
      <c r="A547" s="470"/>
    </row>
    <row r="548" spans="1:1" s="471" customFormat="1" ht="12" hidden="1" customHeight="1">
      <c r="A548" s="470"/>
    </row>
    <row r="549" spans="1:1" s="471" customFormat="1" ht="12" hidden="1" customHeight="1">
      <c r="A549" s="470"/>
    </row>
    <row r="550" spans="1:1" s="471" customFormat="1" ht="12" hidden="1" customHeight="1">
      <c r="A550" s="470"/>
    </row>
    <row r="551" spans="1:1" s="471" customFormat="1" ht="12" hidden="1" customHeight="1">
      <c r="A551" s="470"/>
    </row>
    <row r="552" spans="1:1" s="471" customFormat="1" ht="12" hidden="1" customHeight="1">
      <c r="A552" s="470"/>
    </row>
    <row r="553" spans="1:1" s="471" customFormat="1" ht="12" hidden="1" customHeight="1">
      <c r="A553" s="470"/>
    </row>
    <row r="554" spans="1:1" s="471" customFormat="1" ht="12" hidden="1" customHeight="1">
      <c r="A554" s="470"/>
    </row>
    <row r="555" spans="1:1" s="471" customFormat="1" ht="12" hidden="1" customHeight="1">
      <c r="A555" s="470"/>
    </row>
    <row r="556" spans="1:1" s="471" customFormat="1" ht="12" hidden="1" customHeight="1">
      <c r="A556" s="470"/>
    </row>
    <row r="557" spans="1:1" s="471" customFormat="1" ht="12" hidden="1" customHeight="1">
      <c r="A557" s="470"/>
    </row>
    <row r="558" spans="1:1" s="471" customFormat="1" ht="12" hidden="1" customHeight="1">
      <c r="A558" s="470"/>
    </row>
    <row r="559" spans="1:1" s="471" customFormat="1" ht="12" hidden="1" customHeight="1">
      <c r="A559" s="470"/>
    </row>
    <row r="560" spans="1:1" s="471" customFormat="1" ht="12" hidden="1" customHeight="1">
      <c r="A560" s="470"/>
    </row>
    <row r="561" spans="1:1" s="471" customFormat="1" ht="12" hidden="1" customHeight="1">
      <c r="A561" s="470"/>
    </row>
    <row r="562" spans="1:1" s="471" customFormat="1" ht="12" hidden="1" customHeight="1">
      <c r="A562" s="470"/>
    </row>
    <row r="563" spans="1:1" s="471" customFormat="1" ht="12" hidden="1" customHeight="1">
      <c r="A563" s="470"/>
    </row>
    <row r="564" spans="1:1" s="471" customFormat="1" ht="12" hidden="1" customHeight="1">
      <c r="A564" s="470"/>
    </row>
    <row r="565" spans="1:1" s="471" customFormat="1" ht="12" hidden="1" customHeight="1">
      <c r="A565" s="470"/>
    </row>
    <row r="566" spans="1:1" s="471" customFormat="1" ht="12" hidden="1" customHeight="1">
      <c r="A566" s="470"/>
    </row>
    <row r="567" spans="1:1" s="471" customFormat="1" ht="12" hidden="1" customHeight="1">
      <c r="A567" s="470"/>
    </row>
    <row r="568" spans="1:1" s="471" customFormat="1" ht="12" hidden="1" customHeight="1">
      <c r="A568" s="470"/>
    </row>
    <row r="569" spans="1:1" s="471" customFormat="1" ht="12" hidden="1" customHeight="1">
      <c r="A569" s="470"/>
    </row>
    <row r="570" spans="1:1" s="471" customFormat="1" ht="12" hidden="1" customHeight="1">
      <c r="A570" s="470"/>
    </row>
    <row r="571" spans="1:1" s="471" customFormat="1" ht="12" hidden="1" customHeight="1">
      <c r="A571" s="470"/>
    </row>
    <row r="572" spans="1:1" s="471" customFormat="1" ht="12" hidden="1" customHeight="1">
      <c r="A572" s="470"/>
    </row>
    <row r="573" spans="1:1" s="471" customFormat="1" ht="12" hidden="1" customHeight="1">
      <c r="A573" s="470"/>
    </row>
    <row r="574" spans="1:1" s="471" customFormat="1" ht="12" hidden="1" customHeight="1">
      <c r="A574" s="470"/>
    </row>
    <row r="575" spans="1:1" s="471" customFormat="1" ht="12" hidden="1" customHeight="1">
      <c r="A575" s="470"/>
    </row>
    <row r="576" spans="1:1" s="471" customFormat="1" ht="12" hidden="1" customHeight="1">
      <c r="A576" s="470"/>
    </row>
    <row r="577" spans="1:1" s="471" customFormat="1" ht="12" hidden="1" customHeight="1">
      <c r="A577" s="470"/>
    </row>
    <row r="578" spans="1:1" s="471" customFormat="1" ht="12" hidden="1" customHeight="1">
      <c r="A578" s="470"/>
    </row>
    <row r="579" spans="1:1" s="471" customFormat="1" ht="12" hidden="1" customHeight="1">
      <c r="A579" s="470"/>
    </row>
    <row r="580" spans="1:1" s="471" customFormat="1" ht="12" hidden="1" customHeight="1">
      <c r="A580" s="470"/>
    </row>
    <row r="581" spans="1:1" s="471" customFormat="1" ht="12" hidden="1" customHeight="1">
      <c r="A581" s="470"/>
    </row>
    <row r="582" spans="1:1" s="471" customFormat="1" ht="12" hidden="1" customHeight="1">
      <c r="A582" s="470"/>
    </row>
    <row r="583" spans="1:1" s="471" customFormat="1" ht="12" hidden="1" customHeight="1">
      <c r="A583" s="470"/>
    </row>
    <row r="584" spans="1:1" s="471" customFormat="1" ht="12" hidden="1" customHeight="1">
      <c r="A584" s="470"/>
    </row>
    <row r="585" spans="1:1" s="471" customFormat="1" ht="12" hidden="1" customHeight="1">
      <c r="A585" s="470"/>
    </row>
    <row r="586" spans="1:1" s="471" customFormat="1" ht="12" hidden="1" customHeight="1">
      <c r="A586" s="470"/>
    </row>
    <row r="587" spans="1:1" s="471" customFormat="1" ht="12" hidden="1" customHeight="1">
      <c r="A587" s="470"/>
    </row>
    <row r="588" spans="1:1" s="471" customFormat="1" ht="12" hidden="1" customHeight="1">
      <c r="A588" s="470"/>
    </row>
    <row r="589" spans="1:1" s="471" customFormat="1" ht="12" hidden="1" customHeight="1">
      <c r="A589" s="470"/>
    </row>
    <row r="590" spans="1:1" s="471" customFormat="1" ht="12" hidden="1" customHeight="1">
      <c r="A590" s="470"/>
    </row>
    <row r="591" spans="1:1" s="471" customFormat="1" ht="12" hidden="1" customHeight="1">
      <c r="A591" s="470"/>
    </row>
    <row r="592" spans="1:1" s="471" customFormat="1" ht="12" hidden="1" customHeight="1">
      <c r="A592" s="470"/>
    </row>
    <row r="593" spans="1:1" s="471" customFormat="1" ht="12" hidden="1" customHeight="1">
      <c r="A593" s="470"/>
    </row>
    <row r="594" spans="1:1" s="471" customFormat="1" ht="12" hidden="1" customHeight="1">
      <c r="A594" s="470"/>
    </row>
    <row r="595" spans="1:1" s="471" customFormat="1" ht="12" hidden="1" customHeight="1">
      <c r="A595" s="470"/>
    </row>
    <row r="596" spans="1:1" s="471" customFormat="1" ht="12" hidden="1" customHeight="1">
      <c r="A596" s="470"/>
    </row>
    <row r="597" spans="1:1" s="471" customFormat="1" ht="12" hidden="1" customHeight="1">
      <c r="A597" s="470"/>
    </row>
    <row r="598" spans="1:1" s="471" customFormat="1" ht="12" hidden="1" customHeight="1">
      <c r="A598" s="470"/>
    </row>
    <row r="599" spans="1:1" s="471" customFormat="1" ht="12" hidden="1" customHeight="1">
      <c r="A599" s="470"/>
    </row>
    <row r="600" spans="1:1" s="471" customFormat="1" ht="12" hidden="1" customHeight="1">
      <c r="A600" s="470"/>
    </row>
    <row r="601" spans="1:1" s="471" customFormat="1" ht="12" hidden="1" customHeight="1">
      <c r="A601" s="470"/>
    </row>
    <row r="602" spans="1:1" s="471" customFormat="1" ht="12" hidden="1" customHeight="1">
      <c r="A602" s="470"/>
    </row>
    <row r="603" spans="1:1" s="471" customFormat="1" ht="12" hidden="1" customHeight="1">
      <c r="A603" s="470"/>
    </row>
    <row r="604" spans="1:1" s="471" customFormat="1" ht="12" hidden="1" customHeight="1">
      <c r="A604" s="470"/>
    </row>
    <row r="605" spans="1:1" s="471" customFormat="1" ht="12" hidden="1" customHeight="1">
      <c r="A605" s="470"/>
    </row>
    <row r="606" spans="1:1" s="471" customFormat="1" ht="12" hidden="1" customHeight="1">
      <c r="A606" s="470"/>
    </row>
    <row r="607" spans="1:1" s="471" customFormat="1" ht="12" hidden="1" customHeight="1">
      <c r="A607" s="470"/>
    </row>
    <row r="608" spans="1:1" s="471" customFormat="1" ht="12" hidden="1" customHeight="1">
      <c r="A608" s="470"/>
    </row>
    <row r="609" spans="1:1" s="471" customFormat="1" ht="12" hidden="1" customHeight="1">
      <c r="A609" s="470"/>
    </row>
    <row r="610" spans="1:1" s="471" customFormat="1" ht="12" hidden="1" customHeight="1">
      <c r="A610" s="470"/>
    </row>
    <row r="611" spans="1:1" s="471" customFormat="1" ht="12" hidden="1" customHeight="1">
      <c r="A611" s="470"/>
    </row>
    <row r="612" spans="1:1" s="471" customFormat="1" ht="12" hidden="1" customHeight="1">
      <c r="A612" s="470"/>
    </row>
    <row r="613" spans="1:1" s="471" customFormat="1" ht="12" hidden="1" customHeight="1">
      <c r="A613" s="470"/>
    </row>
    <row r="614" spans="1:1" s="471" customFormat="1" ht="12" hidden="1" customHeight="1">
      <c r="A614" s="470"/>
    </row>
    <row r="615" spans="1:1" s="471" customFormat="1" ht="12" hidden="1" customHeight="1">
      <c r="A615" s="470"/>
    </row>
    <row r="616" spans="1:1" s="471" customFormat="1" ht="12" hidden="1" customHeight="1">
      <c r="A616" s="470"/>
    </row>
    <row r="617" spans="1:1" s="471" customFormat="1" ht="12" hidden="1" customHeight="1">
      <c r="A617" s="470"/>
    </row>
    <row r="618" spans="1:1" s="471" customFormat="1" ht="12" hidden="1" customHeight="1">
      <c r="A618" s="470"/>
    </row>
    <row r="619" spans="1:1" s="471" customFormat="1" ht="12" hidden="1" customHeight="1">
      <c r="A619" s="470"/>
    </row>
    <row r="620" spans="1:1" s="471" customFormat="1" ht="12" hidden="1" customHeight="1">
      <c r="A620" s="470"/>
    </row>
    <row r="621" spans="1:1" s="471" customFormat="1" ht="12" hidden="1" customHeight="1">
      <c r="A621" s="470"/>
    </row>
    <row r="622" spans="1:1" s="471" customFormat="1" ht="12" hidden="1" customHeight="1">
      <c r="A622" s="470"/>
    </row>
    <row r="623" spans="1:1" s="471" customFormat="1" ht="12" hidden="1" customHeight="1">
      <c r="A623" s="470"/>
    </row>
    <row r="624" spans="1:1" s="471" customFormat="1" ht="12" hidden="1" customHeight="1">
      <c r="A624" s="470"/>
    </row>
    <row r="625" spans="1:1" s="471" customFormat="1" ht="12" hidden="1" customHeight="1">
      <c r="A625" s="470"/>
    </row>
    <row r="626" spans="1:1" s="471" customFormat="1" ht="12" hidden="1" customHeight="1">
      <c r="A626" s="470"/>
    </row>
    <row r="627" spans="1:1" s="471" customFormat="1" ht="12" hidden="1" customHeight="1">
      <c r="A627" s="470"/>
    </row>
    <row r="628" spans="1:1" s="471" customFormat="1" ht="12" hidden="1" customHeight="1">
      <c r="A628" s="470"/>
    </row>
    <row r="629" spans="1:1" s="471" customFormat="1" ht="12" hidden="1" customHeight="1">
      <c r="A629" s="470"/>
    </row>
    <row r="630" spans="1:1" s="471" customFormat="1" ht="12" hidden="1" customHeight="1">
      <c r="A630" s="470"/>
    </row>
    <row r="631" spans="1:1" s="471" customFormat="1" ht="12" hidden="1" customHeight="1">
      <c r="A631" s="470"/>
    </row>
    <row r="632" spans="1:1" s="471" customFormat="1" ht="12" hidden="1" customHeight="1">
      <c r="A632" s="470"/>
    </row>
    <row r="633" spans="1:1" s="471" customFormat="1" ht="12" hidden="1" customHeight="1">
      <c r="A633" s="470"/>
    </row>
    <row r="634" spans="1:1" s="471" customFormat="1" ht="12" hidden="1" customHeight="1">
      <c r="A634" s="470"/>
    </row>
    <row r="635" spans="1:1" s="471" customFormat="1" ht="12" hidden="1" customHeight="1">
      <c r="A635" s="470"/>
    </row>
    <row r="636" spans="1:1" s="471" customFormat="1" ht="12" hidden="1" customHeight="1">
      <c r="A636" s="470"/>
    </row>
    <row r="637" spans="1:1" s="471" customFormat="1" ht="12" hidden="1" customHeight="1">
      <c r="A637" s="470"/>
    </row>
    <row r="638" spans="1:1" s="471" customFormat="1" ht="12" hidden="1" customHeight="1">
      <c r="A638" s="470"/>
    </row>
    <row r="639" spans="1:1" s="471" customFormat="1" ht="12" hidden="1" customHeight="1">
      <c r="A639" s="470"/>
    </row>
    <row r="640" spans="1:1" s="471" customFormat="1" ht="12" hidden="1" customHeight="1">
      <c r="A640" s="470"/>
    </row>
    <row r="641" spans="1:1" s="471" customFormat="1" ht="12" hidden="1" customHeight="1">
      <c r="A641" s="470"/>
    </row>
    <row r="642" spans="1:1" s="471" customFormat="1" ht="12" hidden="1" customHeight="1">
      <c r="A642" s="470"/>
    </row>
    <row r="643" spans="1:1" s="471" customFormat="1" ht="12" hidden="1" customHeight="1">
      <c r="A643" s="470"/>
    </row>
    <row r="644" spans="1:1" s="471" customFormat="1" ht="12" hidden="1" customHeight="1">
      <c r="A644" s="470"/>
    </row>
    <row r="645" spans="1:1" s="471" customFormat="1" ht="12" hidden="1" customHeight="1">
      <c r="A645" s="470"/>
    </row>
    <row r="646" spans="1:1" s="471" customFormat="1" ht="12" hidden="1" customHeight="1">
      <c r="A646" s="470"/>
    </row>
    <row r="647" spans="1:1" s="471" customFormat="1" ht="12" hidden="1" customHeight="1">
      <c r="A647" s="470"/>
    </row>
    <row r="648" spans="1:1" s="471" customFormat="1" ht="12" hidden="1" customHeight="1">
      <c r="A648" s="470"/>
    </row>
    <row r="649" spans="1:1" s="471" customFormat="1" ht="12" hidden="1" customHeight="1">
      <c r="A649" s="470"/>
    </row>
    <row r="650" spans="1:1" s="471" customFormat="1" ht="12" hidden="1" customHeight="1">
      <c r="A650" s="470"/>
    </row>
    <row r="651" spans="1:1" s="471" customFormat="1" ht="12" hidden="1" customHeight="1">
      <c r="A651" s="470"/>
    </row>
    <row r="652" spans="1:1" s="471" customFormat="1" ht="12" hidden="1" customHeight="1">
      <c r="A652" s="470"/>
    </row>
    <row r="653" spans="1:1" s="471" customFormat="1" ht="12" hidden="1" customHeight="1">
      <c r="A653" s="470"/>
    </row>
    <row r="654" spans="1:1" s="471" customFormat="1" ht="12" hidden="1" customHeight="1">
      <c r="A654" s="470"/>
    </row>
    <row r="655" spans="1:1" s="471" customFormat="1" ht="12" hidden="1" customHeight="1">
      <c r="A655" s="470"/>
    </row>
    <row r="656" spans="1:1" s="471" customFormat="1" ht="12" hidden="1" customHeight="1">
      <c r="A656" s="470"/>
    </row>
    <row r="657" spans="1:1" s="471" customFormat="1" ht="12" hidden="1" customHeight="1">
      <c r="A657" s="470"/>
    </row>
    <row r="658" spans="1:1" s="471" customFormat="1" ht="12" hidden="1" customHeight="1">
      <c r="A658" s="470"/>
    </row>
    <row r="659" spans="1:1" s="471" customFormat="1" ht="12" hidden="1" customHeight="1">
      <c r="A659" s="470"/>
    </row>
    <row r="660" spans="1:1" s="471" customFormat="1" ht="12" hidden="1" customHeight="1">
      <c r="A660" s="470"/>
    </row>
    <row r="661" spans="1:1" s="471" customFormat="1" ht="12" hidden="1" customHeight="1">
      <c r="A661" s="470"/>
    </row>
    <row r="662" spans="1:1" s="471" customFormat="1" ht="12" hidden="1" customHeight="1">
      <c r="A662" s="470"/>
    </row>
    <row r="663" spans="1:1" s="471" customFormat="1" ht="12" hidden="1" customHeight="1">
      <c r="A663" s="470"/>
    </row>
    <row r="664" spans="1:1" s="471" customFormat="1" ht="12" hidden="1" customHeight="1">
      <c r="A664" s="470"/>
    </row>
    <row r="665" spans="1:1" s="471" customFormat="1" ht="12" hidden="1" customHeight="1">
      <c r="A665" s="470"/>
    </row>
    <row r="666" spans="1:1" s="471" customFormat="1" ht="12" hidden="1" customHeight="1">
      <c r="A666" s="470"/>
    </row>
    <row r="667" spans="1:1" s="471" customFormat="1" ht="12" hidden="1" customHeight="1">
      <c r="A667" s="470"/>
    </row>
    <row r="668" spans="1:1" s="471" customFormat="1" ht="12" hidden="1" customHeight="1">
      <c r="A668" s="470"/>
    </row>
    <row r="669" spans="1:1" s="471" customFormat="1" ht="12" hidden="1" customHeight="1">
      <c r="A669" s="470"/>
    </row>
    <row r="670" spans="1:1" s="471" customFormat="1" ht="12" hidden="1" customHeight="1">
      <c r="A670" s="470"/>
    </row>
    <row r="671" spans="1:1" s="471" customFormat="1" ht="12" hidden="1" customHeight="1">
      <c r="A671" s="470"/>
    </row>
    <row r="672" spans="1:1" s="471" customFormat="1" ht="12" hidden="1" customHeight="1">
      <c r="A672" s="470"/>
    </row>
    <row r="673" spans="1:1" s="471" customFormat="1" ht="12" hidden="1" customHeight="1">
      <c r="A673" s="470"/>
    </row>
    <row r="674" spans="1:1" s="471" customFormat="1" ht="12" hidden="1" customHeight="1">
      <c r="A674" s="470"/>
    </row>
    <row r="675" spans="1:1" s="471" customFormat="1" ht="12" hidden="1" customHeight="1">
      <c r="A675" s="470"/>
    </row>
    <row r="676" spans="1:1" s="471" customFormat="1" ht="12" hidden="1" customHeight="1">
      <c r="A676" s="470"/>
    </row>
    <row r="677" spans="1:1" s="471" customFormat="1" ht="12" hidden="1" customHeight="1">
      <c r="A677" s="470"/>
    </row>
    <row r="678" spans="1:1" s="471" customFormat="1" ht="12" hidden="1" customHeight="1">
      <c r="A678" s="470"/>
    </row>
    <row r="679" spans="1:1" s="471" customFormat="1" ht="12" hidden="1" customHeight="1">
      <c r="A679" s="470"/>
    </row>
    <row r="680" spans="1:1" s="471" customFormat="1" ht="12" hidden="1" customHeight="1">
      <c r="A680" s="470"/>
    </row>
    <row r="681" spans="1:1" s="471" customFormat="1" ht="12" hidden="1" customHeight="1">
      <c r="A681" s="470"/>
    </row>
    <row r="682" spans="1:1" s="471" customFormat="1" ht="12" hidden="1" customHeight="1">
      <c r="A682" s="470"/>
    </row>
    <row r="683" spans="1:1" s="471" customFormat="1" ht="12" hidden="1" customHeight="1">
      <c r="A683" s="470"/>
    </row>
    <row r="684" spans="1:1" s="471" customFormat="1" ht="12" hidden="1" customHeight="1">
      <c r="A684" s="470"/>
    </row>
    <row r="685" spans="1:1" s="471" customFormat="1" ht="12" hidden="1" customHeight="1">
      <c r="A685" s="470"/>
    </row>
    <row r="686" spans="1:1" s="471" customFormat="1" ht="12" hidden="1" customHeight="1">
      <c r="A686" s="470"/>
    </row>
    <row r="687" spans="1:1" s="471" customFormat="1" ht="12" hidden="1" customHeight="1">
      <c r="A687" s="470"/>
    </row>
    <row r="688" spans="1:1" s="471" customFormat="1" ht="12" hidden="1" customHeight="1">
      <c r="A688" s="470"/>
    </row>
    <row r="689" spans="1:1" s="471" customFormat="1" ht="12" hidden="1" customHeight="1">
      <c r="A689" s="470"/>
    </row>
    <row r="690" spans="1:1" s="471" customFormat="1" ht="12" hidden="1" customHeight="1">
      <c r="A690" s="470"/>
    </row>
    <row r="691" spans="1:1" s="471" customFormat="1" ht="12" hidden="1" customHeight="1">
      <c r="A691" s="470"/>
    </row>
    <row r="692" spans="1:1" s="471" customFormat="1" ht="12" hidden="1" customHeight="1">
      <c r="A692" s="470"/>
    </row>
    <row r="693" spans="1:1" s="471" customFormat="1" ht="12" hidden="1" customHeight="1">
      <c r="A693" s="470"/>
    </row>
    <row r="694" spans="1:1" s="471" customFormat="1" ht="12" hidden="1" customHeight="1">
      <c r="A694" s="470"/>
    </row>
    <row r="695" spans="1:1" s="471" customFormat="1" ht="12" hidden="1" customHeight="1">
      <c r="A695" s="470"/>
    </row>
    <row r="696" spans="1:1" s="471" customFormat="1" ht="12" hidden="1" customHeight="1">
      <c r="A696" s="470"/>
    </row>
    <row r="697" spans="1:1" s="471" customFormat="1" ht="12" hidden="1" customHeight="1">
      <c r="A697" s="470"/>
    </row>
    <row r="698" spans="1:1" s="471" customFormat="1" ht="12" hidden="1" customHeight="1">
      <c r="A698" s="470"/>
    </row>
    <row r="699" spans="1:1" s="471" customFormat="1" ht="12" hidden="1" customHeight="1">
      <c r="A699" s="470"/>
    </row>
    <row r="700" spans="1:1" s="471" customFormat="1" ht="12" hidden="1" customHeight="1">
      <c r="A700" s="470"/>
    </row>
    <row r="701" spans="1:1" s="471" customFormat="1" ht="12" hidden="1" customHeight="1">
      <c r="A701" s="470"/>
    </row>
    <row r="702" spans="1:1" s="471" customFormat="1" ht="12" hidden="1" customHeight="1">
      <c r="A702" s="470"/>
    </row>
    <row r="703" spans="1:1" s="471" customFormat="1" ht="12" hidden="1" customHeight="1">
      <c r="A703" s="470"/>
    </row>
    <row r="704" spans="1:1" s="471" customFormat="1" ht="12" hidden="1" customHeight="1">
      <c r="A704" s="470"/>
    </row>
    <row r="705" spans="1:1" s="471" customFormat="1" ht="12" hidden="1" customHeight="1">
      <c r="A705" s="470"/>
    </row>
    <row r="706" spans="1:1" s="471" customFormat="1" ht="12" hidden="1" customHeight="1">
      <c r="A706" s="470"/>
    </row>
    <row r="707" spans="1:1" s="471" customFormat="1" ht="12" hidden="1" customHeight="1">
      <c r="A707" s="470"/>
    </row>
    <row r="708" spans="1:1" s="471" customFormat="1" ht="12" hidden="1" customHeight="1">
      <c r="A708" s="470"/>
    </row>
    <row r="709" spans="1:1" s="471" customFormat="1" ht="12" hidden="1" customHeight="1">
      <c r="A709" s="470"/>
    </row>
    <row r="710" spans="1:1" s="471" customFormat="1" ht="12" hidden="1" customHeight="1">
      <c r="A710" s="470"/>
    </row>
    <row r="711" spans="1:1" s="471" customFormat="1" ht="12" hidden="1" customHeight="1">
      <c r="A711" s="470"/>
    </row>
    <row r="712" spans="1:1" s="471" customFormat="1" ht="12" hidden="1" customHeight="1">
      <c r="A712" s="470"/>
    </row>
    <row r="713" spans="1:1" s="471" customFormat="1" ht="12" hidden="1" customHeight="1">
      <c r="A713" s="470"/>
    </row>
    <row r="714" spans="1:1" s="471" customFormat="1" ht="12" hidden="1" customHeight="1">
      <c r="A714" s="470"/>
    </row>
    <row r="715" spans="1:1" s="471" customFormat="1" ht="12" hidden="1" customHeight="1">
      <c r="A715" s="470"/>
    </row>
    <row r="716" spans="1:1" s="471" customFormat="1" ht="12" hidden="1" customHeight="1">
      <c r="A716" s="470"/>
    </row>
    <row r="717" spans="1:1" s="471" customFormat="1" ht="12" hidden="1" customHeight="1">
      <c r="A717" s="470"/>
    </row>
    <row r="718" spans="1:1" s="471" customFormat="1" ht="12" hidden="1" customHeight="1">
      <c r="A718" s="470"/>
    </row>
    <row r="719" spans="1:1" s="471" customFormat="1" ht="12" hidden="1" customHeight="1">
      <c r="A719" s="470"/>
    </row>
    <row r="720" spans="1:1" s="471" customFormat="1" ht="12" hidden="1" customHeight="1">
      <c r="A720" s="470"/>
    </row>
    <row r="721" spans="1:1" s="471" customFormat="1" ht="12" hidden="1" customHeight="1">
      <c r="A721" s="470"/>
    </row>
    <row r="722" spans="1:1" s="471" customFormat="1" ht="12" hidden="1" customHeight="1">
      <c r="A722" s="470"/>
    </row>
    <row r="723" spans="1:1" s="471" customFormat="1" ht="12" hidden="1" customHeight="1">
      <c r="A723" s="470"/>
    </row>
    <row r="724" spans="1:1" s="471" customFormat="1" ht="12" hidden="1" customHeight="1">
      <c r="A724" s="470"/>
    </row>
    <row r="725" spans="1:1" s="471" customFormat="1" ht="12" hidden="1" customHeight="1">
      <c r="A725" s="470"/>
    </row>
    <row r="726" spans="1:1" s="471" customFormat="1" ht="12" hidden="1" customHeight="1">
      <c r="A726" s="470"/>
    </row>
    <row r="727" spans="1:1" s="471" customFormat="1" ht="12" hidden="1" customHeight="1">
      <c r="A727" s="470"/>
    </row>
    <row r="728" spans="1:1" s="471" customFormat="1" ht="12" hidden="1" customHeight="1">
      <c r="A728" s="470"/>
    </row>
    <row r="729" spans="1:1" s="471" customFormat="1" ht="12" hidden="1" customHeight="1">
      <c r="A729" s="470"/>
    </row>
    <row r="730" spans="1:1" s="471" customFormat="1" ht="12" hidden="1" customHeight="1">
      <c r="A730" s="470"/>
    </row>
    <row r="731" spans="1:1" s="471" customFormat="1" ht="12" hidden="1" customHeight="1">
      <c r="A731" s="470"/>
    </row>
    <row r="732" spans="1:1" s="471" customFormat="1" ht="12" hidden="1" customHeight="1">
      <c r="A732" s="470"/>
    </row>
    <row r="733" spans="1:1" s="471" customFormat="1" ht="12" hidden="1" customHeight="1">
      <c r="A733" s="470"/>
    </row>
    <row r="734" spans="1:1" s="471" customFormat="1" ht="12" hidden="1" customHeight="1">
      <c r="A734" s="470"/>
    </row>
    <row r="735" spans="1:1" s="471" customFormat="1" ht="12" hidden="1" customHeight="1">
      <c r="A735" s="470"/>
    </row>
    <row r="736" spans="1:1" s="471" customFormat="1" ht="12" hidden="1" customHeight="1">
      <c r="A736" s="470"/>
    </row>
    <row r="737" spans="1:1" s="471" customFormat="1" ht="12" hidden="1" customHeight="1">
      <c r="A737" s="470"/>
    </row>
    <row r="738" spans="1:1" s="471" customFormat="1" ht="12" hidden="1" customHeight="1">
      <c r="A738" s="470"/>
    </row>
    <row r="739" spans="1:1" s="471" customFormat="1" ht="12" hidden="1" customHeight="1">
      <c r="A739" s="470"/>
    </row>
    <row r="740" spans="1:1" s="471" customFormat="1" ht="12" hidden="1" customHeight="1">
      <c r="A740" s="470"/>
    </row>
    <row r="741" spans="1:1" s="471" customFormat="1" ht="12" hidden="1" customHeight="1">
      <c r="A741" s="470"/>
    </row>
    <row r="742" spans="1:1" s="471" customFormat="1" ht="12" hidden="1" customHeight="1">
      <c r="A742" s="470"/>
    </row>
    <row r="743" spans="1:1" s="471" customFormat="1" ht="12" hidden="1" customHeight="1">
      <c r="A743" s="470"/>
    </row>
    <row r="744" spans="1:1" s="471" customFormat="1" ht="12" hidden="1" customHeight="1">
      <c r="A744" s="470"/>
    </row>
    <row r="745" spans="1:1" s="471" customFormat="1" ht="12" hidden="1" customHeight="1">
      <c r="A745" s="470"/>
    </row>
    <row r="746" spans="1:1" s="471" customFormat="1" ht="12" hidden="1" customHeight="1">
      <c r="A746" s="470"/>
    </row>
    <row r="747" spans="1:1" s="471" customFormat="1" ht="12" hidden="1" customHeight="1">
      <c r="A747" s="470"/>
    </row>
    <row r="748" spans="1:1" s="471" customFormat="1" ht="12" hidden="1" customHeight="1">
      <c r="A748" s="470"/>
    </row>
    <row r="749" spans="1:1" s="471" customFormat="1" ht="12" hidden="1" customHeight="1">
      <c r="A749" s="470"/>
    </row>
    <row r="750" spans="1:1" s="471" customFormat="1" ht="12" hidden="1" customHeight="1">
      <c r="A750" s="470"/>
    </row>
    <row r="751" spans="1:1" s="471" customFormat="1" ht="12" hidden="1" customHeight="1">
      <c r="A751" s="470"/>
    </row>
    <row r="752" spans="1:1" s="471" customFormat="1" ht="12" hidden="1" customHeight="1">
      <c r="A752" s="470"/>
    </row>
    <row r="753" spans="1:1" s="471" customFormat="1" ht="12" hidden="1" customHeight="1">
      <c r="A753" s="470"/>
    </row>
    <row r="754" spans="1:1" s="471" customFormat="1" ht="12" hidden="1" customHeight="1">
      <c r="A754" s="470"/>
    </row>
    <row r="755" spans="1:1" s="471" customFormat="1" ht="12" hidden="1" customHeight="1">
      <c r="A755" s="470"/>
    </row>
    <row r="756" spans="1:1" s="471" customFormat="1" ht="12" hidden="1" customHeight="1">
      <c r="A756" s="470"/>
    </row>
    <row r="757" spans="1:1" s="471" customFormat="1" ht="12" hidden="1" customHeight="1">
      <c r="A757" s="470"/>
    </row>
    <row r="758" spans="1:1" s="471" customFormat="1" ht="12" hidden="1" customHeight="1">
      <c r="A758" s="470"/>
    </row>
    <row r="759" spans="1:1" s="471" customFormat="1" ht="12" hidden="1" customHeight="1">
      <c r="A759" s="470"/>
    </row>
    <row r="760" spans="1:1" s="471" customFormat="1" ht="12" hidden="1" customHeight="1">
      <c r="A760" s="470"/>
    </row>
    <row r="761" spans="1:1" s="471" customFormat="1" ht="12" hidden="1" customHeight="1">
      <c r="A761" s="470"/>
    </row>
    <row r="762" spans="1:1" s="471" customFormat="1" ht="12" hidden="1" customHeight="1">
      <c r="A762" s="470"/>
    </row>
    <row r="763" spans="1:1" s="471" customFormat="1" ht="12" hidden="1" customHeight="1">
      <c r="A763" s="470"/>
    </row>
    <row r="764" spans="1:1" s="471" customFormat="1" ht="12" hidden="1" customHeight="1">
      <c r="A764" s="470"/>
    </row>
    <row r="765" spans="1:1" s="471" customFormat="1" ht="12" hidden="1" customHeight="1">
      <c r="A765" s="470"/>
    </row>
    <row r="766" spans="1:1" s="471" customFormat="1" ht="12" hidden="1" customHeight="1">
      <c r="A766" s="470"/>
    </row>
    <row r="767" spans="1:1" s="471" customFormat="1" ht="12" hidden="1" customHeight="1">
      <c r="A767" s="470"/>
    </row>
    <row r="768" spans="1:1" s="471" customFormat="1" ht="12" hidden="1" customHeight="1">
      <c r="A768" s="470"/>
    </row>
    <row r="769" spans="1:1" s="471" customFormat="1" ht="12" hidden="1" customHeight="1">
      <c r="A769" s="470"/>
    </row>
    <row r="770" spans="1:1" s="471" customFormat="1" ht="12" hidden="1" customHeight="1">
      <c r="A770" s="470"/>
    </row>
    <row r="771" spans="1:1" s="471" customFormat="1" ht="12" hidden="1" customHeight="1">
      <c r="A771" s="470"/>
    </row>
    <row r="772" spans="1:1" s="471" customFormat="1" ht="12" hidden="1" customHeight="1">
      <c r="A772" s="470"/>
    </row>
    <row r="773" spans="1:1" s="471" customFormat="1" ht="12" hidden="1" customHeight="1">
      <c r="A773" s="470"/>
    </row>
    <row r="774" spans="1:1" s="471" customFormat="1" ht="12" hidden="1" customHeight="1">
      <c r="A774" s="470"/>
    </row>
    <row r="775" spans="1:1" s="471" customFormat="1" ht="12" hidden="1" customHeight="1">
      <c r="A775" s="470"/>
    </row>
    <row r="776" spans="1:1" s="471" customFormat="1" ht="12" hidden="1" customHeight="1">
      <c r="A776" s="470"/>
    </row>
    <row r="777" spans="1:1" s="471" customFormat="1" ht="12" hidden="1" customHeight="1">
      <c r="A777" s="470"/>
    </row>
    <row r="778" spans="1:1" s="471" customFormat="1" ht="12" hidden="1" customHeight="1">
      <c r="A778" s="470"/>
    </row>
    <row r="779" spans="1:1" s="471" customFormat="1" ht="12" hidden="1" customHeight="1">
      <c r="A779" s="470"/>
    </row>
    <row r="780" spans="1:1" s="471" customFormat="1" ht="12" hidden="1" customHeight="1">
      <c r="A780" s="470"/>
    </row>
    <row r="781" spans="1:1" s="471" customFormat="1" ht="12" hidden="1" customHeight="1">
      <c r="A781" s="470"/>
    </row>
    <row r="782" spans="1:1" s="471" customFormat="1" ht="12" hidden="1" customHeight="1">
      <c r="A782" s="470"/>
    </row>
    <row r="783" spans="1:1" s="471" customFormat="1" ht="12" hidden="1" customHeight="1">
      <c r="A783" s="470"/>
    </row>
    <row r="784" spans="1:1" s="471" customFormat="1" ht="12" hidden="1" customHeight="1">
      <c r="A784" s="470"/>
    </row>
    <row r="785" spans="1:1" s="471" customFormat="1" ht="12" hidden="1" customHeight="1">
      <c r="A785" s="470"/>
    </row>
    <row r="786" spans="1:1" s="471" customFormat="1" ht="12" hidden="1" customHeight="1">
      <c r="A786" s="470"/>
    </row>
    <row r="787" spans="1:1" s="471" customFormat="1" ht="12" hidden="1" customHeight="1">
      <c r="A787" s="470"/>
    </row>
    <row r="788" spans="1:1" s="471" customFormat="1" ht="12" hidden="1" customHeight="1">
      <c r="A788" s="470"/>
    </row>
    <row r="789" spans="1:1" s="471" customFormat="1" ht="12" hidden="1" customHeight="1">
      <c r="A789" s="470"/>
    </row>
    <row r="790" spans="1:1" s="471" customFormat="1" ht="12" hidden="1" customHeight="1">
      <c r="A790" s="470"/>
    </row>
    <row r="791" spans="1:1" s="471" customFormat="1" ht="12" hidden="1" customHeight="1">
      <c r="A791" s="470"/>
    </row>
    <row r="792" spans="1:1" s="471" customFormat="1" ht="12" hidden="1" customHeight="1">
      <c r="A792" s="470"/>
    </row>
    <row r="793" spans="1:1" s="471" customFormat="1" ht="12" hidden="1" customHeight="1">
      <c r="A793" s="470"/>
    </row>
    <row r="794" spans="1:1" s="471" customFormat="1" ht="12" hidden="1" customHeight="1">
      <c r="A794" s="470"/>
    </row>
    <row r="795" spans="1:1" s="471" customFormat="1" ht="12" hidden="1" customHeight="1">
      <c r="A795" s="470"/>
    </row>
    <row r="796" spans="1:1" s="471" customFormat="1" ht="12" hidden="1" customHeight="1">
      <c r="A796" s="470"/>
    </row>
    <row r="797" spans="1:1" s="471" customFormat="1" ht="12" hidden="1" customHeight="1">
      <c r="A797" s="470"/>
    </row>
    <row r="798" spans="1:1" s="471" customFormat="1" ht="12" hidden="1" customHeight="1">
      <c r="A798" s="470"/>
    </row>
    <row r="799" spans="1:1" s="471" customFormat="1" ht="12" hidden="1" customHeight="1">
      <c r="A799" s="470"/>
    </row>
    <row r="800" spans="1:1" s="471" customFormat="1" ht="12" hidden="1" customHeight="1">
      <c r="A800" s="470"/>
    </row>
    <row r="801" spans="1:1" s="471" customFormat="1" ht="12" hidden="1" customHeight="1">
      <c r="A801" s="470"/>
    </row>
    <row r="802" spans="1:1" s="471" customFormat="1" ht="12" hidden="1" customHeight="1">
      <c r="A802" s="470"/>
    </row>
    <row r="803" spans="1:1" s="471" customFormat="1" ht="12" hidden="1" customHeight="1">
      <c r="A803" s="470"/>
    </row>
    <row r="804" spans="1:1" s="471" customFormat="1" ht="12" hidden="1" customHeight="1">
      <c r="A804" s="470"/>
    </row>
    <row r="805" spans="1:1" s="471" customFormat="1" ht="12" hidden="1" customHeight="1">
      <c r="A805" s="470"/>
    </row>
    <row r="806" spans="1:1" s="471" customFormat="1" ht="12" hidden="1" customHeight="1">
      <c r="A806" s="470"/>
    </row>
    <row r="807" spans="1:1" s="471" customFormat="1" ht="12" hidden="1" customHeight="1">
      <c r="A807" s="470"/>
    </row>
    <row r="808" spans="1:1" s="471" customFormat="1" ht="12" hidden="1" customHeight="1">
      <c r="A808" s="470"/>
    </row>
    <row r="809" spans="1:1" s="471" customFormat="1" ht="12" hidden="1" customHeight="1">
      <c r="A809" s="470"/>
    </row>
    <row r="810" spans="1:1" s="471" customFormat="1" ht="12" hidden="1" customHeight="1">
      <c r="A810" s="470"/>
    </row>
    <row r="811" spans="1:1" s="471" customFormat="1" ht="12" hidden="1" customHeight="1">
      <c r="A811" s="470"/>
    </row>
    <row r="812" spans="1:1" s="471" customFormat="1" ht="12" hidden="1" customHeight="1">
      <c r="A812" s="470"/>
    </row>
    <row r="813" spans="1:1" s="471" customFormat="1" ht="12" hidden="1" customHeight="1">
      <c r="A813" s="470"/>
    </row>
    <row r="814" spans="1:1" s="471" customFormat="1" ht="12" hidden="1" customHeight="1">
      <c r="A814" s="470"/>
    </row>
    <row r="815" spans="1:1" s="471" customFormat="1" ht="12" hidden="1" customHeight="1">
      <c r="A815" s="470"/>
    </row>
    <row r="816" spans="1:1" s="471" customFormat="1" ht="12" hidden="1" customHeight="1">
      <c r="A816" s="470"/>
    </row>
    <row r="817" spans="1:1" s="471" customFormat="1" ht="12" hidden="1" customHeight="1">
      <c r="A817" s="470"/>
    </row>
    <row r="818" spans="1:1" s="471" customFormat="1" ht="12" hidden="1" customHeight="1">
      <c r="A818" s="470"/>
    </row>
    <row r="819" spans="1:1" s="471" customFormat="1" ht="12" hidden="1" customHeight="1">
      <c r="A819" s="470"/>
    </row>
    <row r="820" spans="1:1" s="471" customFormat="1" ht="12" hidden="1" customHeight="1">
      <c r="A820" s="470"/>
    </row>
    <row r="821" spans="1:1" s="471" customFormat="1" ht="12" hidden="1" customHeight="1">
      <c r="A821" s="470"/>
    </row>
    <row r="822" spans="1:1" s="471" customFormat="1" ht="12" hidden="1" customHeight="1">
      <c r="A822" s="470"/>
    </row>
    <row r="823" spans="1:1" s="471" customFormat="1" ht="12" hidden="1" customHeight="1">
      <c r="A823" s="470"/>
    </row>
    <row r="824" spans="1:1" s="471" customFormat="1" ht="12" hidden="1" customHeight="1">
      <c r="A824" s="470"/>
    </row>
    <row r="825" spans="1:1" s="471" customFormat="1" ht="12" hidden="1" customHeight="1">
      <c r="A825" s="470"/>
    </row>
    <row r="826" spans="1:1" s="471" customFormat="1" ht="12" hidden="1" customHeight="1">
      <c r="A826" s="470"/>
    </row>
    <row r="827" spans="1:1" s="471" customFormat="1" ht="12" hidden="1" customHeight="1">
      <c r="A827" s="470"/>
    </row>
    <row r="828" spans="1:1" s="471" customFormat="1" ht="12" hidden="1" customHeight="1">
      <c r="A828" s="470"/>
    </row>
    <row r="829" spans="1:1" s="471" customFormat="1" ht="12" hidden="1" customHeight="1">
      <c r="A829" s="470"/>
    </row>
    <row r="830" spans="1:1" s="471" customFormat="1" ht="12" hidden="1" customHeight="1">
      <c r="A830" s="470"/>
    </row>
    <row r="831" spans="1:1" s="471" customFormat="1" ht="12" hidden="1" customHeight="1">
      <c r="A831" s="470"/>
    </row>
    <row r="832" spans="1:1" s="471" customFormat="1" ht="12" hidden="1" customHeight="1">
      <c r="A832" s="470"/>
    </row>
    <row r="833" spans="1:1" s="471" customFormat="1" ht="12" hidden="1" customHeight="1">
      <c r="A833" s="470"/>
    </row>
    <row r="834" spans="1:1" s="471" customFormat="1" ht="12" hidden="1" customHeight="1">
      <c r="A834" s="470"/>
    </row>
    <row r="835" spans="1:1" s="471" customFormat="1" ht="12" hidden="1" customHeight="1">
      <c r="A835" s="470"/>
    </row>
    <row r="836" spans="1:1" s="471" customFormat="1" ht="12" hidden="1" customHeight="1">
      <c r="A836" s="470"/>
    </row>
    <row r="837" spans="1:1" s="471" customFormat="1" ht="12" hidden="1" customHeight="1">
      <c r="A837" s="470"/>
    </row>
    <row r="838" spans="1:1" s="471" customFormat="1" ht="12" hidden="1" customHeight="1">
      <c r="A838" s="470"/>
    </row>
    <row r="839" spans="1:1" s="471" customFormat="1" ht="12" hidden="1" customHeight="1">
      <c r="A839" s="470"/>
    </row>
    <row r="840" spans="1:1" s="471" customFormat="1" ht="12" hidden="1" customHeight="1">
      <c r="A840" s="470"/>
    </row>
    <row r="841" spans="1:1" s="471" customFormat="1" ht="12" hidden="1" customHeight="1">
      <c r="A841" s="470"/>
    </row>
    <row r="842" spans="1:1" s="471" customFormat="1" ht="12" hidden="1" customHeight="1">
      <c r="A842" s="470"/>
    </row>
    <row r="843" spans="1:1" s="471" customFormat="1" ht="12" hidden="1" customHeight="1">
      <c r="A843" s="470"/>
    </row>
    <row r="844" spans="1:1" s="471" customFormat="1" ht="12" hidden="1" customHeight="1">
      <c r="A844" s="470"/>
    </row>
    <row r="845" spans="1:1" s="471" customFormat="1" ht="12" hidden="1" customHeight="1">
      <c r="A845" s="470"/>
    </row>
    <row r="846" spans="1:1" s="471" customFormat="1" ht="12" hidden="1" customHeight="1">
      <c r="A846" s="470"/>
    </row>
    <row r="847" spans="1:1" s="471" customFormat="1" ht="12" hidden="1" customHeight="1">
      <c r="A847" s="470"/>
    </row>
    <row r="848" spans="1:1" s="471" customFormat="1" ht="12" hidden="1" customHeight="1">
      <c r="A848" s="470"/>
    </row>
    <row r="849" spans="1:1" s="471" customFormat="1" ht="12" hidden="1" customHeight="1">
      <c r="A849" s="470"/>
    </row>
    <row r="850" spans="1:1" s="471" customFormat="1" ht="12" hidden="1" customHeight="1">
      <c r="A850" s="470"/>
    </row>
    <row r="851" spans="1:1" s="471" customFormat="1" ht="12" hidden="1" customHeight="1">
      <c r="A851" s="470"/>
    </row>
    <row r="852" spans="1:1" s="471" customFormat="1" ht="12" hidden="1" customHeight="1">
      <c r="A852" s="470"/>
    </row>
    <row r="853" spans="1:1" s="471" customFormat="1" ht="12" hidden="1" customHeight="1">
      <c r="A853" s="470"/>
    </row>
    <row r="854" spans="1:1" s="471" customFormat="1" ht="12" hidden="1" customHeight="1">
      <c r="A854" s="470"/>
    </row>
    <row r="855" spans="1:1" s="471" customFormat="1" ht="12" hidden="1" customHeight="1">
      <c r="A855" s="470"/>
    </row>
    <row r="856" spans="1:1" s="471" customFormat="1" ht="12" hidden="1" customHeight="1">
      <c r="A856" s="470"/>
    </row>
    <row r="857" spans="1:1" s="471" customFormat="1" ht="12" hidden="1" customHeight="1">
      <c r="A857" s="470"/>
    </row>
    <row r="858" spans="1:1" s="471" customFormat="1" ht="12" hidden="1" customHeight="1">
      <c r="A858" s="470"/>
    </row>
    <row r="859" spans="1:1" s="471" customFormat="1" ht="12" hidden="1" customHeight="1">
      <c r="A859" s="470"/>
    </row>
    <row r="860" spans="1:1" s="471" customFormat="1" ht="12" hidden="1" customHeight="1">
      <c r="A860" s="470"/>
    </row>
    <row r="861" spans="1:1" s="471" customFormat="1" ht="12" hidden="1" customHeight="1">
      <c r="A861" s="470"/>
    </row>
    <row r="862" spans="1:1" s="471" customFormat="1" ht="12" hidden="1" customHeight="1">
      <c r="A862" s="470"/>
    </row>
    <row r="863" spans="1:1" s="471" customFormat="1" ht="12" hidden="1" customHeight="1">
      <c r="A863" s="470"/>
    </row>
    <row r="864" spans="1:1" s="471" customFormat="1" ht="12" hidden="1" customHeight="1">
      <c r="A864" s="470"/>
    </row>
    <row r="865" spans="1:1" s="471" customFormat="1" ht="12" hidden="1" customHeight="1">
      <c r="A865" s="470"/>
    </row>
    <row r="866" spans="1:1" s="471" customFormat="1" ht="12" hidden="1" customHeight="1">
      <c r="A866" s="470"/>
    </row>
    <row r="867" spans="1:1" s="471" customFormat="1" ht="12" hidden="1" customHeight="1">
      <c r="A867" s="470"/>
    </row>
    <row r="868" spans="1:1" s="471" customFormat="1" ht="12" hidden="1" customHeight="1">
      <c r="A868" s="470"/>
    </row>
    <row r="869" spans="1:1" s="471" customFormat="1" ht="12" hidden="1" customHeight="1">
      <c r="A869" s="470"/>
    </row>
    <row r="870" spans="1:1" s="471" customFormat="1" ht="12" hidden="1" customHeight="1">
      <c r="A870" s="470"/>
    </row>
    <row r="871" spans="1:1" s="471" customFormat="1" ht="12" hidden="1" customHeight="1">
      <c r="A871" s="470"/>
    </row>
    <row r="872" spans="1:1" s="471" customFormat="1" ht="12" hidden="1" customHeight="1">
      <c r="A872" s="470"/>
    </row>
    <row r="873" spans="1:1" s="471" customFormat="1" ht="12" hidden="1" customHeight="1">
      <c r="A873" s="470"/>
    </row>
    <row r="874" spans="1:1" s="471" customFormat="1" ht="12" hidden="1" customHeight="1">
      <c r="A874" s="470"/>
    </row>
    <row r="875" spans="1:1" s="471" customFormat="1" ht="12" hidden="1" customHeight="1">
      <c r="A875" s="470"/>
    </row>
    <row r="876" spans="1:1" s="471" customFormat="1" ht="12" hidden="1" customHeight="1">
      <c r="A876" s="470"/>
    </row>
    <row r="877" spans="1:1" s="471" customFormat="1" ht="12" hidden="1" customHeight="1">
      <c r="A877" s="470"/>
    </row>
    <row r="878" spans="1:1" s="471" customFormat="1" ht="12" hidden="1" customHeight="1">
      <c r="A878" s="470"/>
    </row>
    <row r="879" spans="1:1" s="471" customFormat="1" ht="12" hidden="1" customHeight="1">
      <c r="A879" s="470"/>
    </row>
    <row r="880" spans="1:1" s="471" customFormat="1" ht="12" hidden="1" customHeight="1">
      <c r="A880" s="470"/>
    </row>
    <row r="881" spans="1:1" s="471" customFormat="1" ht="12" hidden="1" customHeight="1">
      <c r="A881" s="470"/>
    </row>
    <row r="882" spans="1:1" s="471" customFormat="1" ht="12" hidden="1" customHeight="1">
      <c r="A882" s="470"/>
    </row>
    <row r="883" spans="1:1" s="471" customFormat="1" ht="12" hidden="1" customHeight="1">
      <c r="A883" s="470"/>
    </row>
    <row r="884" spans="1:1" s="471" customFormat="1" ht="12" hidden="1" customHeight="1">
      <c r="A884" s="470"/>
    </row>
    <row r="885" spans="1:1" s="471" customFormat="1" ht="12" hidden="1" customHeight="1">
      <c r="A885" s="470"/>
    </row>
    <row r="886" spans="1:1" s="471" customFormat="1" ht="12" hidden="1" customHeight="1">
      <c r="A886" s="470"/>
    </row>
    <row r="887" spans="1:1" s="471" customFormat="1" ht="12" hidden="1" customHeight="1">
      <c r="A887" s="470"/>
    </row>
    <row r="888" spans="1:1" s="471" customFormat="1" ht="12" hidden="1" customHeight="1">
      <c r="A888" s="470"/>
    </row>
    <row r="889" spans="1:1" s="471" customFormat="1" ht="12" hidden="1" customHeight="1">
      <c r="A889" s="470"/>
    </row>
    <row r="890" spans="1:1" s="471" customFormat="1" ht="12" hidden="1" customHeight="1">
      <c r="A890" s="470"/>
    </row>
    <row r="891" spans="1:1" s="471" customFormat="1" ht="12" hidden="1" customHeight="1">
      <c r="A891" s="470"/>
    </row>
    <row r="892" spans="1:1" s="471" customFormat="1" ht="12" hidden="1" customHeight="1">
      <c r="A892" s="470"/>
    </row>
    <row r="893" spans="1:1" s="471" customFormat="1" ht="12" hidden="1" customHeight="1">
      <c r="A893" s="470"/>
    </row>
    <row r="894" spans="1:1" s="471" customFormat="1" ht="12" hidden="1" customHeight="1">
      <c r="A894" s="470"/>
    </row>
    <row r="895" spans="1:1" s="471" customFormat="1" ht="12" hidden="1" customHeight="1">
      <c r="A895" s="470"/>
    </row>
    <row r="896" spans="1:1" s="471" customFormat="1" ht="12" hidden="1" customHeight="1">
      <c r="A896" s="470"/>
    </row>
    <row r="897" spans="1:1" s="471" customFormat="1" ht="12" hidden="1" customHeight="1">
      <c r="A897" s="470"/>
    </row>
    <row r="898" spans="1:1" s="471" customFormat="1" ht="12" hidden="1" customHeight="1">
      <c r="A898" s="470"/>
    </row>
    <row r="899" spans="1:1" s="471" customFormat="1" ht="12" hidden="1" customHeight="1">
      <c r="A899" s="470"/>
    </row>
    <row r="900" spans="1:1" s="471" customFormat="1" ht="12" hidden="1" customHeight="1">
      <c r="A900" s="470"/>
    </row>
    <row r="901" spans="1:1" s="471" customFormat="1" ht="12" hidden="1" customHeight="1">
      <c r="A901" s="470"/>
    </row>
    <row r="902" spans="1:1" s="471" customFormat="1" ht="12" hidden="1" customHeight="1">
      <c r="A902" s="470"/>
    </row>
    <row r="903" spans="1:1" s="471" customFormat="1" ht="12" hidden="1" customHeight="1">
      <c r="A903" s="470"/>
    </row>
    <row r="904" spans="1:1" s="471" customFormat="1" ht="12" hidden="1" customHeight="1">
      <c r="A904" s="470"/>
    </row>
    <row r="905" spans="1:1" s="471" customFormat="1" ht="12" hidden="1" customHeight="1">
      <c r="A905" s="470"/>
    </row>
    <row r="906" spans="1:1" s="471" customFormat="1" ht="12" hidden="1" customHeight="1">
      <c r="A906" s="470"/>
    </row>
    <row r="907" spans="1:1" s="471" customFormat="1" ht="12" hidden="1" customHeight="1">
      <c r="A907" s="470"/>
    </row>
    <row r="908" spans="1:1" s="471" customFormat="1" ht="12" hidden="1" customHeight="1">
      <c r="A908" s="470"/>
    </row>
    <row r="909" spans="1:1" s="471" customFormat="1" ht="12" hidden="1" customHeight="1">
      <c r="A909" s="470"/>
    </row>
    <row r="910" spans="1:1" s="471" customFormat="1" ht="12" hidden="1" customHeight="1">
      <c r="A910" s="470"/>
    </row>
    <row r="911" spans="1:1" s="471" customFormat="1" ht="12" hidden="1" customHeight="1">
      <c r="A911" s="470"/>
    </row>
    <row r="912" spans="1:1" s="471" customFormat="1" ht="12" hidden="1" customHeight="1">
      <c r="A912" s="470"/>
    </row>
    <row r="913" spans="1:1" s="471" customFormat="1" ht="12" hidden="1" customHeight="1">
      <c r="A913" s="470"/>
    </row>
    <row r="914" spans="1:1" s="471" customFormat="1" ht="12" hidden="1" customHeight="1">
      <c r="A914" s="470"/>
    </row>
    <row r="915" spans="1:1" s="471" customFormat="1" ht="12" hidden="1" customHeight="1">
      <c r="A915" s="470"/>
    </row>
    <row r="916" spans="1:1" s="471" customFormat="1" ht="12" hidden="1" customHeight="1">
      <c r="A916" s="470"/>
    </row>
    <row r="917" spans="1:1" s="471" customFormat="1" ht="12" hidden="1" customHeight="1">
      <c r="A917" s="470"/>
    </row>
    <row r="918" spans="1:1" s="471" customFormat="1" ht="12" hidden="1" customHeight="1">
      <c r="A918" s="470"/>
    </row>
    <row r="919" spans="1:1" s="471" customFormat="1" ht="12" hidden="1" customHeight="1">
      <c r="A919" s="470"/>
    </row>
    <row r="920" spans="1:1" s="471" customFormat="1" ht="12" hidden="1" customHeight="1">
      <c r="A920" s="470"/>
    </row>
    <row r="921" spans="1:1" s="471" customFormat="1" ht="12" hidden="1" customHeight="1">
      <c r="A921" s="470"/>
    </row>
    <row r="922" spans="1:1" s="471" customFormat="1" ht="12" hidden="1" customHeight="1">
      <c r="A922" s="470"/>
    </row>
    <row r="923" spans="1:1" s="471" customFormat="1" ht="12" hidden="1" customHeight="1">
      <c r="A923" s="470"/>
    </row>
    <row r="924" spans="1:1" s="471" customFormat="1" ht="12" hidden="1" customHeight="1">
      <c r="A924" s="470"/>
    </row>
    <row r="925" spans="1:1" s="471" customFormat="1" ht="12" hidden="1" customHeight="1">
      <c r="A925" s="470"/>
    </row>
    <row r="926" spans="1:1" s="471" customFormat="1" ht="12" hidden="1" customHeight="1">
      <c r="A926" s="470"/>
    </row>
    <row r="927" spans="1:1" s="471" customFormat="1" ht="12" hidden="1" customHeight="1">
      <c r="A927" s="470"/>
    </row>
    <row r="928" spans="1:1" s="471" customFormat="1" ht="12" hidden="1" customHeight="1">
      <c r="A928" s="470"/>
    </row>
    <row r="929" spans="1:1" s="471" customFormat="1" ht="12" hidden="1" customHeight="1">
      <c r="A929" s="470"/>
    </row>
    <row r="930" spans="1:1" s="471" customFormat="1" ht="12" hidden="1" customHeight="1">
      <c r="A930" s="470"/>
    </row>
    <row r="931" spans="1:1" s="471" customFormat="1" ht="12" hidden="1" customHeight="1">
      <c r="A931" s="470"/>
    </row>
    <row r="932" spans="1:1" s="471" customFormat="1" ht="12" hidden="1" customHeight="1">
      <c r="A932" s="470"/>
    </row>
    <row r="933" spans="1:1" s="471" customFormat="1" ht="12" hidden="1" customHeight="1">
      <c r="A933" s="470"/>
    </row>
    <row r="934" spans="1:1" s="471" customFormat="1" ht="12" hidden="1" customHeight="1">
      <c r="A934" s="470"/>
    </row>
    <row r="935" spans="1:1" s="471" customFormat="1" ht="12" hidden="1" customHeight="1">
      <c r="A935" s="470"/>
    </row>
    <row r="936" spans="1:1" s="471" customFormat="1" ht="12" hidden="1" customHeight="1">
      <c r="A936" s="470"/>
    </row>
    <row r="937" spans="1:1" s="471" customFormat="1" ht="12" hidden="1" customHeight="1">
      <c r="A937" s="470"/>
    </row>
    <row r="938" spans="1:1" s="471" customFormat="1" ht="12" hidden="1" customHeight="1">
      <c r="A938" s="470"/>
    </row>
    <row r="939" spans="1:1" s="471" customFormat="1" ht="12" hidden="1" customHeight="1">
      <c r="A939" s="470"/>
    </row>
    <row r="940" spans="1:1" s="471" customFormat="1" ht="12" hidden="1" customHeight="1">
      <c r="A940" s="470"/>
    </row>
    <row r="941" spans="1:1" s="471" customFormat="1" ht="12" hidden="1" customHeight="1">
      <c r="A941" s="470"/>
    </row>
    <row r="942" spans="1:1" s="471" customFormat="1" ht="12" hidden="1" customHeight="1">
      <c r="A942" s="470"/>
    </row>
    <row r="943" spans="1:1" s="471" customFormat="1" ht="12" hidden="1" customHeight="1">
      <c r="A943" s="470"/>
    </row>
    <row r="944" spans="1:1" s="471" customFormat="1" ht="12" hidden="1" customHeight="1">
      <c r="A944" s="470"/>
    </row>
    <row r="945" spans="1:1" s="471" customFormat="1" ht="12" hidden="1" customHeight="1">
      <c r="A945" s="470"/>
    </row>
    <row r="946" spans="1:1" s="471" customFormat="1" ht="12" hidden="1" customHeight="1">
      <c r="A946" s="470"/>
    </row>
    <row r="947" spans="1:1" s="471" customFormat="1" ht="12" hidden="1" customHeight="1">
      <c r="A947" s="470"/>
    </row>
    <row r="948" spans="1:1" s="471" customFormat="1" ht="12" hidden="1" customHeight="1">
      <c r="A948" s="470"/>
    </row>
    <row r="949" spans="1:1" s="471" customFormat="1" ht="12" hidden="1" customHeight="1">
      <c r="A949" s="470"/>
    </row>
    <row r="950" spans="1:1" s="471" customFormat="1" ht="12" hidden="1" customHeight="1">
      <c r="A950" s="470"/>
    </row>
    <row r="951" spans="1:1" s="471" customFormat="1" ht="12" hidden="1" customHeight="1">
      <c r="A951" s="470"/>
    </row>
    <row r="952" spans="1:1" s="471" customFormat="1" ht="12" hidden="1" customHeight="1">
      <c r="A952" s="470"/>
    </row>
    <row r="953" spans="1:1" s="471" customFormat="1" ht="12" hidden="1" customHeight="1">
      <c r="A953" s="470"/>
    </row>
    <row r="954" spans="1:1" s="471" customFormat="1" ht="12" hidden="1" customHeight="1">
      <c r="A954" s="470"/>
    </row>
    <row r="955" spans="1:1" s="471" customFormat="1" ht="12" hidden="1" customHeight="1">
      <c r="A955" s="470"/>
    </row>
    <row r="956" spans="1:1" s="471" customFormat="1" ht="12" hidden="1" customHeight="1">
      <c r="A956" s="470"/>
    </row>
    <row r="957" spans="1:1" s="471" customFormat="1" ht="12" hidden="1" customHeight="1">
      <c r="A957" s="470"/>
    </row>
    <row r="958" spans="1:1" s="471" customFormat="1" ht="12" hidden="1" customHeight="1">
      <c r="A958" s="470"/>
    </row>
    <row r="959" spans="1:1" s="471" customFormat="1" ht="12" hidden="1" customHeight="1">
      <c r="A959" s="470"/>
    </row>
    <row r="960" spans="1:1" s="471" customFormat="1" ht="12" hidden="1" customHeight="1">
      <c r="A960" s="470"/>
    </row>
    <row r="961" spans="1:1" s="471" customFormat="1" ht="12" hidden="1" customHeight="1">
      <c r="A961" s="470"/>
    </row>
    <row r="962" spans="1:1" s="471" customFormat="1" ht="12" hidden="1" customHeight="1">
      <c r="A962" s="470"/>
    </row>
    <row r="963" spans="1:1" s="471" customFormat="1" ht="12" hidden="1" customHeight="1">
      <c r="A963" s="470"/>
    </row>
    <row r="964" spans="1:1" s="471" customFormat="1" ht="12" hidden="1" customHeight="1">
      <c r="A964" s="470"/>
    </row>
    <row r="965" spans="1:1" s="471" customFormat="1" ht="12" hidden="1" customHeight="1">
      <c r="A965" s="470"/>
    </row>
    <row r="966" spans="1:1" s="471" customFormat="1" ht="12" hidden="1" customHeight="1">
      <c r="A966" s="470"/>
    </row>
    <row r="967" spans="1:1" s="471" customFormat="1" ht="12" hidden="1" customHeight="1">
      <c r="A967" s="470"/>
    </row>
    <row r="968" spans="1:1" s="471" customFormat="1" ht="12" hidden="1" customHeight="1">
      <c r="A968" s="470"/>
    </row>
    <row r="969" spans="1:1" s="471" customFormat="1" ht="12" hidden="1" customHeight="1">
      <c r="A969" s="470"/>
    </row>
    <row r="970" spans="1:1" s="471" customFormat="1" ht="12" hidden="1" customHeight="1">
      <c r="A970" s="470"/>
    </row>
    <row r="971" spans="1:1" s="471" customFormat="1" ht="12" hidden="1" customHeight="1">
      <c r="A971" s="470"/>
    </row>
    <row r="972" spans="1:1" s="471" customFormat="1" ht="12" hidden="1" customHeight="1">
      <c r="A972" s="470"/>
    </row>
    <row r="973" spans="1:1" s="471" customFormat="1" ht="12" hidden="1" customHeight="1">
      <c r="A973" s="470"/>
    </row>
    <row r="974" spans="1:1" s="471" customFormat="1" ht="12" hidden="1" customHeight="1">
      <c r="A974" s="470"/>
    </row>
    <row r="975" spans="1:1" s="471" customFormat="1" ht="12" hidden="1" customHeight="1">
      <c r="A975" s="470"/>
    </row>
    <row r="976" spans="1:1" s="471" customFormat="1" ht="12" hidden="1" customHeight="1">
      <c r="A976" s="470"/>
    </row>
    <row r="977" spans="1:1" s="471" customFormat="1" ht="12" hidden="1" customHeight="1">
      <c r="A977" s="470"/>
    </row>
    <row r="978" spans="1:1" s="471" customFormat="1" ht="12" hidden="1" customHeight="1">
      <c r="A978" s="470"/>
    </row>
    <row r="979" spans="1:1" s="471" customFormat="1" ht="12" hidden="1" customHeight="1">
      <c r="A979" s="470"/>
    </row>
    <row r="980" spans="1:1" s="471" customFormat="1" ht="12" hidden="1" customHeight="1">
      <c r="A980" s="470"/>
    </row>
    <row r="981" spans="1:1" s="471" customFormat="1" ht="12" hidden="1" customHeight="1">
      <c r="A981" s="470"/>
    </row>
    <row r="982" spans="1:1" s="471" customFormat="1" ht="12" hidden="1" customHeight="1">
      <c r="A982" s="470"/>
    </row>
    <row r="983" spans="1:1" s="471" customFormat="1" ht="12" hidden="1" customHeight="1">
      <c r="A983" s="470"/>
    </row>
    <row r="984" spans="1:1" s="471" customFormat="1" ht="12" hidden="1" customHeight="1">
      <c r="A984" s="470"/>
    </row>
    <row r="985" spans="1:1" s="471" customFormat="1" ht="12" hidden="1" customHeight="1">
      <c r="A985" s="470"/>
    </row>
    <row r="986" spans="1:1" s="471" customFormat="1" ht="12" hidden="1" customHeight="1">
      <c r="A986" s="470"/>
    </row>
    <row r="987" spans="1:1" s="471" customFormat="1" ht="12" hidden="1" customHeight="1">
      <c r="A987" s="470"/>
    </row>
    <row r="988" spans="1:1" s="471" customFormat="1" ht="12" hidden="1" customHeight="1">
      <c r="A988" s="470"/>
    </row>
    <row r="989" spans="1:1" s="471" customFormat="1" ht="12" hidden="1" customHeight="1">
      <c r="A989" s="470"/>
    </row>
    <row r="990" spans="1:1" s="471" customFormat="1" ht="12" hidden="1" customHeight="1">
      <c r="A990" s="470"/>
    </row>
    <row r="991" spans="1:1" s="471" customFormat="1" ht="12" hidden="1" customHeight="1">
      <c r="A991" s="470"/>
    </row>
    <row r="992" spans="1:1" s="471" customFormat="1" ht="12" hidden="1" customHeight="1">
      <c r="A992" s="470"/>
    </row>
    <row r="993" spans="1:1" s="471" customFormat="1" ht="12" hidden="1" customHeight="1">
      <c r="A993" s="470"/>
    </row>
    <row r="994" spans="1:1" s="471" customFormat="1" ht="12" hidden="1" customHeight="1">
      <c r="A994" s="470"/>
    </row>
    <row r="995" spans="1:1" s="471" customFormat="1" ht="12" hidden="1" customHeight="1">
      <c r="A995" s="470"/>
    </row>
    <row r="996" spans="1:1" s="471" customFormat="1" ht="12" hidden="1" customHeight="1">
      <c r="A996" s="470"/>
    </row>
    <row r="997" spans="1:1" s="471" customFormat="1" ht="12" hidden="1" customHeight="1">
      <c r="A997" s="470"/>
    </row>
    <row r="998" spans="1:1" s="471" customFormat="1" ht="12" hidden="1" customHeight="1">
      <c r="A998" s="470"/>
    </row>
    <row r="999" spans="1:1" s="471" customFormat="1" ht="12" hidden="1" customHeight="1">
      <c r="A999" s="470"/>
    </row>
    <row r="1000" spans="1:1" s="471" customFormat="1" ht="12" hidden="1" customHeight="1">
      <c r="A1000" s="470"/>
    </row>
    <row r="1001" spans="1:1" s="471" customFormat="1" ht="12" hidden="1" customHeight="1">
      <c r="A1001" s="470"/>
    </row>
    <row r="1002" spans="1:1" s="471" customFormat="1" ht="12" hidden="1" customHeight="1">
      <c r="A1002" s="470"/>
    </row>
    <row r="1003" spans="1:1" s="471" customFormat="1" ht="12" hidden="1" customHeight="1">
      <c r="A1003" s="470"/>
    </row>
    <row r="1004" spans="1:1" s="471" customFormat="1" ht="12" hidden="1" customHeight="1">
      <c r="A1004" s="470"/>
    </row>
    <row r="1005" spans="1:1" s="471" customFormat="1" ht="12" hidden="1" customHeight="1">
      <c r="A1005" s="470"/>
    </row>
    <row r="1006" spans="1:1" s="471" customFormat="1" ht="12" hidden="1" customHeight="1">
      <c r="A1006" s="470"/>
    </row>
    <row r="1007" spans="1:1" s="471" customFormat="1" ht="12" hidden="1" customHeight="1">
      <c r="A1007" s="470"/>
    </row>
    <row r="1008" spans="1:1" s="471" customFormat="1" ht="12" hidden="1" customHeight="1">
      <c r="A1008" s="470"/>
    </row>
    <row r="1009" spans="1:1" s="471" customFormat="1" ht="12" hidden="1" customHeight="1">
      <c r="A1009" s="470"/>
    </row>
    <row r="1010" spans="1:1" s="471" customFormat="1" ht="12" hidden="1" customHeight="1">
      <c r="A1010" s="470"/>
    </row>
    <row r="1011" spans="1:1" s="471" customFormat="1" ht="12" hidden="1" customHeight="1">
      <c r="A1011" s="470"/>
    </row>
    <row r="1012" spans="1:1" s="471" customFormat="1" ht="12" hidden="1" customHeight="1">
      <c r="A1012" s="470"/>
    </row>
    <row r="1013" spans="1:1" s="471" customFormat="1" ht="12" hidden="1" customHeight="1">
      <c r="A1013" s="470"/>
    </row>
    <row r="1014" spans="1:1" s="471" customFormat="1" ht="12" hidden="1" customHeight="1">
      <c r="A1014" s="470"/>
    </row>
    <row r="1015" spans="1:1" s="471" customFormat="1" ht="12" hidden="1" customHeight="1">
      <c r="A1015" s="470"/>
    </row>
    <row r="1016" spans="1:1" s="471" customFormat="1" ht="12" hidden="1" customHeight="1">
      <c r="A1016" s="470"/>
    </row>
    <row r="1017" spans="1:1" s="471" customFormat="1" ht="12" hidden="1" customHeight="1">
      <c r="A1017" s="470"/>
    </row>
    <row r="1018" spans="1:1" s="471" customFormat="1" ht="12" hidden="1" customHeight="1">
      <c r="A1018" s="470"/>
    </row>
    <row r="1019" spans="1:1" s="471" customFormat="1" ht="12" hidden="1" customHeight="1">
      <c r="A1019" s="470"/>
    </row>
    <row r="1020" spans="1:1" s="471" customFormat="1" ht="12" hidden="1" customHeight="1">
      <c r="A1020" s="470"/>
    </row>
    <row r="1021" spans="1:1" s="471" customFormat="1" ht="12" hidden="1" customHeight="1">
      <c r="A1021" s="470"/>
    </row>
    <row r="1022" spans="1:1" s="471" customFormat="1" ht="12" hidden="1" customHeight="1">
      <c r="A1022" s="470"/>
    </row>
    <row r="1023" spans="1:1" s="471" customFormat="1" ht="12" hidden="1" customHeight="1">
      <c r="A1023" s="470"/>
    </row>
    <row r="1024" spans="1:1" s="471" customFormat="1" ht="12" hidden="1" customHeight="1">
      <c r="A1024" s="470"/>
    </row>
    <row r="1025" spans="1:1" s="471" customFormat="1" ht="12" hidden="1" customHeight="1">
      <c r="A1025" s="470"/>
    </row>
    <row r="1026" spans="1:1" s="471" customFormat="1" ht="12" hidden="1" customHeight="1">
      <c r="A1026" s="470"/>
    </row>
    <row r="1027" spans="1:1" s="471" customFormat="1" ht="12" hidden="1" customHeight="1">
      <c r="A1027" s="470"/>
    </row>
    <row r="1028" spans="1:1" s="471" customFormat="1" ht="12" hidden="1" customHeight="1">
      <c r="A1028" s="470"/>
    </row>
    <row r="1029" spans="1:1" s="471" customFormat="1" ht="12" hidden="1" customHeight="1">
      <c r="A1029" s="470"/>
    </row>
    <row r="1030" spans="1:1" s="471" customFormat="1" ht="12" hidden="1" customHeight="1">
      <c r="A1030" s="470"/>
    </row>
    <row r="1031" spans="1:1" s="471" customFormat="1" ht="12" hidden="1" customHeight="1">
      <c r="A1031" s="470"/>
    </row>
    <row r="1032" spans="1:1" s="471" customFormat="1" ht="12" hidden="1" customHeight="1">
      <c r="A1032" s="470"/>
    </row>
    <row r="1033" spans="1:1" s="471" customFormat="1" ht="12" hidden="1" customHeight="1">
      <c r="A1033" s="470"/>
    </row>
    <row r="1034" spans="1:1" s="471" customFormat="1" ht="12" hidden="1" customHeight="1">
      <c r="A1034" s="470"/>
    </row>
    <row r="1035" spans="1:1" s="471" customFormat="1" ht="12" hidden="1" customHeight="1">
      <c r="A1035" s="470"/>
    </row>
    <row r="1036" spans="1:1" s="471" customFormat="1" ht="12" hidden="1" customHeight="1">
      <c r="A1036" s="470"/>
    </row>
    <row r="1037" spans="1:1" s="471" customFormat="1" ht="12" hidden="1" customHeight="1">
      <c r="A1037" s="470"/>
    </row>
    <row r="1038" spans="1:1" s="471" customFormat="1" ht="12" hidden="1" customHeight="1">
      <c r="A1038" s="470"/>
    </row>
    <row r="1039" spans="1:1" s="471" customFormat="1" ht="12" hidden="1" customHeight="1">
      <c r="A1039" s="470"/>
    </row>
    <row r="1040" spans="1:1" s="471" customFormat="1" ht="12" hidden="1" customHeight="1">
      <c r="A1040" s="470"/>
    </row>
    <row r="1041" spans="1:1" s="471" customFormat="1" ht="12" hidden="1" customHeight="1">
      <c r="A1041" s="470"/>
    </row>
    <row r="1042" spans="1:1" s="471" customFormat="1" ht="12" hidden="1" customHeight="1">
      <c r="A1042" s="470"/>
    </row>
    <row r="1043" spans="1:1" s="471" customFormat="1" ht="12" hidden="1" customHeight="1">
      <c r="A1043" s="470"/>
    </row>
    <row r="1044" spans="1:1" s="471" customFormat="1" ht="12" hidden="1" customHeight="1">
      <c r="A1044" s="470"/>
    </row>
    <row r="1045" spans="1:1" s="471" customFormat="1" ht="12" hidden="1" customHeight="1">
      <c r="A1045" s="470"/>
    </row>
    <row r="1046" spans="1:1" s="471" customFormat="1" ht="12" hidden="1" customHeight="1">
      <c r="A1046" s="470"/>
    </row>
    <row r="1047" spans="1:1" s="471" customFormat="1" ht="12" hidden="1" customHeight="1">
      <c r="A1047" s="470"/>
    </row>
    <row r="1048" spans="1:1" s="471" customFormat="1" ht="12" hidden="1" customHeight="1">
      <c r="A1048" s="470"/>
    </row>
    <row r="1049" spans="1:1" s="471" customFormat="1" ht="12" hidden="1" customHeight="1">
      <c r="A1049" s="470"/>
    </row>
    <row r="1050" spans="1:1" s="471" customFormat="1" ht="12" hidden="1" customHeight="1">
      <c r="A1050" s="470"/>
    </row>
    <row r="1051" spans="1:1" s="471" customFormat="1" ht="12" hidden="1" customHeight="1">
      <c r="A1051" s="470"/>
    </row>
    <row r="1052" spans="1:1" s="471" customFormat="1" ht="12" hidden="1" customHeight="1">
      <c r="A1052" s="470"/>
    </row>
    <row r="1053" spans="1:1" s="471" customFormat="1" ht="12" hidden="1" customHeight="1">
      <c r="A1053" s="470"/>
    </row>
    <row r="1054" spans="1:1" s="471" customFormat="1" ht="12" hidden="1" customHeight="1">
      <c r="A1054" s="470"/>
    </row>
    <row r="1055" spans="1:1" s="471" customFormat="1" ht="12" hidden="1" customHeight="1">
      <c r="A1055" s="470"/>
    </row>
    <row r="1056" spans="1:1" s="471" customFormat="1" ht="12" hidden="1" customHeight="1">
      <c r="A1056" s="470"/>
    </row>
    <row r="1057" spans="1:1" s="471" customFormat="1" ht="12" hidden="1" customHeight="1">
      <c r="A1057" s="470"/>
    </row>
    <row r="1058" spans="1:1" s="471" customFormat="1" ht="12" hidden="1" customHeight="1">
      <c r="A1058" s="470"/>
    </row>
    <row r="1059" spans="1:1" s="471" customFormat="1" ht="12" hidden="1" customHeight="1">
      <c r="A1059" s="470"/>
    </row>
    <row r="1060" spans="1:1" s="471" customFormat="1" ht="12" hidden="1" customHeight="1">
      <c r="A1060" s="470"/>
    </row>
    <row r="1061" spans="1:1" s="471" customFormat="1" ht="12" hidden="1" customHeight="1">
      <c r="A1061" s="470"/>
    </row>
    <row r="1062" spans="1:1" s="471" customFormat="1" ht="12" hidden="1" customHeight="1">
      <c r="A1062" s="470"/>
    </row>
    <row r="1063" spans="1:1" s="471" customFormat="1" ht="12" hidden="1" customHeight="1">
      <c r="A1063" s="470"/>
    </row>
    <row r="1064" spans="1:1" s="471" customFormat="1" ht="12" hidden="1" customHeight="1">
      <c r="A1064" s="470"/>
    </row>
    <row r="1065" spans="1:1" s="471" customFormat="1" ht="12" hidden="1" customHeight="1">
      <c r="A1065" s="470"/>
    </row>
    <row r="1066" spans="1:1" s="471" customFormat="1" ht="12" hidden="1" customHeight="1">
      <c r="A1066" s="470"/>
    </row>
    <row r="1067" spans="1:1" s="471" customFormat="1" ht="12" hidden="1" customHeight="1">
      <c r="A1067" s="470"/>
    </row>
    <row r="1068" spans="1:1" s="471" customFormat="1" ht="12" hidden="1" customHeight="1">
      <c r="A1068" s="470"/>
    </row>
    <row r="1069" spans="1:1" s="471" customFormat="1" ht="12" hidden="1" customHeight="1">
      <c r="A1069" s="470"/>
    </row>
    <row r="1070" spans="1:1" s="471" customFormat="1" ht="12" hidden="1" customHeight="1">
      <c r="A1070" s="470"/>
    </row>
    <row r="1071" spans="1:1" s="471" customFormat="1" ht="12" hidden="1" customHeight="1">
      <c r="A1071" s="470"/>
    </row>
    <row r="1072" spans="1:1" s="471" customFormat="1" ht="12" hidden="1" customHeight="1">
      <c r="A1072" s="470"/>
    </row>
    <row r="1073" spans="1:1" s="471" customFormat="1" ht="12" hidden="1" customHeight="1">
      <c r="A1073" s="470"/>
    </row>
    <row r="1074" spans="1:1" s="471" customFormat="1" ht="12" hidden="1" customHeight="1">
      <c r="A1074" s="470"/>
    </row>
    <row r="1075" spans="1:1" s="471" customFormat="1" ht="12" hidden="1" customHeight="1">
      <c r="A1075" s="470"/>
    </row>
    <row r="1076" spans="1:1" s="471" customFormat="1" ht="12" hidden="1" customHeight="1">
      <c r="A1076" s="470"/>
    </row>
    <row r="1077" spans="1:1" s="471" customFormat="1" ht="12" hidden="1" customHeight="1">
      <c r="A1077" s="470"/>
    </row>
    <row r="1078" spans="1:1" s="471" customFormat="1" ht="12" hidden="1" customHeight="1">
      <c r="A1078" s="470"/>
    </row>
    <row r="1079" spans="1:1" s="471" customFormat="1" ht="12" hidden="1" customHeight="1">
      <c r="A1079" s="470"/>
    </row>
    <row r="1080" spans="1:1" s="471" customFormat="1" ht="12" hidden="1" customHeight="1">
      <c r="A1080" s="470"/>
    </row>
    <row r="1081" spans="1:1" s="471" customFormat="1" ht="12" hidden="1" customHeight="1">
      <c r="A1081" s="470"/>
    </row>
    <row r="1082" spans="1:1" s="471" customFormat="1" ht="12" hidden="1" customHeight="1">
      <c r="A1082" s="470"/>
    </row>
    <row r="1083" spans="1:1" s="471" customFormat="1" ht="12" hidden="1" customHeight="1">
      <c r="A1083" s="470"/>
    </row>
    <row r="1084" spans="1:1" s="471" customFormat="1" ht="12" hidden="1" customHeight="1">
      <c r="A1084" s="470"/>
    </row>
    <row r="1085" spans="1:1" s="471" customFormat="1" ht="12" hidden="1" customHeight="1">
      <c r="A1085" s="470"/>
    </row>
    <row r="1086" spans="1:1" s="471" customFormat="1" ht="12" hidden="1" customHeight="1">
      <c r="A1086" s="470"/>
    </row>
    <row r="1087" spans="1:1" s="471" customFormat="1" ht="12" hidden="1" customHeight="1">
      <c r="A1087" s="470"/>
    </row>
    <row r="1088" spans="1:1" s="471" customFormat="1" ht="12" hidden="1" customHeight="1">
      <c r="A1088" s="470"/>
    </row>
    <row r="1089" spans="1:1" s="471" customFormat="1" ht="12" hidden="1" customHeight="1">
      <c r="A1089" s="470"/>
    </row>
    <row r="1090" spans="1:1" s="471" customFormat="1" ht="12" hidden="1" customHeight="1">
      <c r="A1090" s="470"/>
    </row>
    <row r="1091" spans="1:1" s="471" customFormat="1" ht="12" hidden="1" customHeight="1">
      <c r="A1091" s="470"/>
    </row>
    <row r="1092" spans="1:1" s="471" customFormat="1" ht="12" hidden="1" customHeight="1">
      <c r="A1092" s="470"/>
    </row>
    <row r="1093" spans="1:1" s="471" customFormat="1" ht="12" hidden="1" customHeight="1">
      <c r="A1093" s="470"/>
    </row>
    <row r="1094" spans="1:1" s="471" customFormat="1" ht="12" hidden="1" customHeight="1">
      <c r="A1094" s="470"/>
    </row>
    <row r="1095" spans="1:1" s="471" customFormat="1" ht="12" hidden="1" customHeight="1">
      <c r="A1095" s="470"/>
    </row>
    <row r="1096" spans="1:1" s="471" customFormat="1" ht="12" hidden="1" customHeight="1">
      <c r="A1096" s="470"/>
    </row>
    <row r="1097" spans="1:1" s="471" customFormat="1" ht="12" hidden="1" customHeight="1">
      <c r="A1097" s="470"/>
    </row>
    <row r="1098" spans="1:1" s="471" customFormat="1" ht="12" hidden="1" customHeight="1">
      <c r="A1098" s="470"/>
    </row>
    <row r="1099" spans="1:1" s="471" customFormat="1" ht="12" hidden="1" customHeight="1">
      <c r="A1099" s="470"/>
    </row>
    <row r="1100" spans="1:1" s="471" customFormat="1" ht="12" hidden="1" customHeight="1">
      <c r="A1100" s="470"/>
    </row>
    <row r="1101" spans="1:1" s="471" customFormat="1" ht="12" hidden="1" customHeight="1">
      <c r="A1101" s="470"/>
    </row>
    <row r="1102" spans="1:1" s="471" customFormat="1" ht="12" hidden="1" customHeight="1">
      <c r="A1102" s="470"/>
    </row>
    <row r="1103" spans="1:1" s="471" customFormat="1" ht="12" hidden="1" customHeight="1">
      <c r="A1103" s="470"/>
    </row>
    <row r="1104" spans="1:1" s="471" customFormat="1" ht="12" hidden="1" customHeight="1">
      <c r="A1104" s="470"/>
    </row>
    <row r="1105" spans="1:1" s="471" customFormat="1" ht="12" hidden="1" customHeight="1">
      <c r="A1105" s="470"/>
    </row>
    <row r="1106" spans="1:1" s="471" customFormat="1" ht="12" hidden="1" customHeight="1">
      <c r="A1106" s="470"/>
    </row>
    <row r="1107" spans="1:1" s="471" customFormat="1" ht="12" hidden="1" customHeight="1">
      <c r="A1107" s="470"/>
    </row>
    <row r="1108" spans="1:1" s="471" customFormat="1" ht="12" hidden="1" customHeight="1">
      <c r="A1108" s="470"/>
    </row>
    <row r="1109" spans="1:1" s="471" customFormat="1" ht="12" hidden="1" customHeight="1">
      <c r="A1109" s="470"/>
    </row>
    <row r="1110" spans="1:1" s="471" customFormat="1" ht="12" hidden="1" customHeight="1">
      <c r="A1110" s="470"/>
    </row>
    <row r="1111" spans="1:1" s="471" customFormat="1" ht="12" hidden="1" customHeight="1">
      <c r="A1111" s="470"/>
    </row>
    <row r="1112" spans="1:1" s="471" customFormat="1" ht="12" hidden="1" customHeight="1">
      <c r="A1112" s="470"/>
    </row>
    <row r="1113" spans="1:1" s="471" customFormat="1" ht="12" hidden="1" customHeight="1">
      <c r="A1113" s="470"/>
    </row>
    <row r="1114" spans="1:1" s="471" customFormat="1" ht="12" hidden="1" customHeight="1">
      <c r="A1114" s="470"/>
    </row>
    <row r="1115" spans="1:1" s="471" customFormat="1" ht="12" hidden="1" customHeight="1">
      <c r="A1115" s="470"/>
    </row>
    <row r="1116" spans="1:1" s="471" customFormat="1" ht="12" hidden="1" customHeight="1">
      <c r="A1116" s="470"/>
    </row>
    <row r="1117" spans="1:1" s="471" customFormat="1" ht="12" hidden="1" customHeight="1">
      <c r="A1117" s="470"/>
    </row>
    <row r="1118" spans="1:1" s="471" customFormat="1" ht="12" hidden="1" customHeight="1">
      <c r="A1118" s="470"/>
    </row>
    <row r="1119" spans="1:1" s="471" customFormat="1" ht="12" hidden="1" customHeight="1">
      <c r="A1119" s="470"/>
    </row>
    <row r="1120" spans="1:1" s="471" customFormat="1" ht="12" hidden="1" customHeight="1">
      <c r="A1120" s="470"/>
    </row>
    <row r="1121" spans="1:1" s="471" customFormat="1" ht="12" hidden="1" customHeight="1">
      <c r="A1121" s="470"/>
    </row>
    <row r="1122" spans="1:1" s="471" customFormat="1" ht="12" hidden="1" customHeight="1">
      <c r="A1122" s="470"/>
    </row>
    <row r="1123" spans="1:1" s="471" customFormat="1" ht="12" hidden="1" customHeight="1">
      <c r="A1123" s="470"/>
    </row>
    <row r="1124" spans="1:1" s="471" customFormat="1" ht="12" hidden="1" customHeight="1">
      <c r="A1124" s="470"/>
    </row>
    <row r="1125" spans="1:1" s="471" customFormat="1" ht="12" hidden="1" customHeight="1">
      <c r="A1125" s="470"/>
    </row>
    <row r="1126" spans="1:1" s="471" customFormat="1" ht="12" hidden="1" customHeight="1">
      <c r="A1126" s="470"/>
    </row>
    <row r="1127" spans="1:1" s="471" customFormat="1" ht="12" hidden="1" customHeight="1">
      <c r="A1127" s="470"/>
    </row>
    <row r="1128" spans="1:1" s="471" customFormat="1" ht="12" hidden="1" customHeight="1">
      <c r="A1128" s="470"/>
    </row>
    <row r="1129" spans="1:1" s="471" customFormat="1" ht="12" hidden="1" customHeight="1">
      <c r="A1129" s="470"/>
    </row>
    <row r="1130" spans="1:1" s="471" customFormat="1" ht="12" hidden="1" customHeight="1">
      <c r="A1130" s="470"/>
    </row>
    <row r="1131" spans="1:1" s="471" customFormat="1" ht="12" hidden="1" customHeight="1">
      <c r="A1131" s="470"/>
    </row>
    <row r="1132" spans="1:1" s="471" customFormat="1" ht="12" hidden="1" customHeight="1">
      <c r="A1132" s="470"/>
    </row>
    <row r="1133" spans="1:1" s="471" customFormat="1" ht="12" hidden="1" customHeight="1">
      <c r="A1133" s="470"/>
    </row>
    <row r="1134" spans="1:1" s="471" customFormat="1" ht="12" hidden="1" customHeight="1">
      <c r="A1134" s="470"/>
    </row>
    <row r="1135" spans="1:1" s="471" customFormat="1" ht="12" hidden="1" customHeight="1">
      <c r="A1135" s="470"/>
    </row>
    <row r="1136" spans="1:1" s="471" customFormat="1" ht="12" hidden="1" customHeight="1">
      <c r="A1136" s="470"/>
    </row>
    <row r="1137" spans="1:1" s="471" customFormat="1" ht="12" hidden="1" customHeight="1">
      <c r="A1137" s="470"/>
    </row>
    <row r="1138" spans="1:1" s="471" customFormat="1" ht="12" hidden="1" customHeight="1">
      <c r="A1138" s="470"/>
    </row>
    <row r="1139" spans="1:1" s="471" customFormat="1" ht="12" hidden="1" customHeight="1">
      <c r="A1139" s="470"/>
    </row>
    <row r="1140" spans="1:1" s="471" customFormat="1" ht="12" hidden="1" customHeight="1">
      <c r="A1140" s="470"/>
    </row>
    <row r="1141" spans="1:1" s="471" customFormat="1" ht="12" hidden="1" customHeight="1">
      <c r="A1141" s="470"/>
    </row>
    <row r="1142" spans="1:1" s="471" customFormat="1" ht="12" hidden="1" customHeight="1">
      <c r="A1142" s="470"/>
    </row>
    <row r="1143" spans="1:1" s="471" customFormat="1" ht="12" hidden="1" customHeight="1">
      <c r="A1143" s="470"/>
    </row>
    <row r="1144" spans="1:1" s="471" customFormat="1" ht="12" hidden="1" customHeight="1">
      <c r="A1144" s="470"/>
    </row>
    <row r="1145" spans="1:1" s="471" customFormat="1" ht="12" hidden="1" customHeight="1">
      <c r="A1145" s="470"/>
    </row>
    <row r="1146" spans="1:1" s="471" customFormat="1" ht="12" hidden="1" customHeight="1">
      <c r="A1146" s="470"/>
    </row>
    <row r="1147" spans="1:1" s="471" customFormat="1" ht="12" hidden="1" customHeight="1">
      <c r="A1147" s="470"/>
    </row>
    <row r="1148" spans="1:1" s="471" customFormat="1" ht="12" hidden="1" customHeight="1">
      <c r="A1148" s="470"/>
    </row>
    <row r="1149" spans="1:1" s="471" customFormat="1" ht="12" hidden="1" customHeight="1">
      <c r="A1149" s="470"/>
    </row>
    <row r="1150" spans="1:1" s="471" customFormat="1" ht="12" hidden="1" customHeight="1">
      <c r="A1150" s="470"/>
    </row>
    <row r="1151" spans="1:1" s="471" customFormat="1" ht="12" hidden="1" customHeight="1">
      <c r="A1151" s="470"/>
    </row>
    <row r="1152" spans="1:1" s="471" customFormat="1" ht="12" hidden="1" customHeight="1">
      <c r="A1152" s="470"/>
    </row>
    <row r="1153" spans="1:1" s="471" customFormat="1" ht="12" hidden="1" customHeight="1">
      <c r="A1153" s="470"/>
    </row>
    <row r="1154" spans="1:1" s="471" customFormat="1" ht="12" hidden="1" customHeight="1">
      <c r="A1154" s="470"/>
    </row>
    <row r="1155" spans="1:1" s="471" customFormat="1" ht="12" hidden="1" customHeight="1">
      <c r="A1155" s="470"/>
    </row>
    <row r="1156" spans="1:1" s="471" customFormat="1" ht="12" hidden="1" customHeight="1">
      <c r="A1156" s="470"/>
    </row>
    <row r="1157" spans="1:1" s="471" customFormat="1" ht="12" hidden="1" customHeight="1">
      <c r="A1157" s="470"/>
    </row>
    <row r="1158" spans="1:1" s="471" customFormat="1" ht="12" hidden="1" customHeight="1">
      <c r="A1158" s="470"/>
    </row>
    <row r="1159" spans="1:1" s="471" customFormat="1" ht="12" hidden="1" customHeight="1">
      <c r="A1159" s="470"/>
    </row>
    <row r="1160" spans="1:1" s="471" customFormat="1" ht="12" hidden="1" customHeight="1">
      <c r="A1160" s="470"/>
    </row>
    <row r="1161" spans="1:1" s="471" customFormat="1" ht="12" hidden="1" customHeight="1">
      <c r="A1161" s="470"/>
    </row>
    <row r="1162" spans="1:1" s="471" customFormat="1" ht="12" hidden="1" customHeight="1">
      <c r="A1162" s="470"/>
    </row>
    <row r="1163" spans="1:1" s="471" customFormat="1" ht="12" hidden="1" customHeight="1">
      <c r="A1163" s="470"/>
    </row>
    <row r="1164" spans="1:1" s="471" customFormat="1" ht="12" hidden="1" customHeight="1">
      <c r="A1164" s="470"/>
    </row>
    <row r="1165" spans="1:1" s="471" customFormat="1" ht="12" hidden="1" customHeight="1">
      <c r="A1165" s="470"/>
    </row>
    <row r="1166" spans="1:1" s="471" customFormat="1" ht="12" hidden="1" customHeight="1">
      <c r="A1166" s="470"/>
    </row>
    <row r="1167" spans="1:1" s="471" customFormat="1" ht="12" hidden="1" customHeight="1">
      <c r="A1167" s="470"/>
    </row>
    <row r="1168" spans="1:1" s="471" customFormat="1" ht="12" hidden="1" customHeight="1">
      <c r="A1168" s="470"/>
    </row>
    <row r="1169" spans="1:1" s="471" customFormat="1" ht="12" hidden="1" customHeight="1">
      <c r="A1169" s="470"/>
    </row>
    <row r="1170" spans="1:1" s="471" customFormat="1" ht="12" hidden="1" customHeight="1">
      <c r="A1170" s="470"/>
    </row>
    <row r="1171" spans="1:1" s="471" customFormat="1" ht="12" hidden="1" customHeight="1">
      <c r="A1171" s="470"/>
    </row>
    <row r="1172" spans="1:1" s="471" customFormat="1" ht="12" hidden="1" customHeight="1">
      <c r="A1172" s="470"/>
    </row>
    <row r="1173" spans="1:1" s="471" customFormat="1" ht="12" hidden="1" customHeight="1">
      <c r="A1173" s="470"/>
    </row>
    <row r="1174" spans="1:1" s="471" customFormat="1" ht="12" hidden="1" customHeight="1">
      <c r="A1174" s="470"/>
    </row>
    <row r="1175" spans="1:1" s="471" customFormat="1" ht="12" hidden="1" customHeight="1">
      <c r="A1175" s="470"/>
    </row>
    <row r="1176" spans="1:1" s="471" customFormat="1" ht="12" hidden="1" customHeight="1">
      <c r="A1176" s="470"/>
    </row>
    <row r="1177" spans="1:1" s="471" customFormat="1" ht="12" hidden="1" customHeight="1">
      <c r="A1177" s="470"/>
    </row>
    <row r="1178" spans="1:1" s="471" customFormat="1" ht="12" hidden="1" customHeight="1">
      <c r="A1178" s="470"/>
    </row>
    <row r="1179" spans="1:1" s="471" customFormat="1" ht="12" hidden="1" customHeight="1">
      <c r="A1179" s="470"/>
    </row>
    <row r="1180" spans="1:1" s="471" customFormat="1" ht="12" hidden="1" customHeight="1">
      <c r="A1180" s="470"/>
    </row>
    <row r="1181" spans="1:1" s="471" customFormat="1" ht="12" hidden="1" customHeight="1">
      <c r="A1181" s="470"/>
    </row>
    <row r="1182" spans="1:1" s="471" customFormat="1" ht="12" hidden="1" customHeight="1">
      <c r="A1182" s="470"/>
    </row>
    <row r="1183" spans="1:1" s="471" customFormat="1" ht="12" hidden="1" customHeight="1">
      <c r="A1183" s="470"/>
    </row>
    <row r="1184" spans="1:1" s="471" customFormat="1" ht="12" hidden="1" customHeight="1">
      <c r="A1184" s="470"/>
    </row>
    <row r="1185" spans="1:1" s="471" customFormat="1" ht="12" hidden="1" customHeight="1">
      <c r="A1185" s="470"/>
    </row>
    <row r="1186" spans="1:1" s="471" customFormat="1" ht="12" hidden="1" customHeight="1">
      <c r="A1186" s="470"/>
    </row>
    <row r="1187" spans="1:1" s="471" customFormat="1" ht="12" hidden="1" customHeight="1">
      <c r="A1187" s="470"/>
    </row>
    <row r="1188" spans="1:1" s="471" customFormat="1" ht="12" hidden="1" customHeight="1">
      <c r="A1188" s="470"/>
    </row>
    <row r="1189" spans="1:1" s="471" customFormat="1" ht="12" hidden="1" customHeight="1">
      <c r="A1189" s="470"/>
    </row>
    <row r="1190" spans="1:1" s="471" customFormat="1" ht="12" hidden="1" customHeight="1">
      <c r="A1190" s="470"/>
    </row>
    <row r="1191" spans="1:1" s="471" customFormat="1" ht="12" hidden="1" customHeight="1">
      <c r="A1191" s="470"/>
    </row>
    <row r="1192" spans="1:1" s="471" customFormat="1" ht="12" hidden="1" customHeight="1">
      <c r="A1192" s="470"/>
    </row>
    <row r="1193" spans="1:1" s="471" customFormat="1" ht="12" hidden="1" customHeight="1">
      <c r="A1193" s="470"/>
    </row>
    <row r="1194" spans="1:1" s="471" customFormat="1" ht="12" hidden="1" customHeight="1">
      <c r="A1194" s="470"/>
    </row>
    <row r="1195" spans="1:1" s="471" customFormat="1" ht="12" hidden="1" customHeight="1">
      <c r="A1195" s="470"/>
    </row>
    <row r="1196" spans="1:1" s="471" customFormat="1" ht="12" hidden="1" customHeight="1">
      <c r="A1196" s="470"/>
    </row>
    <row r="1197" spans="1:1" s="471" customFormat="1" ht="12" hidden="1" customHeight="1">
      <c r="A1197" s="470"/>
    </row>
    <row r="1198" spans="1:1" s="471" customFormat="1" ht="12" hidden="1" customHeight="1">
      <c r="A1198" s="470"/>
    </row>
    <row r="1199" spans="1:1" s="471" customFormat="1" ht="12" hidden="1" customHeight="1">
      <c r="A1199" s="470"/>
    </row>
    <row r="1200" spans="1:1" s="471" customFormat="1" ht="12" hidden="1" customHeight="1">
      <c r="A1200" s="470"/>
    </row>
    <row r="1201" spans="1:1" s="471" customFormat="1" ht="12" hidden="1" customHeight="1">
      <c r="A1201" s="470"/>
    </row>
    <row r="1202" spans="1:1" s="471" customFormat="1" ht="12" hidden="1" customHeight="1">
      <c r="A1202" s="470"/>
    </row>
    <row r="1203" spans="1:1" s="471" customFormat="1" ht="12" hidden="1" customHeight="1">
      <c r="A1203" s="470"/>
    </row>
    <row r="1204" spans="1:1" s="471" customFormat="1" ht="12" hidden="1" customHeight="1">
      <c r="A1204" s="470"/>
    </row>
    <row r="1205" spans="1:1" s="471" customFormat="1" ht="12" hidden="1" customHeight="1">
      <c r="A1205" s="470"/>
    </row>
    <row r="1206" spans="1:1" s="471" customFormat="1" ht="12" hidden="1" customHeight="1">
      <c r="A1206" s="470"/>
    </row>
    <row r="1207" spans="1:1" s="471" customFormat="1" ht="12" hidden="1" customHeight="1">
      <c r="A1207" s="470"/>
    </row>
    <row r="1208" spans="1:1" s="471" customFormat="1" ht="12" hidden="1" customHeight="1">
      <c r="A1208" s="470"/>
    </row>
    <row r="1209" spans="1:1" s="471" customFormat="1" ht="12" hidden="1" customHeight="1">
      <c r="A1209" s="470"/>
    </row>
    <row r="1210" spans="1:1" s="471" customFormat="1" ht="12" hidden="1" customHeight="1">
      <c r="A1210" s="470"/>
    </row>
    <row r="1211" spans="1:1" s="471" customFormat="1" ht="12" hidden="1" customHeight="1">
      <c r="A1211" s="470"/>
    </row>
    <row r="1212" spans="1:1" s="471" customFormat="1" ht="12" hidden="1" customHeight="1">
      <c r="A1212" s="470"/>
    </row>
    <row r="1213" spans="1:1" s="471" customFormat="1" ht="12" hidden="1" customHeight="1">
      <c r="A1213" s="470"/>
    </row>
    <row r="1214" spans="1:1" s="471" customFormat="1" ht="12" hidden="1" customHeight="1">
      <c r="A1214" s="470"/>
    </row>
    <row r="1215" spans="1:1" s="471" customFormat="1" ht="12" hidden="1" customHeight="1">
      <c r="A1215" s="470"/>
    </row>
    <row r="1216" spans="1:1" s="471" customFormat="1" ht="12" hidden="1" customHeight="1">
      <c r="A1216" s="470"/>
    </row>
    <row r="1217" spans="1:1" s="471" customFormat="1" ht="12" hidden="1" customHeight="1">
      <c r="A1217" s="470"/>
    </row>
    <row r="1218" spans="1:1" s="471" customFormat="1" ht="12" hidden="1" customHeight="1">
      <c r="A1218" s="470"/>
    </row>
    <row r="1219" spans="1:1" s="471" customFormat="1" ht="12" hidden="1" customHeight="1">
      <c r="A1219" s="470"/>
    </row>
    <row r="1220" spans="1:1" s="471" customFormat="1" ht="12" hidden="1" customHeight="1">
      <c r="A1220" s="470"/>
    </row>
    <row r="1221" spans="1:1" s="471" customFormat="1" ht="12" hidden="1" customHeight="1">
      <c r="A1221" s="470"/>
    </row>
    <row r="1222" spans="1:1" s="471" customFormat="1" ht="12" hidden="1" customHeight="1">
      <c r="A1222" s="470"/>
    </row>
    <row r="1223" spans="1:1" s="471" customFormat="1" ht="12" hidden="1" customHeight="1">
      <c r="A1223" s="470"/>
    </row>
    <row r="1224" spans="1:1" s="471" customFormat="1" ht="12" hidden="1" customHeight="1">
      <c r="A1224" s="470"/>
    </row>
    <row r="1225" spans="1:1" s="471" customFormat="1" ht="12" hidden="1" customHeight="1">
      <c r="A1225" s="470"/>
    </row>
    <row r="1226" spans="1:1" s="471" customFormat="1" ht="12" hidden="1" customHeight="1">
      <c r="A1226" s="470"/>
    </row>
    <row r="1227" spans="1:1" s="471" customFormat="1" ht="12" hidden="1" customHeight="1">
      <c r="A1227" s="470"/>
    </row>
    <row r="1228" spans="1:1" s="471" customFormat="1" ht="12" hidden="1" customHeight="1">
      <c r="A1228" s="470"/>
    </row>
    <row r="1229" spans="1:1" s="471" customFormat="1" ht="12" hidden="1" customHeight="1">
      <c r="A1229" s="470"/>
    </row>
    <row r="1230" spans="1:1" s="471" customFormat="1" ht="12" hidden="1" customHeight="1">
      <c r="A1230" s="470"/>
    </row>
    <row r="1231" spans="1:1" s="471" customFormat="1" ht="12" hidden="1" customHeight="1">
      <c r="A1231" s="470"/>
    </row>
    <row r="1232" spans="1:1" s="471" customFormat="1" ht="12" hidden="1" customHeight="1">
      <c r="A1232" s="470"/>
    </row>
    <row r="1233" spans="1:1" s="471" customFormat="1" ht="12" hidden="1" customHeight="1">
      <c r="A1233" s="470"/>
    </row>
    <row r="1234" spans="1:1" s="471" customFormat="1" ht="12" hidden="1" customHeight="1">
      <c r="A1234" s="470"/>
    </row>
    <row r="1235" spans="1:1" s="471" customFormat="1" ht="12" hidden="1" customHeight="1">
      <c r="A1235" s="470"/>
    </row>
    <row r="1236" spans="1:1" s="471" customFormat="1" ht="12" hidden="1" customHeight="1">
      <c r="A1236" s="470"/>
    </row>
    <row r="1237" spans="1:1" s="471" customFormat="1" ht="12" hidden="1" customHeight="1">
      <c r="A1237" s="470"/>
    </row>
    <row r="1238" spans="1:1" s="471" customFormat="1" ht="12" hidden="1" customHeight="1">
      <c r="A1238" s="470"/>
    </row>
    <row r="1239" spans="1:1" s="471" customFormat="1" ht="12" hidden="1" customHeight="1">
      <c r="A1239" s="470"/>
    </row>
    <row r="1240" spans="1:1" s="471" customFormat="1" ht="12" hidden="1" customHeight="1">
      <c r="A1240" s="470"/>
    </row>
    <row r="1241" spans="1:1" s="471" customFormat="1" ht="12" hidden="1" customHeight="1">
      <c r="A1241" s="470"/>
    </row>
    <row r="1242" spans="1:1" s="471" customFormat="1" ht="12" hidden="1" customHeight="1">
      <c r="A1242" s="470"/>
    </row>
    <row r="1243" spans="1:1" s="471" customFormat="1" ht="12" hidden="1" customHeight="1">
      <c r="A1243" s="470"/>
    </row>
    <row r="1244" spans="1:1" s="471" customFormat="1" ht="12" hidden="1" customHeight="1">
      <c r="A1244" s="470"/>
    </row>
    <row r="1245" spans="1:1" s="471" customFormat="1" ht="12" hidden="1" customHeight="1">
      <c r="A1245" s="470"/>
    </row>
    <row r="1246" spans="1:1" s="471" customFormat="1" ht="12" hidden="1" customHeight="1">
      <c r="A1246" s="470"/>
    </row>
    <row r="1247" spans="1:1" s="471" customFormat="1" ht="12" hidden="1" customHeight="1">
      <c r="A1247" s="470"/>
    </row>
    <row r="1248" spans="1:1" s="471" customFormat="1" ht="12" hidden="1" customHeight="1">
      <c r="A1248" s="470"/>
    </row>
    <row r="1249" spans="1:1" s="471" customFormat="1" ht="12" hidden="1" customHeight="1">
      <c r="A1249" s="470"/>
    </row>
    <row r="1250" spans="1:1" s="471" customFormat="1" ht="12" hidden="1" customHeight="1">
      <c r="A1250" s="470"/>
    </row>
    <row r="1251" spans="1:1" s="471" customFormat="1" ht="12" hidden="1" customHeight="1">
      <c r="A1251" s="470"/>
    </row>
    <row r="1252" spans="1:1" s="471" customFormat="1" ht="12" hidden="1" customHeight="1">
      <c r="A1252" s="470"/>
    </row>
    <row r="1253" spans="1:1" s="471" customFormat="1" ht="12" hidden="1" customHeight="1">
      <c r="A1253" s="470"/>
    </row>
    <row r="1254" spans="1:1" s="471" customFormat="1" ht="12" hidden="1" customHeight="1">
      <c r="A1254" s="470"/>
    </row>
    <row r="1255" spans="1:1" s="471" customFormat="1" ht="12" hidden="1" customHeight="1">
      <c r="A1255" s="470"/>
    </row>
    <row r="1256" spans="1:1" s="471" customFormat="1" ht="12" hidden="1" customHeight="1">
      <c r="A1256" s="470"/>
    </row>
    <row r="1257" spans="1:1" s="471" customFormat="1" ht="12" hidden="1" customHeight="1">
      <c r="A1257" s="470"/>
    </row>
    <row r="1258" spans="1:1" s="471" customFormat="1" ht="12" hidden="1" customHeight="1">
      <c r="A1258" s="470"/>
    </row>
    <row r="1259" spans="1:1" s="471" customFormat="1" ht="12" hidden="1" customHeight="1">
      <c r="A1259" s="470"/>
    </row>
    <row r="1260" spans="1:1" s="471" customFormat="1" ht="12" hidden="1" customHeight="1">
      <c r="A1260" s="470"/>
    </row>
    <row r="1261" spans="1:1" s="471" customFormat="1" ht="12" hidden="1" customHeight="1">
      <c r="A1261" s="470"/>
    </row>
    <row r="1262" spans="1:1" s="471" customFormat="1" ht="12" hidden="1" customHeight="1">
      <c r="A1262" s="470"/>
    </row>
    <row r="1263" spans="1:1" s="471" customFormat="1" ht="12" hidden="1" customHeight="1">
      <c r="A1263" s="470"/>
    </row>
    <row r="1264" spans="1:1" s="471" customFormat="1" ht="12" hidden="1" customHeight="1">
      <c r="A1264" s="470"/>
    </row>
    <row r="1265" spans="1:1" s="471" customFormat="1" ht="12" hidden="1" customHeight="1">
      <c r="A1265" s="470"/>
    </row>
    <row r="1266" spans="1:1" s="471" customFormat="1" ht="12" hidden="1" customHeight="1">
      <c r="A1266" s="470"/>
    </row>
    <row r="1267" spans="1:1" s="471" customFormat="1" ht="12" hidden="1" customHeight="1">
      <c r="A1267" s="470"/>
    </row>
    <row r="1268" spans="1:1" s="471" customFormat="1" ht="12" hidden="1" customHeight="1">
      <c r="A1268" s="470"/>
    </row>
    <row r="1269" spans="1:1" s="471" customFormat="1" ht="12" hidden="1" customHeight="1">
      <c r="A1269" s="470"/>
    </row>
    <row r="1270" spans="1:1" s="471" customFormat="1" ht="12" hidden="1" customHeight="1">
      <c r="A1270" s="470"/>
    </row>
    <row r="1271" spans="1:1" s="471" customFormat="1" ht="12" hidden="1" customHeight="1">
      <c r="A1271" s="470"/>
    </row>
    <row r="1272" spans="1:1" s="471" customFormat="1" ht="12" hidden="1" customHeight="1">
      <c r="A1272" s="470"/>
    </row>
    <row r="1273" spans="1:1" s="471" customFormat="1" ht="12" hidden="1" customHeight="1">
      <c r="A1273" s="470"/>
    </row>
    <row r="1274" spans="1:1" s="471" customFormat="1" ht="12" hidden="1" customHeight="1">
      <c r="A1274" s="470"/>
    </row>
    <row r="1275" spans="1:1" s="471" customFormat="1" ht="12" hidden="1" customHeight="1">
      <c r="A1275" s="470"/>
    </row>
    <row r="1276" spans="1:1" s="471" customFormat="1" ht="12" hidden="1" customHeight="1">
      <c r="A1276" s="470"/>
    </row>
    <row r="1277" spans="1:1" s="471" customFormat="1" ht="12" hidden="1" customHeight="1">
      <c r="A1277" s="470"/>
    </row>
    <row r="1278" spans="1:1" s="471" customFormat="1" ht="12" hidden="1" customHeight="1">
      <c r="A1278" s="470"/>
    </row>
    <row r="1279" spans="1:1" s="471" customFormat="1" ht="12" hidden="1" customHeight="1">
      <c r="A1279" s="470"/>
    </row>
    <row r="1280" spans="1:1" s="471" customFormat="1" ht="12" hidden="1" customHeight="1">
      <c r="A1280" s="470"/>
    </row>
    <row r="1281" spans="1:1" s="471" customFormat="1" ht="12" hidden="1" customHeight="1">
      <c r="A1281" s="470"/>
    </row>
    <row r="1282" spans="1:1" s="471" customFormat="1" ht="12" hidden="1" customHeight="1">
      <c r="A1282" s="470"/>
    </row>
    <row r="1283" spans="1:1" s="471" customFormat="1" ht="12" hidden="1" customHeight="1">
      <c r="A1283" s="470"/>
    </row>
    <row r="1284" spans="1:1" s="471" customFormat="1" ht="12" hidden="1" customHeight="1">
      <c r="A1284" s="470"/>
    </row>
    <row r="1285" spans="1:1" s="471" customFormat="1" ht="12" hidden="1" customHeight="1">
      <c r="A1285" s="470"/>
    </row>
    <row r="1286" spans="1:1" s="471" customFormat="1" ht="12" hidden="1" customHeight="1">
      <c r="A1286" s="470"/>
    </row>
    <row r="1287" spans="1:1" s="471" customFormat="1" ht="12" hidden="1" customHeight="1">
      <c r="A1287" s="470"/>
    </row>
    <row r="1288" spans="1:1" s="471" customFormat="1" ht="12" hidden="1" customHeight="1">
      <c r="A1288" s="470"/>
    </row>
    <row r="1289" spans="1:1" s="471" customFormat="1" ht="12" hidden="1" customHeight="1">
      <c r="A1289" s="470"/>
    </row>
    <row r="1290" spans="1:1" s="471" customFormat="1" ht="12" hidden="1" customHeight="1">
      <c r="A1290" s="470"/>
    </row>
    <row r="1291" spans="1:1" s="471" customFormat="1" ht="12" hidden="1" customHeight="1">
      <c r="A1291" s="470"/>
    </row>
    <row r="1292" spans="1:1" s="471" customFormat="1" ht="12" hidden="1" customHeight="1">
      <c r="A1292" s="470"/>
    </row>
    <row r="1293" spans="1:1" s="471" customFormat="1" ht="12" hidden="1" customHeight="1">
      <c r="A1293" s="470"/>
    </row>
    <row r="1294" spans="1:1" s="471" customFormat="1" ht="12" hidden="1" customHeight="1">
      <c r="A1294" s="470"/>
    </row>
    <row r="1295" spans="1:1" s="471" customFormat="1" ht="12" hidden="1" customHeight="1">
      <c r="A1295" s="470"/>
    </row>
    <row r="1296" spans="1:1" s="471" customFormat="1" ht="12" hidden="1" customHeight="1">
      <c r="A1296" s="470"/>
    </row>
    <row r="1297" spans="1:1" s="471" customFormat="1" ht="12" hidden="1" customHeight="1">
      <c r="A1297" s="470"/>
    </row>
    <row r="1298" spans="1:1" s="471" customFormat="1" ht="12" hidden="1" customHeight="1">
      <c r="A1298" s="470"/>
    </row>
    <row r="1299" spans="1:1" s="471" customFormat="1" ht="12" hidden="1" customHeight="1">
      <c r="A1299" s="470"/>
    </row>
    <row r="1300" spans="1:1" s="471" customFormat="1" ht="12" hidden="1" customHeight="1">
      <c r="A1300" s="470"/>
    </row>
    <row r="1301" spans="1:1" s="471" customFormat="1" ht="12" hidden="1" customHeight="1">
      <c r="A1301" s="470"/>
    </row>
    <row r="1302" spans="1:1" s="471" customFormat="1" ht="12" hidden="1" customHeight="1">
      <c r="A1302" s="470"/>
    </row>
    <row r="1303" spans="1:1" s="471" customFormat="1" ht="12" hidden="1" customHeight="1">
      <c r="A1303" s="470"/>
    </row>
    <row r="1304" spans="1:1" s="471" customFormat="1" ht="12" hidden="1" customHeight="1">
      <c r="A1304" s="470"/>
    </row>
    <row r="1305" spans="1:1" s="471" customFormat="1" ht="12" hidden="1" customHeight="1">
      <c r="A1305" s="470"/>
    </row>
    <row r="1306" spans="1:1" s="471" customFormat="1" ht="12" hidden="1" customHeight="1">
      <c r="A1306" s="470"/>
    </row>
    <row r="1307" spans="1:1" s="471" customFormat="1" ht="12" hidden="1" customHeight="1">
      <c r="A1307" s="470"/>
    </row>
    <row r="1308" spans="1:1" s="471" customFormat="1" ht="12" hidden="1" customHeight="1">
      <c r="A1308" s="470"/>
    </row>
    <row r="1309" spans="1:1" s="471" customFormat="1" ht="12" hidden="1" customHeight="1">
      <c r="A1309" s="470"/>
    </row>
    <row r="1310" spans="1:1" s="471" customFormat="1" ht="12" hidden="1" customHeight="1">
      <c r="A1310" s="470"/>
    </row>
    <row r="1311" spans="1:1" s="471" customFormat="1" ht="12" hidden="1" customHeight="1">
      <c r="A1311" s="470"/>
    </row>
    <row r="1312" spans="1:1" s="471" customFormat="1" ht="12" hidden="1" customHeight="1">
      <c r="A1312" s="470"/>
    </row>
    <row r="1313" spans="1:1" s="471" customFormat="1" ht="12" hidden="1" customHeight="1">
      <c r="A1313" s="470"/>
    </row>
    <row r="1314" spans="1:1" s="471" customFormat="1" ht="12" hidden="1" customHeight="1">
      <c r="A1314" s="470"/>
    </row>
    <row r="1315" spans="1:1" s="471" customFormat="1" ht="12" hidden="1" customHeight="1">
      <c r="A1315" s="470"/>
    </row>
    <row r="1316" spans="1:1" s="471" customFormat="1" ht="12" hidden="1" customHeight="1">
      <c r="A1316" s="470"/>
    </row>
    <row r="1317" spans="1:1" s="471" customFormat="1" ht="12" hidden="1" customHeight="1">
      <c r="A1317" s="470"/>
    </row>
    <row r="1318" spans="1:1" s="471" customFormat="1" ht="12" hidden="1" customHeight="1">
      <c r="A1318" s="470"/>
    </row>
    <row r="1319" spans="1:1" s="471" customFormat="1" ht="12" hidden="1" customHeight="1">
      <c r="A1319" s="470"/>
    </row>
    <row r="1320" spans="1:1" s="471" customFormat="1" ht="12" hidden="1" customHeight="1">
      <c r="A1320" s="470"/>
    </row>
    <row r="1321" spans="1:1" s="471" customFormat="1" ht="12" hidden="1" customHeight="1">
      <c r="A1321" s="470"/>
    </row>
    <row r="1322" spans="1:1" s="471" customFormat="1" ht="12" hidden="1" customHeight="1">
      <c r="A1322" s="470"/>
    </row>
    <row r="1323" spans="1:1" s="471" customFormat="1" ht="12" hidden="1" customHeight="1">
      <c r="A1323" s="470"/>
    </row>
    <row r="1324" spans="1:1" s="471" customFormat="1" ht="12" hidden="1" customHeight="1">
      <c r="A1324" s="470"/>
    </row>
    <row r="1325" spans="1:1" s="471" customFormat="1" ht="12" hidden="1" customHeight="1">
      <c r="A1325" s="470"/>
    </row>
    <row r="1326" spans="1:1" s="471" customFormat="1" ht="12" hidden="1" customHeight="1">
      <c r="A1326" s="470"/>
    </row>
    <row r="1327" spans="1:1" s="471" customFormat="1" ht="12" hidden="1" customHeight="1">
      <c r="A1327" s="470"/>
    </row>
    <row r="1328" spans="1:1" s="471" customFormat="1" ht="12" hidden="1" customHeight="1">
      <c r="A1328" s="470"/>
    </row>
    <row r="1329" spans="1:1" s="471" customFormat="1" ht="12" hidden="1" customHeight="1">
      <c r="A1329" s="470"/>
    </row>
    <row r="1330" spans="1:1" s="471" customFormat="1" ht="12" hidden="1" customHeight="1">
      <c r="A1330" s="470"/>
    </row>
    <row r="1331" spans="1:1" s="471" customFormat="1" ht="12" hidden="1" customHeight="1">
      <c r="A1331" s="470"/>
    </row>
    <row r="1332" spans="1:1" s="471" customFormat="1" ht="12" hidden="1" customHeight="1">
      <c r="A1332" s="470"/>
    </row>
    <row r="1333" spans="1:1" s="471" customFormat="1" ht="12" hidden="1" customHeight="1">
      <c r="A1333" s="470"/>
    </row>
    <row r="1334" spans="1:1" s="471" customFormat="1" ht="12" hidden="1" customHeight="1">
      <c r="A1334" s="470"/>
    </row>
    <row r="1335" spans="1:1" s="471" customFormat="1" ht="12" hidden="1" customHeight="1">
      <c r="A1335" s="470"/>
    </row>
    <row r="1336" spans="1:1" s="471" customFormat="1" ht="12" hidden="1" customHeight="1">
      <c r="A1336" s="470"/>
    </row>
    <row r="1337" spans="1:1" s="471" customFormat="1" ht="12" hidden="1" customHeight="1">
      <c r="A1337" s="470"/>
    </row>
    <row r="1338" spans="1:1" s="471" customFormat="1" ht="12" hidden="1" customHeight="1">
      <c r="A1338" s="470"/>
    </row>
    <row r="1339" spans="1:1" s="471" customFormat="1" ht="12" hidden="1" customHeight="1">
      <c r="A1339" s="470"/>
    </row>
    <row r="1340" spans="1:1" s="471" customFormat="1" ht="12" hidden="1" customHeight="1">
      <c r="A1340" s="470"/>
    </row>
    <row r="1341" spans="1:1" s="471" customFormat="1" ht="12" hidden="1" customHeight="1">
      <c r="A1341" s="470"/>
    </row>
    <row r="1342" spans="1:1" s="471" customFormat="1" ht="12" hidden="1" customHeight="1">
      <c r="A1342" s="470"/>
    </row>
    <row r="1343" spans="1:1" s="471" customFormat="1" ht="12" hidden="1" customHeight="1">
      <c r="A1343" s="470"/>
    </row>
    <row r="1344" spans="1:1" s="471" customFormat="1" ht="12" hidden="1" customHeight="1">
      <c r="A1344" s="470"/>
    </row>
    <row r="1345" spans="1:1" s="471" customFormat="1" ht="12" hidden="1" customHeight="1">
      <c r="A1345" s="470"/>
    </row>
    <row r="1346" spans="1:1" s="471" customFormat="1" ht="12" hidden="1" customHeight="1">
      <c r="A1346" s="470"/>
    </row>
    <row r="1347" spans="1:1" s="471" customFormat="1" ht="12" hidden="1" customHeight="1">
      <c r="A1347" s="470"/>
    </row>
    <row r="1348" spans="1:1" s="471" customFormat="1" ht="12" hidden="1" customHeight="1">
      <c r="A1348" s="470"/>
    </row>
    <row r="1349" spans="1:1" s="471" customFormat="1" ht="12" hidden="1" customHeight="1">
      <c r="A1349" s="470"/>
    </row>
    <row r="1350" spans="1:1" s="471" customFormat="1" ht="12" hidden="1" customHeight="1">
      <c r="A1350" s="470"/>
    </row>
    <row r="1351" spans="1:1" s="471" customFormat="1" ht="12" hidden="1" customHeight="1">
      <c r="A1351" s="470"/>
    </row>
    <row r="1352" spans="1:1" s="471" customFormat="1" ht="12" hidden="1" customHeight="1">
      <c r="A1352" s="470"/>
    </row>
    <row r="1353" spans="1:1" s="471" customFormat="1" ht="12" hidden="1" customHeight="1">
      <c r="A1353" s="470"/>
    </row>
    <row r="1354" spans="1:1" s="471" customFormat="1" ht="12" hidden="1" customHeight="1">
      <c r="A1354" s="470"/>
    </row>
    <row r="1355" spans="1:1" s="471" customFormat="1" ht="12" hidden="1" customHeight="1">
      <c r="A1355" s="470"/>
    </row>
    <row r="1356" spans="1:1" s="471" customFormat="1" ht="12" hidden="1" customHeight="1">
      <c r="A1356" s="470"/>
    </row>
    <row r="1357" spans="1:1" s="471" customFormat="1" ht="12" hidden="1" customHeight="1">
      <c r="A1357" s="470"/>
    </row>
    <row r="1358" spans="1:1" s="471" customFormat="1" ht="12" hidden="1" customHeight="1">
      <c r="A1358" s="470"/>
    </row>
    <row r="1359" spans="1:1" s="471" customFormat="1" ht="12" hidden="1" customHeight="1">
      <c r="A1359" s="470"/>
    </row>
    <row r="1360" spans="1:1" s="471" customFormat="1" ht="12" hidden="1" customHeight="1">
      <c r="A1360" s="470"/>
    </row>
    <row r="1361" spans="1:1" s="471" customFormat="1" ht="12" hidden="1" customHeight="1">
      <c r="A1361" s="470"/>
    </row>
    <row r="1362" spans="1:1" s="471" customFormat="1" ht="12" hidden="1" customHeight="1">
      <c r="A1362" s="470"/>
    </row>
    <row r="1363" spans="1:1" s="471" customFormat="1" ht="12" hidden="1" customHeight="1">
      <c r="A1363" s="470"/>
    </row>
    <row r="1364" spans="1:1" s="471" customFormat="1" ht="12" hidden="1" customHeight="1">
      <c r="A1364" s="470"/>
    </row>
    <row r="1365" spans="1:1" s="471" customFormat="1" ht="12" hidden="1" customHeight="1">
      <c r="A1365" s="470"/>
    </row>
    <row r="1366" spans="1:1" s="471" customFormat="1" ht="12" hidden="1" customHeight="1">
      <c r="A1366" s="470"/>
    </row>
    <row r="1367" spans="1:1" s="471" customFormat="1" ht="12" hidden="1" customHeight="1">
      <c r="A1367" s="470"/>
    </row>
    <row r="1368" spans="1:1" s="471" customFormat="1" ht="12" hidden="1" customHeight="1">
      <c r="A1368" s="470"/>
    </row>
    <row r="1369" spans="1:1" s="471" customFormat="1" ht="12" hidden="1" customHeight="1">
      <c r="A1369" s="470"/>
    </row>
    <row r="1370" spans="1:1" s="471" customFormat="1" ht="12" hidden="1" customHeight="1">
      <c r="A1370" s="470"/>
    </row>
    <row r="1371" spans="1:1" s="471" customFormat="1" ht="12" hidden="1" customHeight="1">
      <c r="A1371" s="470"/>
    </row>
    <row r="1372" spans="1:1" s="471" customFormat="1" ht="12" hidden="1" customHeight="1">
      <c r="A1372" s="470"/>
    </row>
    <row r="1373" spans="1:1" s="471" customFormat="1" ht="12" hidden="1" customHeight="1">
      <c r="A1373" s="470"/>
    </row>
    <row r="1374" spans="1:1" s="471" customFormat="1" ht="12" hidden="1" customHeight="1">
      <c r="A1374" s="470"/>
    </row>
    <row r="1375" spans="1:1" s="471" customFormat="1" ht="12" hidden="1" customHeight="1">
      <c r="A1375" s="470"/>
    </row>
    <row r="1376" spans="1:1" s="471" customFormat="1" ht="12" hidden="1" customHeight="1">
      <c r="A1376" s="470"/>
    </row>
    <row r="1377" spans="1:1" s="471" customFormat="1" ht="12" hidden="1" customHeight="1">
      <c r="A1377" s="470"/>
    </row>
    <row r="1378" spans="1:1" s="471" customFormat="1" ht="12" hidden="1" customHeight="1">
      <c r="A1378" s="470"/>
    </row>
    <row r="1379" spans="1:1" s="471" customFormat="1" ht="12" hidden="1" customHeight="1">
      <c r="A1379" s="470"/>
    </row>
    <row r="1380" spans="1:1" s="471" customFormat="1" ht="12" hidden="1" customHeight="1">
      <c r="A1380" s="470"/>
    </row>
    <row r="1381" spans="1:1" s="471" customFormat="1" ht="12" hidden="1" customHeight="1">
      <c r="A1381" s="470"/>
    </row>
    <row r="1382" spans="1:1" s="471" customFormat="1" ht="12" hidden="1" customHeight="1">
      <c r="A1382" s="470"/>
    </row>
    <row r="1383" spans="1:1" s="471" customFormat="1" ht="12" hidden="1" customHeight="1">
      <c r="A1383" s="470"/>
    </row>
    <row r="1384" spans="1:1" s="471" customFormat="1" ht="12" hidden="1" customHeight="1">
      <c r="A1384" s="470"/>
    </row>
    <row r="1385" spans="1:1" s="471" customFormat="1" ht="12" hidden="1" customHeight="1">
      <c r="A1385" s="470"/>
    </row>
    <row r="1386" spans="1:1" s="471" customFormat="1" ht="12" hidden="1" customHeight="1">
      <c r="A1386" s="470"/>
    </row>
    <row r="1387" spans="1:1" s="471" customFormat="1" ht="12" hidden="1" customHeight="1">
      <c r="A1387" s="470"/>
    </row>
    <row r="1388" spans="1:1" s="471" customFormat="1" ht="12" hidden="1" customHeight="1">
      <c r="A1388" s="470"/>
    </row>
    <row r="1389" spans="1:1" s="471" customFormat="1" ht="12" hidden="1" customHeight="1">
      <c r="A1389" s="470"/>
    </row>
    <row r="1390" spans="1:1" s="471" customFormat="1" ht="12" hidden="1" customHeight="1">
      <c r="A1390" s="470"/>
    </row>
    <row r="1391" spans="1:1" s="471" customFormat="1" ht="12" hidden="1" customHeight="1">
      <c r="A1391" s="470"/>
    </row>
    <row r="1392" spans="1:1" s="471" customFormat="1" ht="12" hidden="1" customHeight="1">
      <c r="A1392" s="470"/>
    </row>
    <row r="1393" spans="1:1" s="471" customFormat="1" ht="12" hidden="1" customHeight="1">
      <c r="A1393" s="470"/>
    </row>
    <row r="1394" spans="1:1" s="471" customFormat="1" ht="12" hidden="1" customHeight="1">
      <c r="A1394" s="470"/>
    </row>
    <row r="1395" spans="1:1" s="471" customFormat="1" ht="12" hidden="1" customHeight="1">
      <c r="A1395" s="470"/>
    </row>
    <row r="1396" spans="1:1" s="471" customFormat="1" ht="12" hidden="1" customHeight="1">
      <c r="A1396" s="470"/>
    </row>
    <row r="1397" spans="1:1" s="471" customFormat="1" ht="12" hidden="1" customHeight="1">
      <c r="A1397" s="470"/>
    </row>
    <row r="1398" spans="1:1" s="471" customFormat="1" ht="12" hidden="1" customHeight="1">
      <c r="A1398" s="470"/>
    </row>
    <row r="1399" spans="1:1" s="471" customFormat="1" ht="12" hidden="1" customHeight="1">
      <c r="A1399" s="470"/>
    </row>
    <row r="1400" spans="1:1" s="471" customFormat="1" ht="12" hidden="1" customHeight="1">
      <c r="A1400" s="470"/>
    </row>
    <row r="1401" spans="1:1" s="471" customFormat="1" ht="12" hidden="1" customHeight="1">
      <c r="A1401" s="470"/>
    </row>
    <row r="1402" spans="1:1" s="471" customFormat="1" ht="12" hidden="1" customHeight="1">
      <c r="A1402" s="470"/>
    </row>
    <row r="1403" spans="1:1" s="471" customFormat="1" ht="12" hidden="1" customHeight="1">
      <c r="A1403" s="470"/>
    </row>
    <row r="1404" spans="1:1" s="471" customFormat="1" ht="12" hidden="1" customHeight="1">
      <c r="A1404" s="470"/>
    </row>
    <row r="1405" spans="1:1" s="471" customFormat="1" ht="12" hidden="1" customHeight="1">
      <c r="A1405" s="470"/>
    </row>
    <row r="1406" spans="1:1" s="471" customFormat="1" ht="12" hidden="1" customHeight="1">
      <c r="A1406" s="470"/>
    </row>
    <row r="1407" spans="1:1" s="471" customFormat="1" ht="12" hidden="1" customHeight="1">
      <c r="A1407" s="470"/>
    </row>
    <row r="1408" spans="1:1" s="471" customFormat="1" ht="12" hidden="1" customHeight="1">
      <c r="A1408" s="470"/>
    </row>
    <row r="1409" spans="1:1" s="471" customFormat="1" ht="12" hidden="1" customHeight="1">
      <c r="A1409" s="470"/>
    </row>
    <row r="1410" spans="1:1" s="471" customFormat="1" ht="12" hidden="1" customHeight="1">
      <c r="A1410" s="470"/>
    </row>
    <row r="1411" spans="1:1" s="471" customFormat="1" ht="12" hidden="1" customHeight="1">
      <c r="A1411" s="470"/>
    </row>
    <row r="1412" spans="1:1" s="471" customFormat="1" ht="12" hidden="1" customHeight="1">
      <c r="A1412" s="470"/>
    </row>
    <row r="1413" spans="1:1" s="471" customFormat="1" ht="12" hidden="1" customHeight="1">
      <c r="A1413" s="470"/>
    </row>
    <row r="1414" spans="1:1" s="471" customFormat="1" ht="12" hidden="1" customHeight="1">
      <c r="A1414" s="470"/>
    </row>
    <row r="1415" spans="1:1" s="471" customFormat="1" ht="12" hidden="1" customHeight="1">
      <c r="A1415" s="470"/>
    </row>
    <row r="1416" spans="1:1" s="471" customFormat="1" ht="12" hidden="1" customHeight="1">
      <c r="A1416" s="470"/>
    </row>
    <row r="1417" spans="1:1" s="471" customFormat="1" ht="12" hidden="1" customHeight="1">
      <c r="A1417" s="470"/>
    </row>
    <row r="1418" spans="1:1" s="471" customFormat="1" ht="12" hidden="1" customHeight="1">
      <c r="A1418" s="470"/>
    </row>
    <row r="1419" spans="1:1" s="471" customFormat="1" ht="12" hidden="1" customHeight="1">
      <c r="A1419" s="470"/>
    </row>
    <row r="1420" spans="1:1" s="471" customFormat="1" ht="12" hidden="1" customHeight="1">
      <c r="A1420" s="470"/>
    </row>
    <row r="1421" spans="1:1" s="471" customFormat="1" ht="12" hidden="1" customHeight="1">
      <c r="A1421" s="470"/>
    </row>
    <row r="1422" spans="1:1" s="471" customFormat="1" ht="12" hidden="1" customHeight="1">
      <c r="A1422" s="470"/>
    </row>
    <row r="1423" spans="1:1" s="471" customFormat="1" ht="12" hidden="1" customHeight="1">
      <c r="A1423" s="470"/>
    </row>
    <row r="1424" spans="1:1" s="471" customFormat="1" ht="12" hidden="1" customHeight="1">
      <c r="A1424" s="470"/>
    </row>
    <row r="1425" spans="1:1" s="471" customFormat="1" ht="12" hidden="1" customHeight="1">
      <c r="A1425" s="470"/>
    </row>
    <row r="1426" spans="1:1" s="471" customFormat="1" ht="12" hidden="1" customHeight="1">
      <c r="A1426" s="470"/>
    </row>
    <row r="1427" spans="1:1" s="471" customFormat="1" ht="12" hidden="1" customHeight="1">
      <c r="A1427" s="470"/>
    </row>
    <row r="1428" spans="1:1" s="471" customFormat="1" ht="12" hidden="1" customHeight="1">
      <c r="A1428" s="470"/>
    </row>
    <row r="1429" spans="1:1" s="471" customFormat="1" ht="12" hidden="1" customHeight="1">
      <c r="A1429" s="470"/>
    </row>
    <row r="1430" spans="1:1" s="471" customFormat="1" ht="12" hidden="1" customHeight="1">
      <c r="A1430" s="470"/>
    </row>
    <row r="1431" spans="1:1" s="471" customFormat="1" ht="12" hidden="1" customHeight="1">
      <c r="A1431" s="470"/>
    </row>
    <row r="1432" spans="1:1" s="471" customFormat="1" ht="12" hidden="1" customHeight="1">
      <c r="A1432" s="470"/>
    </row>
    <row r="1433" spans="1:1" s="471" customFormat="1" ht="12" hidden="1" customHeight="1">
      <c r="A1433" s="470"/>
    </row>
    <row r="1434" spans="1:1" s="471" customFormat="1" ht="12" hidden="1" customHeight="1">
      <c r="A1434" s="470"/>
    </row>
    <row r="1435" spans="1:1" s="471" customFormat="1" ht="12" hidden="1" customHeight="1">
      <c r="A1435" s="470"/>
    </row>
    <row r="1436" spans="1:1" s="471" customFormat="1" ht="12" hidden="1" customHeight="1">
      <c r="A1436" s="470"/>
    </row>
    <row r="1437" spans="1:1" s="471" customFormat="1" ht="12" hidden="1" customHeight="1">
      <c r="A1437" s="470"/>
    </row>
    <row r="1438" spans="1:1" s="471" customFormat="1" ht="12" hidden="1" customHeight="1">
      <c r="A1438" s="470"/>
    </row>
    <row r="1439" spans="1:1" s="471" customFormat="1" ht="12" hidden="1" customHeight="1">
      <c r="A1439" s="470"/>
    </row>
    <row r="1440" spans="1:1" s="471" customFormat="1" ht="12" hidden="1" customHeight="1">
      <c r="A1440" s="470"/>
    </row>
    <row r="1441" spans="1:1" s="471" customFormat="1" ht="12" hidden="1" customHeight="1">
      <c r="A1441" s="470"/>
    </row>
    <row r="1442" spans="1:1" s="471" customFormat="1" ht="12" hidden="1" customHeight="1">
      <c r="A1442" s="470"/>
    </row>
    <row r="1443" spans="1:1" s="471" customFormat="1" ht="12" hidden="1" customHeight="1">
      <c r="A1443" s="470"/>
    </row>
    <row r="1444" spans="1:1" s="471" customFormat="1" ht="12" hidden="1" customHeight="1">
      <c r="A1444" s="470"/>
    </row>
    <row r="1445" spans="1:1" s="471" customFormat="1" ht="12" hidden="1" customHeight="1">
      <c r="A1445" s="470"/>
    </row>
    <row r="1446" spans="1:1" s="471" customFormat="1" ht="12" hidden="1" customHeight="1">
      <c r="A1446" s="470"/>
    </row>
    <row r="1447" spans="1:1" s="471" customFormat="1" ht="12" hidden="1" customHeight="1">
      <c r="A1447" s="470"/>
    </row>
    <row r="1448" spans="1:1" s="471" customFormat="1" ht="12" hidden="1" customHeight="1">
      <c r="A1448" s="470"/>
    </row>
    <row r="1449" spans="1:1" s="471" customFormat="1" ht="12" hidden="1" customHeight="1">
      <c r="A1449" s="470"/>
    </row>
    <row r="1450" spans="1:1" s="471" customFormat="1" ht="12" hidden="1" customHeight="1">
      <c r="A1450" s="470"/>
    </row>
    <row r="1451" spans="1:1" s="471" customFormat="1" ht="12" hidden="1" customHeight="1">
      <c r="A1451" s="470"/>
    </row>
    <row r="1452" spans="1:1" s="471" customFormat="1" ht="12" hidden="1" customHeight="1">
      <c r="A1452" s="470"/>
    </row>
    <row r="1453" spans="1:1" s="471" customFormat="1" ht="12" hidden="1" customHeight="1">
      <c r="A1453" s="470"/>
    </row>
    <row r="1454" spans="1:1" s="471" customFormat="1" ht="12" hidden="1" customHeight="1">
      <c r="A1454" s="470"/>
    </row>
    <row r="1455" spans="1:1" s="471" customFormat="1" ht="12" hidden="1" customHeight="1">
      <c r="A1455" s="470"/>
    </row>
    <row r="1456" spans="1:1" s="471" customFormat="1" ht="12" hidden="1" customHeight="1">
      <c r="A1456" s="470"/>
    </row>
    <row r="1457" spans="1:1" s="471" customFormat="1" ht="12" hidden="1" customHeight="1">
      <c r="A1457" s="470"/>
    </row>
    <row r="1458" spans="1:1" s="471" customFormat="1" ht="12" hidden="1" customHeight="1">
      <c r="A1458" s="470"/>
    </row>
    <row r="1459" spans="1:1" s="471" customFormat="1" ht="12" hidden="1" customHeight="1">
      <c r="A1459" s="470"/>
    </row>
    <row r="1460" spans="1:1" s="471" customFormat="1" ht="12" hidden="1" customHeight="1">
      <c r="A1460" s="470"/>
    </row>
    <row r="1461" spans="1:1" s="471" customFormat="1" ht="12" hidden="1" customHeight="1">
      <c r="A1461" s="470"/>
    </row>
    <row r="1462" spans="1:1" s="471" customFormat="1" ht="12" hidden="1" customHeight="1">
      <c r="A1462" s="470"/>
    </row>
    <row r="1463" spans="1:1" s="471" customFormat="1" ht="12" hidden="1" customHeight="1">
      <c r="A1463" s="470"/>
    </row>
    <row r="1464" spans="1:1" s="471" customFormat="1" ht="12" hidden="1" customHeight="1">
      <c r="A1464" s="470"/>
    </row>
    <row r="1465" spans="1:1" s="471" customFormat="1" ht="12" hidden="1" customHeight="1">
      <c r="A1465" s="470"/>
    </row>
    <row r="1466" spans="1:1" s="471" customFormat="1" ht="12" hidden="1" customHeight="1">
      <c r="A1466" s="470"/>
    </row>
    <row r="1467" spans="1:1" s="471" customFormat="1" ht="12" hidden="1" customHeight="1">
      <c r="A1467" s="470"/>
    </row>
    <row r="1468" spans="1:1" s="471" customFormat="1" ht="12" hidden="1" customHeight="1">
      <c r="A1468" s="470"/>
    </row>
    <row r="1469" spans="1:1" s="471" customFormat="1" ht="12" hidden="1" customHeight="1">
      <c r="A1469" s="470"/>
    </row>
    <row r="1470" spans="1:1" s="471" customFormat="1" ht="12" hidden="1" customHeight="1">
      <c r="A1470" s="470"/>
    </row>
    <row r="1471" spans="1:1" s="471" customFormat="1" ht="12" hidden="1" customHeight="1">
      <c r="A1471" s="470"/>
    </row>
    <row r="1472" spans="1:1" s="471" customFormat="1" ht="12" hidden="1" customHeight="1">
      <c r="A1472" s="470"/>
    </row>
    <row r="1473" spans="1:1" s="471" customFormat="1" ht="12" hidden="1" customHeight="1">
      <c r="A1473" s="470"/>
    </row>
    <row r="1474" spans="1:1" s="471" customFormat="1" ht="12" hidden="1" customHeight="1">
      <c r="A1474" s="470"/>
    </row>
    <row r="1475" spans="1:1" s="471" customFormat="1" ht="12" hidden="1" customHeight="1">
      <c r="A1475" s="470"/>
    </row>
    <row r="1476" spans="1:1" s="471" customFormat="1" ht="12" hidden="1" customHeight="1">
      <c r="A1476" s="470"/>
    </row>
    <row r="1477" spans="1:1" s="471" customFormat="1" ht="12" hidden="1" customHeight="1">
      <c r="A1477" s="470"/>
    </row>
    <row r="1478" spans="1:1" s="471" customFormat="1" ht="12" hidden="1" customHeight="1">
      <c r="A1478" s="470"/>
    </row>
    <row r="1479" spans="1:1" s="471" customFormat="1" ht="12" hidden="1" customHeight="1">
      <c r="A1479" s="470"/>
    </row>
    <row r="1480" spans="1:1" s="471" customFormat="1" ht="12" hidden="1" customHeight="1">
      <c r="A1480" s="470"/>
    </row>
    <row r="1481" spans="1:1" s="471" customFormat="1" ht="12" hidden="1" customHeight="1">
      <c r="A1481" s="470"/>
    </row>
    <row r="1482" spans="1:1" s="471" customFormat="1" ht="12" hidden="1" customHeight="1">
      <c r="A1482" s="470"/>
    </row>
    <row r="1483" spans="1:1" s="471" customFormat="1" ht="12" hidden="1" customHeight="1">
      <c r="A1483" s="470"/>
    </row>
    <row r="1484" spans="1:1" s="471" customFormat="1" ht="12" hidden="1" customHeight="1">
      <c r="A1484" s="470"/>
    </row>
    <row r="1485" spans="1:1" s="471" customFormat="1" ht="12" hidden="1" customHeight="1">
      <c r="A1485" s="470"/>
    </row>
    <row r="1486" spans="1:1" s="471" customFormat="1" ht="12" hidden="1" customHeight="1">
      <c r="A1486" s="470"/>
    </row>
    <row r="1487" spans="1:1" s="471" customFormat="1" ht="12" hidden="1" customHeight="1">
      <c r="A1487" s="470"/>
    </row>
    <row r="1488" spans="1:1" s="471" customFormat="1" ht="12" hidden="1" customHeight="1">
      <c r="A1488" s="470"/>
    </row>
    <row r="1489" spans="1:1" s="471" customFormat="1" ht="12" hidden="1" customHeight="1">
      <c r="A1489" s="470"/>
    </row>
    <row r="1490" spans="1:1" s="471" customFormat="1" ht="12" hidden="1" customHeight="1">
      <c r="A1490" s="470"/>
    </row>
    <row r="1491" spans="1:1" s="471" customFormat="1" ht="12" hidden="1" customHeight="1">
      <c r="A1491" s="470"/>
    </row>
    <row r="1492" spans="1:1" s="471" customFormat="1" ht="12" hidden="1" customHeight="1">
      <c r="A1492" s="470"/>
    </row>
    <row r="1493" spans="1:1" s="471" customFormat="1" ht="12" hidden="1" customHeight="1">
      <c r="A1493" s="470"/>
    </row>
    <row r="1494" spans="1:1" s="471" customFormat="1" ht="12" hidden="1" customHeight="1">
      <c r="A1494" s="470"/>
    </row>
    <row r="1495" spans="1:1" s="471" customFormat="1" ht="12" hidden="1" customHeight="1">
      <c r="A1495" s="470"/>
    </row>
    <row r="1496" spans="1:1" s="471" customFormat="1" ht="12" hidden="1" customHeight="1">
      <c r="A1496" s="470"/>
    </row>
    <row r="1497" spans="1:1" s="471" customFormat="1" ht="12" hidden="1" customHeight="1">
      <c r="A1497" s="470"/>
    </row>
    <row r="1498" spans="1:1" s="471" customFormat="1" ht="12" hidden="1" customHeight="1">
      <c r="A1498" s="470"/>
    </row>
    <row r="1499" spans="1:1" s="471" customFormat="1" ht="12" hidden="1" customHeight="1">
      <c r="A1499" s="470"/>
    </row>
    <row r="1500" spans="1:1" s="471" customFormat="1" ht="12" hidden="1" customHeight="1">
      <c r="A1500" s="470"/>
    </row>
    <row r="1501" spans="1:1" s="471" customFormat="1" ht="12" hidden="1" customHeight="1">
      <c r="A1501" s="470"/>
    </row>
    <row r="1502" spans="1:1" s="471" customFormat="1" ht="12" hidden="1" customHeight="1">
      <c r="A1502" s="470"/>
    </row>
    <row r="1503" spans="1:1" s="471" customFormat="1" ht="12" hidden="1" customHeight="1">
      <c r="A1503" s="470"/>
    </row>
    <row r="1504" spans="1:1" s="471" customFormat="1" ht="12" hidden="1" customHeight="1">
      <c r="A1504" s="470"/>
    </row>
    <row r="1505" spans="1:1" s="471" customFormat="1" ht="12" hidden="1" customHeight="1">
      <c r="A1505" s="470"/>
    </row>
    <row r="1506" spans="1:1" s="471" customFormat="1" ht="12" hidden="1" customHeight="1">
      <c r="A1506" s="470"/>
    </row>
    <row r="1507" spans="1:1" s="471" customFormat="1" ht="12" hidden="1" customHeight="1">
      <c r="A1507" s="470"/>
    </row>
    <row r="1508" spans="1:1" s="471" customFormat="1" ht="12" hidden="1" customHeight="1">
      <c r="A1508" s="470"/>
    </row>
    <row r="1509" spans="1:1" s="471" customFormat="1" ht="12" hidden="1" customHeight="1">
      <c r="A1509" s="470"/>
    </row>
    <row r="1510" spans="1:1" s="471" customFormat="1" ht="12" hidden="1" customHeight="1">
      <c r="A1510" s="470"/>
    </row>
    <row r="1511" spans="1:1" s="471" customFormat="1" ht="12" hidden="1" customHeight="1">
      <c r="A1511" s="470"/>
    </row>
    <row r="1512" spans="1:1" s="471" customFormat="1" ht="12" hidden="1" customHeight="1">
      <c r="A1512" s="470"/>
    </row>
    <row r="1513" spans="1:1" s="471" customFormat="1" ht="12" hidden="1" customHeight="1">
      <c r="A1513" s="470"/>
    </row>
    <row r="1514" spans="1:1" s="471" customFormat="1" ht="12" hidden="1" customHeight="1">
      <c r="A1514" s="470"/>
    </row>
    <row r="1515" spans="1:1" s="471" customFormat="1" ht="12" hidden="1" customHeight="1">
      <c r="A1515" s="470"/>
    </row>
    <row r="1516" spans="1:1" s="471" customFormat="1" ht="12" hidden="1" customHeight="1">
      <c r="A1516" s="470"/>
    </row>
    <row r="1517" spans="1:1" s="471" customFormat="1" ht="12" hidden="1" customHeight="1">
      <c r="A1517" s="470"/>
    </row>
    <row r="1518" spans="1:1" s="471" customFormat="1" ht="12" hidden="1" customHeight="1">
      <c r="A1518" s="470"/>
    </row>
    <row r="1519" spans="1:1" s="471" customFormat="1" ht="12" hidden="1" customHeight="1">
      <c r="A1519" s="470"/>
    </row>
    <row r="1520" spans="1:1" s="471" customFormat="1" ht="12" hidden="1" customHeight="1">
      <c r="A1520" s="470"/>
    </row>
    <row r="1521" spans="1:1" s="471" customFormat="1" ht="12" hidden="1" customHeight="1">
      <c r="A1521" s="470"/>
    </row>
    <row r="1522" spans="1:1" s="471" customFormat="1" ht="12" hidden="1" customHeight="1">
      <c r="A1522" s="470"/>
    </row>
    <row r="1523" spans="1:1" s="471" customFormat="1" ht="12" hidden="1" customHeight="1">
      <c r="A1523" s="470"/>
    </row>
    <row r="1524" spans="1:1" s="471" customFormat="1" ht="12" hidden="1" customHeight="1">
      <c r="A1524" s="470"/>
    </row>
    <row r="1525" spans="1:1" s="471" customFormat="1" ht="12" hidden="1" customHeight="1">
      <c r="A1525" s="470"/>
    </row>
    <row r="1526" spans="1:1" s="471" customFormat="1" ht="12" hidden="1" customHeight="1">
      <c r="A1526" s="470"/>
    </row>
    <row r="1527" spans="1:1" s="471" customFormat="1" ht="12" hidden="1" customHeight="1">
      <c r="A1527" s="470"/>
    </row>
    <row r="1528" spans="1:1" s="471" customFormat="1" ht="12" hidden="1" customHeight="1">
      <c r="A1528" s="470"/>
    </row>
    <row r="1529" spans="1:1" s="471" customFormat="1" ht="12" hidden="1" customHeight="1">
      <c r="A1529" s="470"/>
    </row>
    <row r="1530" spans="1:1" s="471" customFormat="1" ht="12" hidden="1" customHeight="1">
      <c r="A1530" s="470"/>
    </row>
    <row r="1531" spans="1:1" s="471" customFormat="1" ht="12" hidden="1" customHeight="1">
      <c r="A1531" s="470"/>
    </row>
    <row r="1532" spans="1:1" s="471" customFormat="1" ht="12" hidden="1" customHeight="1">
      <c r="A1532" s="470"/>
    </row>
    <row r="1533" spans="1:1" s="471" customFormat="1" ht="12" hidden="1" customHeight="1">
      <c r="A1533" s="470"/>
    </row>
    <row r="1534" spans="1:1" s="471" customFormat="1" ht="12" hidden="1" customHeight="1">
      <c r="A1534" s="470"/>
    </row>
    <row r="1535" spans="1:1" s="471" customFormat="1" ht="12" hidden="1" customHeight="1">
      <c r="A1535" s="470"/>
    </row>
    <row r="1536" spans="1:1" s="471" customFormat="1" ht="12" hidden="1" customHeight="1">
      <c r="A1536" s="470"/>
    </row>
    <row r="1537" spans="1:1" s="471" customFormat="1" ht="12" hidden="1" customHeight="1">
      <c r="A1537" s="470"/>
    </row>
    <row r="1538" spans="1:1" s="471" customFormat="1" ht="12" hidden="1" customHeight="1">
      <c r="A1538" s="470"/>
    </row>
    <row r="1539" spans="1:1" s="471" customFormat="1" ht="12" hidden="1" customHeight="1">
      <c r="A1539" s="470"/>
    </row>
    <row r="1540" spans="1:1" s="471" customFormat="1" ht="12" hidden="1" customHeight="1">
      <c r="A1540" s="470"/>
    </row>
    <row r="1541" spans="1:1" s="471" customFormat="1" ht="12" hidden="1" customHeight="1">
      <c r="A1541" s="470"/>
    </row>
    <row r="1542" spans="1:1" s="471" customFormat="1" ht="12" hidden="1" customHeight="1">
      <c r="A1542" s="470"/>
    </row>
    <row r="1543" spans="1:1" s="471" customFormat="1" ht="12" hidden="1" customHeight="1">
      <c r="A1543" s="470"/>
    </row>
    <row r="1544" spans="1:1" s="471" customFormat="1" ht="12" hidden="1" customHeight="1">
      <c r="A1544" s="470"/>
    </row>
    <row r="1545" spans="1:1" s="471" customFormat="1" ht="12" hidden="1" customHeight="1">
      <c r="A1545" s="470"/>
    </row>
    <row r="1546" spans="1:1" s="471" customFormat="1" ht="12" hidden="1" customHeight="1">
      <c r="A1546" s="470"/>
    </row>
    <row r="1547" spans="1:1" s="471" customFormat="1" ht="12" hidden="1" customHeight="1">
      <c r="A1547" s="470"/>
    </row>
    <row r="1548" spans="1:1" s="471" customFormat="1" ht="12" hidden="1" customHeight="1">
      <c r="A1548" s="470"/>
    </row>
    <row r="1549" spans="1:1" s="471" customFormat="1" ht="12" hidden="1" customHeight="1">
      <c r="A1549" s="470"/>
    </row>
    <row r="1550" spans="1:1" s="471" customFormat="1" ht="12" hidden="1" customHeight="1">
      <c r="A1550" s="470"/>
    </row>
    <row r="1551" spans="1:1" s="471" customFormat="1" ht="12" hidden="1" customHeight="1">
      <c r="A1551" s="470"/>
    </row>
    <row r="1552" spans="1:1" s="471" customFormat="1" ht="12" hidden="1" customHeight="1">
      <c r="A1552" s="470"/>
    </row>
    <row r="1553" spans="1:1" s="471" customFormat="1" ht="12" hidden="1" customHeight="1">
      <c r="A1553" s="470"/>
    </row>
    <row r="1554" spans="1:1" s="471" customFormat="1" ht="12" hidden="1" customHeight="1">
      <c r="A1554" s="470"/>
    </row>
    <row r="1555" spans="1:1" s="471" customFormat="1" ht="12" hidden="1" customHeight="1">
      <c r="A1555" s="470"/>
    </row>
    <row r="1556" spans="1:1" s="471" customFormat="1" ht="12" hidden="1" customHeight="1">
      <c r="A1556" s="470"/>
    </row>
    <row r="1557" spans="1:1" s="471" customFormat="1" ht="12" hidden="1" customHeight="1">
      <c r="A1557" s="470"/>
    </row>
    <row r="1558" spans="1:1" s="471" customFormat="1" ht="12" hidden="1" customHeight="1">
      <c r="A1558" s="470"/>
    </row>
    <row r="1559" spans="1:1" s="471" customFormat="1" ht="12" hidden="1" customHeight="1">
      <c r="A1559" s="470"/>
    </row>
    <row r="1560" spans="1:1" s="471" customFormat="1" ht="12" hidden="1" customHeight="1">
      <c r="A1560" s="470"/>
    </row>
    <row r="1561" spans="1:1" s="471" customFormat="1" ht="12" hidden="1" customHeight="1">
      <c r="A1561" s="470"/>
    </row>
    <row r="1562" spans="1:1" s="471" customFormat="1" ht="12" hidden="1" customHeight="1">
      <c r="A1562" s="470"/>
    </row>
    <row r="1563" spans="1:1" s="471" customFormat="1" ht="12" hidden="1" customHeight="1">
      <c r="A1563" s="470"/>
    </row>
    <row r="1564" spans="1:1" s="471" customFormat="1" ht="12" hidden="1" customHeight="1">
      <c r="A1564" s="470"/>
    </row>
    <row r="1565" spans="1:1" s="471" customFormat="1" ht="12" hidden="1" customHeight="1">
      <c r="A1565" s="470"/>
    </row>
    <row r="1566" spans="1:1" s="471" customFormat="1" ht="12" hidden="1" customHeight="1">
      <c r="A1566" s="470"/>
    </row>
    <row r="1567" spans="1:1" s="471" customFormat="1" ht="12" hidden="1" customHeight="1">
      <c r="A1567" s="470"/>
    </row>
    <row r="1568" spans="1:1" s="471" customFormat="1" ht="12" hidden="1" customHeight="1">
      <c r="A1568" s="470"/>
    </row>
    <row r="1569" spans="1:1" s="471" customFormat="1" ht="12" hidden="1" customHeight="1">
      <c r="A1569" s="470"/>
    </row>
    <row r="1570" spans="1:1" s="471" customFormat="1" ht="12" hidden="1" customHeight="1">
      <c r="A1570" s="470"/>
    </row>
    <row r="1571" spans="1:1" s="471" customFormat="1" ht="12" hidden="1" customHeight="1">
      <c r="A1571" s="470"/>
    </row>
    <row r="1572" spans="1:1" s="471" customFormat="1" ht="12" hidden="1" customHeight="1">
      <c r="A1572" s="470"/>
    </row>
    <row r="1573" spans="1:1" s="471" customFormat="1" ht="12" hidden="1" customHeight="1">
      <c r="A1573" s="470"/>
    </row>
    <row r="1574" spans="1:1" s="471" customFormat="1" ht="12" hidden="1" customHeight="1">
      <c r="A1574" s="470"/>
    </row>
    <row r="1575" spans="1:1" s="471" customFormat="1" ht="12" hidden="1" customHeight="1">
      <c r="A1575" s="470"/>
    </row>
    <row r="1576" spans="1:1" s="471" customFormat="1" ht="12" hidden="1" customHeight="1">
      <c r="A1576" s="470"/>
    </row>
    <row r="1577" spans="1:1" s="471" customFormat="1" ht="12" hidden="1" customHeight="1">
      <c r="A1577" s="470"/>
    </row>
    <row r="1578" spans="1:1" s="471" customFormat="1" ht="12" hidden="1" customHeight="1">
      <c r="A1578" s="470"/>
    </row>
    <row r="1579" spans="1:1" s="471" customFormat="1" ht="12" hidden="1" customHeight="1">
      <c r="A1579" s="470"/>
    </row>
    <row r="1580" spans="1:1" s="471" customFormat="1" ht="12" hidden="1" customHeight="1">
      <c r="A1580" s="470"/>
    </row>
    <row r="1581" spans="1:1" s="471" customFormat="1" ht="12" hidden="1" customHeight="1">
      <c r="A1581" s="470"/>
    </row>
    <row r="1582" spans="1:1" s="471" customFormat="1" ht="12" hidden="1" customHeight="1">
      <c r="A1582" s="470"/>
    </row>
    <row r="1583" spans="1:1" s="471" customFormat="1" ht="12" hidden="1" customHeight="1">
      <c r="A1583" s="470"/>
    </row>
    <row r="1584" spans="1:1" s="471" customFormat="1" ht="12" hidden="1" customHeight="1">
      <c r="A1584" s="470"/>
    </row>
    <row r="1585" spans="1:1" s="471" customFormat="1" ht="12" hidden="1" customHeight="1">
      <c r="A1585" s="470"/>
    </row>
    <row r="1586" spans="1:1" s="471" customFormat="1" ht="12" hidden="1" customHeight="1">
      <c r="A1586" s="470"/>
    </row>
    <row r="1587" spans="1:1" s="471" customFormat="1" ht="12" hidden="1" customHeight="1">
      <c r="A1587" s="470"/>
    </row>
    <row r="1588" spans="1:1" s="471" customFormat="1" ht="12" hidden="1" customHeight="1">
      <c r="A1588" s="470"/>
    </row>
    <row r="1589" spans="1:1" s="471" customFormat="1" ht="12" hidden="1" customHeight="1">
      <c r="A1589" s="470"/>
    </row>
    <row r="1590" spans="1:1" s="471" customFormat="1" ht="12" hidden="1" customHeight="1">
      <c r="A1590" s="470"/>
    </row>
    <row r="1591" spans="1:1" s="471" customFormat="1" ht="12" hidden="1" customHeight="1">
      <c r="A1591" s="470"/>
    </row>
    <row r="1592" spans="1:1" s="471" customFormat="1" ht="12" hidden="1" customHeight="1">
      <c r="A1592" s="470"/>
    </row>
    <row r="1593" spans="1:1" s="471" customFormat="1" ht="12" hidden="1" customHeight="1">
      <c r="A1593" s="470"/>
    </row>
    <row r="1594" spans="1:1" s="471" customFormat="1" ht="12" hidden="1" customHeight="1">
      <c r="A1594" s="470"/>
    </row>
    <row r="1595" spans="1:1" s="471" customFormat="1" ht="12" hidden="1" customHeight="1">
      <c r="A1595" s="470"/>
    </row>
    <row r="1596" spans="1:1" s="471" customFormat="1" ht="12" hidden="1" customHeight="1">
      <c r="A1596" s="470"/>
    </row>
    <row r="1597" spans="1:1" s="471" customFormat="1" ht="12" hidden="1" customHeight="1">
      <c r="A1597" s="470"/>
    </row>
    <row r="1598" spans="1:1" s="471" customFormat="1" ht="12" hidden="1" customHeight="1">
      <c r="A1598" s="470"/>
    </row>
    <row r="1599" spans="1:1" s="471" customFormat="1" ht="12" hidden="1" customHeight="1">
      <c r="A1599" s="470"/>
    </row>
    <row r="1600" spans="1:1" s="471" customFormat="1" ht="12" hidden="1" customHeight="1">
      <c r="A1600" s="470"/>
    </row>
    <row r="1601" spans="1:1" s="471" customFormat="1" ht="12" hidden="1" customHeight="1">
      <c r="A1601" s="470"/>
    </row>
    <row r="1602" spans="1:1" s="471" customFormat="1" ht="12" hidden="1" customHeight="1">
      <c r="A1602" s="470"/>
    </row>
    <row r="1603" spans="1:1" s="471" customFormat="1" ht="12" hidden="1" customHeight="1">
      <c r="A1603" s="470"/>
    </row>
    <row r="1604" spans="1:1" s="471" customFormat="1" ht="12" hidden="1" customHeight="1">
      <c r="A1604" s="470"/>
    </row>
    <row r="1605" spans="1:1" s="471" customFormat="1" ht="12" hidden="1" customHeight="1">
      <c r="A1605" s="470"/>
    </row>
    <row r="1606" spans="1:1" s="471" customFormat="1" ht="12" hidden="1" customHeight="1">
      <c r="A1606" s="470"/>
    </row>
    <row r="1607" spans="1:1" s="471" customFormat="1" ht="12" hidden="1" customHeight="1">
      <c r="A1607" s="470"/>
    </row>
    <row r="1608" spans="1:1" s="471" customFormat="1" ht="12" hidden="1" customHeight="1">
      <c r="A1608" s="470"/>
    </row>
    <row r="1609" spans="1:1" s="471" customFormat="1" ht="12" hidden="1" customHeight="1">
      <c r="A1609" s="470"/>
    </row>
    <row r="1610" spans="1:1" s="471" customFormat="1" ht="12" hidden="1" customHeight="1">
      <c r="A1610" s="470"/>
    </row>
    <row r="1611" spans="1:1" s="471" customFormat="1" ht="12" hidden="1" customHeight="1">
      <c r="A1611" s="470"/>
    </row>
    <row r="1612" spans="1:1" s="471" customFormat="1" ht="12" hidden="1" customHeight="1">
      <c r="A1612" s="470"/>
    </row>
    <row r="1613" spans="1:1" s="471" customFormat="1" ht="12" hidden="1" customHeight="1">
      <c r="A1613" s="470"/>
    </row>
    <row r="1614" spans="1:1" s="471" customFormat="1" ht="12" hidden="1" customHeight="1">
      <c r="A1614" s="470"/>
    </row>
    <row r="1615" spans="1:1" s="471" customFormat="1" ht="12" hidden="1" customHeight="1">
      <c r="A1615" s="470"/>
    </row>
    <row r="1616" spans="1:1" s="471" customFormat="1" ht="12" hidden="1" customHeight="1">
      <c r="A1616" s="470"/>
    </row>
    <row r="1617" spans="1:1" s="471" customFormat="1" ht="12" hidden="1" customHeight="1">
      <c r="A1617" s="470"/>
    </row>
    <row r="1618" spans="1:1" s="471" customFormat="1" ht="12" hidden="1" customHeight="1">
      <c r="A1618" s="470"/>
    </row>
    <row r="1619" spans="1:1" s="471" customFormat="1" ht="12" hidden="1" customHeight="1">
      <c r="A1619" s="470"/>
    </row>
    <row r="1620" spans="1:1" s="471" customFormat="1" ht="12" hidden="1" customHeight="1">
      <c r="A1620" s="470"/>
    </row>
    <row r="1621" spans="1:1" s="471" customFormat="1" ht="12" hidden="1" customHeight="1">
      <c r="A1621" s="470"/>
    </row>
    <row r="1622" spans="1:1" s="471" customFormat="1" ht="12" hidden="1" customHeight="1">
      <c r="A1622" s="470"/>
    </row>
    <row r="1623" spans="1:1" s="471" customFormat="1" ht="12" hidden="1" customHeight="1">
      <c r="A1623" s="470"/>
    </row>
    <row r="1624" spans="1:1" s="471" customFormat="1" ht="12" hidden="1" customHeight="1">
      <c r="A1624" s="470"/>
    </row>
    <row r="1625" spans="1:1" s="471" customFormat="1" ht="12" hidden="1" customHeight="1">
      <c r="A1625" s="470"/>
    </row>
    <row r="1626" spans="1:1" s="471" customFormat="1" ht="12" hidden="1" customHeight="1">
      <c r="A1626" s="470"/>
    </row>
    <row r="1627" spans="1:1" s="471" customFormat="1" ht="12" hidden="1" customHeight="1">
      <c r="A1627" s="470"/>
    </row>
    <row r="1628" spans="1:1" s="471" customFormat="1" ht="12" hidden="1" customHeight="1">
      <c r="A1628" s="470"/>
    </row>
    <row r="1629" spans="1:1" s="471" customFormat="1" ht="12" hidden="1" customHeight="1">
      <c r="A1629" s="470"/>
    </row>
    <row r="1630" spans="1:1" s="471" customFormat="1" ht="12" hidden="1" customHeight="1">
      <c r="A1630" s="470"/>
    </row>
    <row r="1631" spans="1:1" s="471" customFormat="1" ht="12" hidden="1" customHeight="1">
      <c r="A1631" s="470"/>
    </row>
    <row r="1632" spans="1:1" s="471" customFormat="1" ht="12" hidden="1" customHeight="1">
      <c r="A1632" s="470"/>
    </row>
    <row r="1633" spans="1:1" s="471" customFormat="1" ht="12" hidden="1" customHeight="1">
      <c r="A1633" s="470"/>
    </row>
    <row r="1634" spans="1:1" s="471" customFormat="1" ht="12" hidden="1" customHeight="1">
      <c r="A1634" s="470"/>
    </row>
    <row r="1635" spans="1:1" s="471" customFormat="1" ht="12" hidden="1" customHeight="1">
      <c r="A1635" s="470"/>
    </row>
    <row r="1636" spans="1:1" s="471" customFormat="1" ht="12" hidden="1" customHeight="1">
      <c r="A1636" s="470"/>
    </row>
    <row r="1637" spans="1:1" s="471" customFormat="1" ht="12" hidden="1" customHeight="1">
      <c r="A1637" s="470"/>
    </row>
    <row r="1638" spans="1:1" s="471" customFormat="1" ht="12" hidden="1" customHeight="1">
      <c r="A1638" s="470"/>
    </row>
    <row r="1639" spans="1:1" s="471" customFormat="1" ht="12" hidden="1" customHeight="1">
      <c r="A1639" s="470"/>
    </row>
    <row r="1640" spans="1:1" s="471" customFormat="1" ht="12" hidden="1" customHeight="1">
      <c r="A1640" s="470"/>
    </row>
    <row r="1641" spans="1:1" s="471" customFormat="1" ht="12" hidden="1" customHeight="1">
      <c r="A1641" s="470"/>
    </row>
    <row r="1642" spans="1:1" s="471" customFormat="1" ht="12" hidden="1" customHeight="1">
      <c r="A1642" s="470"/>
    </row>
    <row r="1643" spans="1:1" s="471" customFormat="1" ht="12" hidden="1" customHeight="1">
      <c r="A1643" s="470"/>
    </row>
    <row r="1644" spans="1:1" s="471" customFormat="1" ht="12" hidden="1" customHeight="1">
      <c r="A1644" s="470"/>
    </row>
    <row r="1645" spans="1:1" s="471" customFormat="1" ht="12" hidden="1" customHeight="1">
      <c r="A1645" s="470"/>
    </row>
    <row r="1646" spans="1:1" s="471" customFormat="1" ht="12" hidden="1" customHeight="1">
      <c r="A1646" s="470"/>
    </row>
    <row r="1647" spans="1:1" s="471" customFormat="1" ht="12" hidden="1" customHeight="1">
      <c r="A1647" s="470"/>
    </row>
    <row r="1648" spans="1:1" s="471" customFormat="1" ht="12" hidden="1" customHeight="1">
      <c r="A1648" s="470"/>
    </row>
    <row r="1649" spans="1:1" s="471" customFormat="1" ht="12" hidden="1" customHeight="1">
      <c r="A1649" s="470"/>
    </row>
    <row r="1650" spans="1:1" s="471" customFormat="1" ht="12" hidden="1" customHeight="1">
      <c r="A1650" s="470"/>
    </row>
    <row r="1651" spans="1:1" s="471" customFormat="1" ht="12" hidden="1" customHeight="1">
      <c r="A1651" s="470"/>
    </row>
    <row r="1652" spans="1:1" s="471" customFormat="1" ht="12" hidden="1" customHeight="1">
      <c r="A1652" s="470"/>
    </row>
    <row r="1653" spans="1:1" s="471" customFormat="1" ht="12" hidden="1" customHeight="1">
      <c r="A1653" s="470"/>
    </row>
    <row r="1654" spans="1:1" s="471" customFormat="1" ht="12" hidden="1" customHeight="1">
      <c r="A1654" s="470"/>
    </row>
    <row r="1655" spans="1:1" s="471" customFormat="1" ht="12" hidden="1" customHeight="1">
      <c r="A1655" s="470"/>
    </row>
    <row r="1656" spans="1:1" s="471" customFormat="1" ht="12" hidden="1" customHeight="1">
      <c r="A1656" s="470"/>
    </row>
    <row r="1657" spans="1:1" s="471" customFormat="1" ht="12" hidden="1" customHeight="1">
      <c r="A1657" s="470"/>
    </row>
    <row r="1658" spans="1:1" s="471" customFormat="1" ht="12" hidden="1" customHeight="1">
      <c r="A1658" s="470"/>
    </row>
    <row r="1659" spans="1:1" s="471" customFormat="1" ht="12" hidden="1" customHeight="1">
      <c r="A1659" s="470"/>
    </row>
    <row r="1660" spans="1:1" s="471" customFormat="1" ht="12" hidden="1" customHeight="1">
      <c r="A1660" s="470"/>
    </row>
    <row r="1661" spans="1:1" s="471" customFormat="1" ht="12" hidden="1" customHeight="1">
      <c r="A1661" s="470"/>
    </row>
    <row r="1662" spans="1:1" s="471" customFormat="1" ht="12" hidden="1" customHeight="1">
      <c r="A1662" s="470"/>
    </row>
    <row r="1663" spans="1:1" s="471" customFormat="1" ht="12" hidden="1" customHeight="1">
      <c r="A1663" s="470"/>
    </row>
    <row r="1664" spans="1:1" s="471" customFormat="1" ht="12" hidden="1" customHeight="1">
      <c r="A1664" s="470"/>
    </row>
    <row r="1665" spans="1:1" s="471" customFormat="1" ht="12" hidden="1" customHeight="1">
      <c r="A1665" s="470"/>
    </row>
    <row r="1666" spans="1:1" s="471" customFormat="1" ht="12" hidden="1" customHeight="1">
      <c r="A1666" s="470"/>
    </row>
    <row r="1667" spans="1:1" s="471" customFormat="1" ht="12" hidden="1" customHeight="1">
      <c r="A1667" s="470"/>
    </row>
    <row r="1668" spans="1:1" s="471" customFormat="1" ht="12" hidden="1" customHeight="1">
      <c r="A1668" s="470"/>
    </row>
    <row r="1669" spans="1:1" s="471" customFormat="1" ht="12" hidden="1" customHeight="1">
      <c r="A1669" s="470"/>
    </row>
    <row r="1670" spans="1:1" s="471" customFormat="1" ht="12" hidden="1" customHeight="1">
      <c r="A1670" s="470"/>
    </row>
    <row r="1671" spans="1:1" s="471" customFormat="1" ht="12" hidden="1" customHeight="1">
      <c r="A1671" s="470"/>
    </row>
    <row r="1672" spans="1:1" s="471" customFormat="1" ht="12" hidden="1" customHeight="1">
      <c r="A1672" s="470"/>
    </row>
    <row r="1673" spans="1:1" s="471" customFormat="1" ht="12" hidden="1" customHeight="1">
      <c r="A1673" s="470"/>
    </row>
    <row r="1674" spans="1:1" s="471" customFormat="1" ht="12" hidden="1" customHeight="1">
      <c r="A1674" s="470"/>
    </row>
    <row r="1675" spans="1:1" s="471" customFormat="1" ht="12" hidden="1" customHeight="1">
      <c r="A1675" s="470"/>
    </row>
    <row r="1676" spans="1:1" s="471" customFormat="1" ht="12" hidden="1" customHeight="1">
      <c r="A1676" s="470"/>
    </row>
    <row r="1677" spans="1:1" s="471" customFormat="1" ht="12" hidden="1" customHeight="1">
      <c r="A1677" s="470"/>
    </row>
    <row r="1678" spans="1:1" s="471" customFormat="1" ht="12" hidden="1" customHeight="1">
      <c r="A1678" s="470"/>
    </row>
    <row r="1679" spans="1:1" s="471" customFormat="1" ht="12" hidden="1" customHeight="1">
      <c r="A1679" s="470"/>
    </row>
    <row r="1680" spans="1:1" s="471" customFormat="1" ht="12" hidden="1" customHeight="1">
      <c r="A1680" s="470"/>
    </row>
    <row r="1681" spans="1:1" s="471" customFormat="1" ht="12" hidden="1" customHeight="1">
      <c r="A1681" s="470"/>
    </row>
    <row r="1682" spans="1:1" s="471" customFormat="1" ht="12" hidden="1" customHeight="1">
      <c r="A1682" s="470"/>
    </row>
    <row r="1683" spans="1:1" s="471" customFormat="1" ht="12" hidden="1" customHeight="1">
      <c r="A1683" s="470"/>
    </row>
    <row r="1684" spans="1:1" s="471" customFormat="1" ht="12" hidden="1" customHeight="1">
      <c r="A1684" s="470"/>
    </row>
    <row r="1685" spans="1:1" s="471" customFormat="1" ht="12" hidden="1" customHeight="1">
      <c r="A1685" s="470"/>
    </row>
    <row r="1686" spans="1:1" s="471" customFormat="1" ht="12" hidden="1" customHeight="1">
      <c r="A1686" s="470"/>
    </row>
    <row r="1687" spans="1:1" s="471" customFormat="1" ht="12" hidden="1" customHeight="1">
      <c r="A1687" s="470"/>
    </row>
    <row r="1688" spans="1:1" s="471" customFormat="1" ht="12" hidden="1" customHeight="1">
      <c r="A1688" s="470"/>
    </row>
    <row r="1689" spans="1:1" s="471" customFormat="1" ht="12" hidden="1" customHeight="1">
      <c r="A1689" s="470"/>
    </row>
    <row r="1690" spans="1:1" s="471" customFormat="1" ht="12" hidden="1" customHeight="1">
      <c r="A1690" s="470"/>
    </row>
    <row r="1691" spans="1:1" s="471" customFormat="1" ht="12" hidden="1" customHeight="1">
      <c r="A1691" s="470"/>
    </row>
    <row r="1692" spans="1:1" s="471" customFormat="1" ht="12" hidden="1" customHeight="1">
      <c r="A1692" s="470"/>
    </row>
    <row r="1693" spans="1:1" s="471" customFormat="1" ht="12" hidden="1" customHeight="1">
      <c r="A1693" s="470"/>
    </row>
    <row r="1694" spans="1:1" s="471" customFormat="1" ht="12" hidden="1" customHeight="1">
      <c r="A1694" s="470"/>
    </row>
    <row r="1695" spans="1:1" s="471" customFormat="1" ht="12" hidden="1" customHeight="1">
      <c r="A1695" s="470"/>
    </row>
    <row r="1696" spans="1:1" s="471" customFormat="1" ht="12" hidden="1" customHeight="1">
      <c r="A1696" s="470"/>
    </row>
    <row r="1697" spans="1:1" s="471" customFormat="1" ht="12" hidden="1" customHeight="1">
      <c r="A1697" s="470"/>
    </row>
    <row r="1698" spans="1:1" s="471" customFormat="1" ht="12" hidden="1" customHeight="1">
      <c r="A1698" s="470"/>
    </row>
    <row r="1699" spans="1:1" s="471" customFormat="1" ht="12" hidden="1" customHeight="1">
      <c r="A1699" s="470"/>
    </row>
    <row r="1700" spans="1:1" s="471" customFormat="1" ht="12" hidden="1" customHeight="1">
      <c r="A1700" s="470"/>
    </row>
    <row r="1701" spans="1:1" s="471" customFormat="1" ht="12" hidden="1" customHeight="1">
      <c r="A1701" s="470"/>
    </row>
    <row r="1702" spans="1:1" s="471" customFormat="1" ht="12" hidden="1" customHeight="1">
      <c r="A1702" s="470"/>
    </row>
    <row r="1703" spans="1:1" s="471" customFormat="1" ht="12" hidden="1" customHeight="1">
      <c r="A1703" s="470"/>
    </row>
    <row r="1704" spans="1:1" s="471" customFormat="1" ht="12" hidden="1" customHeight="1">
      <c r="A1704" s="470"/>
    </row>
    <row r="1705" spans="1:1" s="471" customFormat="1" ht="12" hidden="1" customHeight="1">
      <c r="A1705" s="470"/>
    </row>
    <row r="1706" spans="1:1" s="471" customFormat="1" ht="12" hidden="1" customHeight="1">
      <c r="A1706" s="470"/>
    </row>
    <row r="1707" spans="1:1" s="471" customFormat="1" ht="12" hidden="1" customHeight="1">
      <c r="A1707" s="470"/>
    </row>
    <row r="1708" spans="1:1" s="471" customFormat="1" ht="12" hidden="1" customHeight="1">
      <c r="A1708" s="470"/>
    </row>
    <row r="1709" spans="1:1" s="471" customFormat="1" ht="12" hidden="1" customHeight="1">
      <c r="A1709" s="470"/>
    </row>
    <row r="1710" spans="1:1" s="471" customFormat="1" ht="12" hidden="1" customHeight="1">
      <c r="A1710" s="470"/>
    </row>
    <row r="1711" spans="1:1" s="471" customFormat="1" ht="12" hidden="1" customHeight="1">
      <c r="A1711" s="470"/>
    </row>
    <row r="1712" spans="1:1" s="471" customFormat="1" ht="12" hidden="1" customHeight="1">
      <c r="A1712" s="470"/>
    </row>
    <row r="1713" spans="1:1" s="471" customFormat="1" ht="12" hidden="1" customHeight="1">
      <c r="A1713" s="470"/>
    </row>
    <row r="1714" spans="1:1" s="471" customFormat="1" ht="12" hidden="1" customHeight="1">
      <c r="A1714" s="470"/>
    </row>
    <row r="1715" spans="1:1" s="471" customFormat="1" ht="12" hidden="1" customHeight="1">
      <c r="A1715" s="470"/>
    </row>
    <row r="1716" spans="1:1" s="471" customFormat="1" ht="12" hidden="1" customHeight="1">
      <c r="A1716" s="470"/>
    </row>
    <row r="1717" spans="1:1" s="471" customFormat="1" ht="12" hidden="1" customHeight="1">
      <c r="A1717" s="470"/>
    </row>
    <row r="1718" spans="1:1" s="471" customFormat="1" ht="12" hidden="1" customHeight="1">
      <c r="A1718" s="470"/>
    </row>
    <row r="1719" spans="1:1" s="471" customFormat="1" ht="12" hidden="1" customHeight="1">
      <c r="A1719" s="470"/>
    </row>
    <row r="1720" spans="1:1" s="471" customFormat="1" ht="12" hidden="1" customHeight="1">
      <c r="A1720" s="470"/>
    </row>
    <row r="1721" spans="1:1" s="471" customFormat="1" ht="12" hidden="1" customHeight="1">
      <c r="A1721" s="470"/>
    </row>
    <row r="1722" spans="1:1" s="471" customFormat="1" ht="12" hidden="1" customHeight="1">
      <c r="A1722" s="470"/>
    </row>
    <row r="1723" spans="1:1" s="471" customFormat="1" ht="12" hidden="1" customHeight="1">
      <c r="A1723" s="470"/>
    </row>
    <row r="1724" spans="1:1" s="471" customFormat="1" ht="12" hidden="1" customHeight="1">
      <c r="A1724" s="470"/>
    </row>
    <row r="1725" spans="1:1" s="471" customFormat="1" ht="12" hidden="1" customHeight="1">
      <c r="A1725" s="470"/>
    </row>
    <row r="1726" spans="1:1" s="471" customFormat="1" ht="12" hidden="1" customHeight="1">
      <c r="A1726" s="470"/>
    </row>
    <row r="1727" spans="1:1" s="471" customFormat="1" ht="12" hidden="1" customHeight="1">
      <c r="A1727" s="470"/>
    </row>
    <row r="1728" spans="1:1" s="471" customFormat="1" ht="12" hidden="1" customHeight="1">
      <c r="A1728" s="470"/>
    </row>
    <row r="1729" spans="1:1" s="471" customFormat="1" ht="12" hidden="1" customHeight="1">
      <c r="A1729" s="470"/>
    </row>
    <row r="1730" spans="1:1" s="471" customFormat="1" ht="12" hidden="1" customHeight="1">
      <c r="A1730" s="470"/>
    </row>
    <row r="1731" spans="1:1" s="471" customFormat="1" ht="12" hidden="1" customHeight="1">
      <c r="A1731" s="470"/>
    </row>
    <row r="1732" spans="1:1" s="471" customFormat="1" ht="12" hidden="1" customHeight="1">
      <c r="A1732" s="470"/>
    </row>
    <row r="1733" spans="1:1" s="471" customFormat="1" ht="12" hidden="1" customHeight="1">
      <c r="A1733" s="470"/>
    </row>
    <row r="1734" spans="1:1" s="471" customFormat="1" ht="12" hidden="1" customHeight="1">
      <c r="A1734" s="470"/>
    </row>
    <row r="1735" spans="1:1" s="471" customFormat="1" ht="12" hidden="1" customHeight="1">
      <c r="A1735" s="470"/>
    </row>
    <row r="1736" spans="1:1" s="471" customFormat="1" ht="12" hidden="1" customHeight="1">
      <c r="A1736" s="470"/>
    </row>
    <row r="1737" spans="1:1" s="471" customFormat="1" ht="12" hidden="1" customHeight="1">
      <c r="A1737" s="470"/>
    </row>
    <row r="1738" spans="1:1" s="471" customFormat="1" ht="12" hidden="1" customHeight="1">
      <c r="A1738" s="470"/>
    </row>
    <row r="1739" spans="1:1" s="471" customFormat="1" ht="12" hidden="1" customHeight="1">
      <c r="A1739" s="470"/>
    </row>
    <row r="1740" spans="1:1" s="471" customFormat="1" ht="12" hidden="1" customHeight="1">
      <c r="A1740" s="470"/>
    </row>
    <row r="1741" spans="1:1" s="471" customFormat="1" ht="12" hidden="1" customHeight="1">
      <c r="A1741" s="470"/>
    </row>
    <row r="1742" spans="1:1" s="471" customFormat="1" ht="12" hidden="1" customHeight="1">
      <c r="A1742" s="470"/>
    </row>
    <row r="1743" spans="1:1" s="471" customFormat="1" ht="12" hidden="1" customHeight="1">
      <c r="A1743" s="470"/>
    </row>
    <row r="1744" spans="1:1" s="471" customFormat="1" ht="12" hidden="1" customHeight="1">
      <c r="A1744" s="470"/>
    </row>
    <row r="1745" spans="1:1" s="471" customFormat="1" ht="12" hidden="1" customHeight="1">
      <c r="A1745" s="470"/>
    </row>
    <row r="1746" spans="1:1" s="471" customFormat="1" ht="12" hidden="1" customHeight="1">
      <c r="A1746" s="470"/>
    </row>
    <row r="1747" spans="1:1" s="471" customFormat="1" ht="12" hidden="1" customHeight="1">
      <c r="A1747" s="470"/>
    </row>
    <row r="1748" spans="1:1" s="471" customFormat="1" ht="12" hidden="1" customHeight="1">
      <c r="A1748" s="470"/>
    </row>
    <row r="1749" spans="1:1" s="471" customFormat="1" ht="12" hidden="1" customHeight="1">
      <c r="A1749" s="470"/>
    </row>
    <row r="1750" spans="1:1" s="471" customFormat="1" ht="12" hidden="1" customHeight="1">
      <c r="A1750" s="470"/>
    </row>
    <row r="1751" spans="1:1" s="471" customFormat="1" ht="12" hidden="1" customHeight="1">
      <c r="A1751" s="470"/>
    </row>
    <row r="1752" spans="1:1" s="471" customFormat="1" ht="12" hidden="1" customHeight="1">
      <c r="A1752" s="470"/>
    </row>
    <row r="1753" spans="1:1" s="471" customFormat="1" ht="12" hidden="1" customHeight="1">
      <c r="A1753" s="470"/>
    </row>
    <row r="1754" spans="1:1" s="471" customFormat="1" ht="12" hidden="1" customHeight="1">
      <c r="A1754" s="470"/>
    </row>
    <row r="1755" spans="1:1" s="471" customFormat="1" ht="12" hidden="1" customHeight="1">
      <c r="A1755" s="470"/>
    </row>
    <row r="1756" spans="1:1" s="471" customFormat="1" ht="12" hidden="1" customHeight="1">
      <c r="A1756" s="470"/>
    </row>
    <row r="1757" spans="1:1" s="471" customFormat="1" ht="12" hidden="1" customHeight="1">
      <c r="A1757" s="470"/>
    </row>
    <row r="1758" spans="1:1" s="471" customFormat="1" ht="12" hidden="1" customHeight="1">
      <c r="A1758" s="470"/>
    </row>
    <row r="1759" spans="1:1" s="471" customFormat="1" ht="12" hidden="1" customHeight="1">
      <c r="A1759" s="470"/>
    </row>
    <row r="1760" spans="1:1" s="471" customFormat="1" ht="12" hidden="1" customHeight="1">
      <c r="A1760" s="470"/>
    </row>
    <row r="1761" spans="1:1" s="471" customFormat="1" ht="12" hidden="1" customHeight="1">
      <c r="A1761" s="470"/>
    </row>
    <row r="1762" spans="1:1" s="471" customFormat="1" ht="12" hidden="1" customHeight="1">
      <c r="A1762" s="470"/>
    </row>
    <row r="1763" spans="1:1" s="471" customFormat="1" ht="12" hidden="1" customHeight="1">
      <c r="A1763" s="470"/>
    </row>
    <row r="1764" spans="1:1" s="471" customFormat="1" ht="12" hidden="1" customHeight="1">
      <c r="A1764" s="470"/>
    </row>
    <row r="1765" spans="1:1" s="471" customFormat="1" ht="12" hidden="1" customHeight="1">
      <c r="A1765" s="470"/>
    </row>
    <row r="1766" spans="1:1" s="471" customFormat="1" ht="12" hidden="1" customHeight="1">
      <c r="A1766" s="470"/>
    </row>
    <row r="1767" spans="1:1" s="471" customFormat="1" ht="12" hidden="1" customHeight="1">
      <c r="A1767" s="470"/>
    </row>
    <row r="1768" spans="1:1" s="471" customFormat="1" ht="12" hidden="1" customHeight="1">
      <c r="A1768" s="470"/>
    </row>
    <row r="1769" spans="1:1" s="471" customFormat="1" ht="12" hidden="1" customHeight="1">
      <c r="A1769" s="470"/>
    </row>
    <row r="1770" spans="1:1" s="471" customFormat="1" ht="12" hidden="1" customHeight="1">
      <c r="A1770" s="470"/>
    </row>
    <row r="1771" spans="1:1" s="471" customFormat="1" ht="12" hidden="1" customHeight="1">
      <c r="A1771" s="470"/>
    </row>
    <row r="1772" spans="1:1" s="471" customFormat="1" ht="12" hidden="1" customHeight="1">
      <c r="A1772" s="470"/>
    </row>
    <row r="1773" spans="1:1" s="471" customFormat="1" ht="12" hidden="1" customHeight="1">
      <c r="A1773" s="470"/>
    </row>
    <row r="1774" spans="1:1" s="471" customFormat="1" ht="12" hidden="1" customHeight="1">
      <c r="A1774" s="470"/>
    </row>
    <row r="1775" spans="1:1" s="471" customFormat="1" ht="12" hidden="1" customHeight="1">
      <c r="A1775" s="470"/>
    </row>
    <row r="1776" spans="1:1" s="471" customFormat="1" ht="12" hidden="1" customHeight="1">
      <c r="A1776" s="470"/>
    </row>
    <row r="1777" spans="1:1" s="471" customFormat="1" ht="12" hidden="1" customHeight="1">
      <c r="A1777" s="470"/>
    </row>
    <row r="1778" spans="1:1" s="471" customFormat="1" ht="12" hidden="1" customHeight="1">
      <c r="A1778" s="470"/>
    </row>
    <row r="1779" spans="1:1" s="471" customFormat="1" ht="12" hidden="1" customHeight="1">
      <c r="A1779" s="470"/>
    </row>
    <row r="1780" spans="1:1" s="471" customFormat="1" ht="12" hidden="1" customHeight="1">
      <c r="A1780" s="470"/>
    </row>
    <row r="1781" spans="1:1" s="471" customFormat="1" ht="12" hidden="1" customHeight="1">
      <c r="A1781" s="470"/>
    </row>
    <row r="1782" spans="1:1" s="471" customFormat="1" ht="12" hidden="1" customHeight="1">
      <c r="A1782" s="470"/>
    </row>
    <row r="1783" spans="1:1" s="471" customFormat="1" ht="12" hidden="1" customHeight="1">
      <c r="A1783" s="470"/>
    </row>
    <row r="1784" spans="1:1" s="471" customFormat="1" ht="12" hidden="1" customHeight="1">
      <c r="A1784" s="470"/>
    </row>
    <row r="1785" spans="1:1" s="471" customFormat="1" ht="12" hidden="1" customHeight="1">
      <c r="A1785" s="470"/>
    </row>
    <row r="1786" spans="1:1" s="471" customFormat="1" ht="12" hidden="1" customHeight="1">
      <c r="A1786" s="470"/>
    </row>
    <row r="1787" spans="1:1" s="471" customFormat="1" ht="12" hidden="1" customHeight="1">
      <c r="A1787" s="470"/>
    </row>
    <row r="1788" spans="1:1" s="471" customFormat="1" ht="12" hidden="1" customHeight="1">
      <c r="A1788" s="470"/>
    </row>
    <row r="1789" spans="1:1" s="471" customFormat="1" ht="12" hidden="1" customHeight="1">
      <c r="A1789" s="470"/>
    </row>
    <row r="1790" spans="1:1" s="471" customFormat="1" ht="12" hidden="1" customHeight="1">
      <c r="A1790" s="470"/>
    </row>
    <row r="1791" spans="1:1" s="471" customFormat="1" ht="12" hidden="1" customHeight="1">
      <c r="A1791" s="470"/>
    </row>
    <row r="1792" spans="1:1" s="471" customFormat="1" ht="12" hidden="1" customHeight="1">
      <c r="A1792" s="470"/>
    </row>
    <row r="1793" spans="1:1" s="471" customFormat="1" ht="12" hidden="1" customHeight="1">
      <c r="A1793" s="470"/>
    </row>
    <row r="1794" spans="1:1" s="471" customFormat="1" ht="12" hidden="1" customHeight="1">
      <c r="A1794" s="470"/>
    </row>
    <row r="1795" spans="1:1" s="471" customFormat="1" ht="12" hidden="1" customHeight="1">
      <c r="A1795" s="470"/>
    </row>
    <row r="1796" spans="1:1" s="471" customFormat="1" ht="12" hidden="1" customHeight="1">
      <c r="A1796" s="470"/>
    </row>
    <row r="1797" spans="1:1" s="471" customFormat="1" ht="12" hidden="1" customHeight="1">
      <c r="A1797" s="470"/>
    </row>
    <row r="1798" spans="1:1" s="471" customFormat="1" ht="12" hidden="1" customHeight="1">
      <c r="A1798" s="470"/>
    </row>
    <row r="1799" spans="1:1" s="471" customFormat="1" ht="12" hidden="1" customHeight="1">
      <c r="A1799" s="470"/>
    </row>
    <row r="1800" spans="1:1" s="471" customFormat="1" ht="12" hidden="1" customHeight="1">
      <c r="A1800" s="470"/>
    </row>
    <row r="1801" spans="1:1" s="471" customFormat="1" ht="12" hidden="1" customHeight="1">
      <c r="A1801" s="470"/>
    </row>
    <row r="1802" spans="1:1" s="471" customFormat="1" ht="12" hidden="1" customHeight="1">
      <c r="A1802" s="470"/>
    </row>
    <row r="1803" spans="1:1" s="471" customFormat="1" ht="12" hidden="1" customHeight="1">
      <c r="A1803" s="470"/>
    </row>
    <row r="1804" spans="1:1" s="471" customFormat="1" ht="12" hidden="1" customHeight="1">
      <c r="A1804" s="470"/>
    </row>
    <row r="1805" spans="1:1" s="471" customFormat="1" ht="12" hidden="1" customHeight="1">
      <c r="A1805" s="470"/>
    </row>
    <row r="1806" spans="1:1" s="471" customFormat="1" ht="12" hidden="1" customHeight="1">
      <c r="A1806" s="470"/>
    </row>
    <row r="1807" spans="1:1" s="471" customFormat="1" ht="12" hidden="1" customHeight="1">
      <c r="A1807" s="470"/>
    </row>
    <row r="1808" spans="1:1" s="471" customFormat="1" ht="12" hidden="1" customHeight="1">
      <c r="A1808" s="470"/>
    </row>
    <row r="1809" spans="1:1" s="471" customFormat="1" ht="12" hidden="1" customHeight="1">
      <c r="A1809" s="470"/>
    </row>
    <row r="1810" spans="1:1" s="471" customFormat="1" ht="12" hidden="1" customHeight="1">
      <c r="A1810" s="470"/>
    </row>
    <row r="1811" spans="1:1" s="471" customFormat="1" ht="12" hidden="1" customHeight="1">
      <c r="A1811" s="470"/>
    </row>
    <row r="1812" spans="1:1" s="471" customFormat="1" ht="12" hidden="1" customHeight="1">
      <c r="A1812" s="470"/>
    </row>
    <row r="1813" spans="1:1" s="471" customFormat="1" ht="12" hidden="1" customHeight="1">
      <c r="A1813" s="470"/>
    </row>
    <row r="1814" spans="1:1" s="471" customFormat="1" ht="12" hidden="1" customHeight="1">
      <c r="A1814" s="470"/>
    </row>
    <row r="1815" spans="1:1" s="471" customFormat="1" ht="12" hidden="1" customHeight="1">
      <c r="A1815" s="470"/>
    </row>
    <row r="1816" spans="1:1" s="471" customFormat="1" ht="12" hidden="1" customHeight="1">
      <c r="A1816" s="470"/>
    </row>
    <row r="1817" spans="1:1" s="471" customFormat="1" ht="12" hidden="1" customHeight="1">
      <c r="A1817" s="470"/>
    </row>
    <row r="1818" spans="1:1" s="471" customFormat="1" ht="12" hidden="1" customHeight="1">
      <c r="A1818" s="470"/>
    </row>
    <row r="1819" spans="1:1" s="471" customFormat="1" ht="12" hidden="1" customHeight="1">
      <c r="A1819" s="470"/>
    </row>
    <row r="1820" spans="1:1" s="471" customFormat="1" ht="12" hidden="1" customHeight="1">
      <c r="A1820" s="470"/>
    </row>
    <row r="1821" spans="1:1" s="471" customFormat="1" ht="12" hidden="1" customHeight="1">
      <c r="A1821" s="470"/>
    </row>
    <row r="1822" spans="1:1" s="471" customFormat="1" ht="12" hidden="1" customHeight="1">
      <c r="A1822" s="470"/>
    </row>
    <row r="1823" spans="1:1" s="471" customFormat="1" ht="12" hidden="1" customHeight="1">
      <c r="A1823" s="470"/>
    </row>
    <row r="1824" spans="1:1" s="471" customFormat="1" ht="12" hidden="1" customHeight="1">
      <c r="A1824" s="470"/>
    </row>
    <row r="1825" spans="1:1" s="471" customFormat="1" ht="12" hidden="1" customHeight="1">
      <c r="A1825" s="470"/>
    </row>
    <row r="1826" spans="1:1" s="471" customFormat="1" ht="12" hidden="1" customHeight="1">
      <c r="A1826" s="470"/>
    </row>
    <row r="1827" spans="1:1" s="471" customFormat="1" ht="12" hidden="1" customHeight="1">
      <c r="A1827" s="470"/>
    </row>
    <row r="1828" spans="1:1" s="471" customFormat="1" ht="12" hidden="1" customHeight="1">
      <c r="A1828" s="470"/>
    </row>
    <row r="1829" spans="1:1" s="471" customFormat="1" ht="12" hidden="1" customHeight="1">
      <c r="A1829" s="470"/>
    </row>
    <row r="1830" spans="1:1" s="471" customFormat="1" ht="12" hidden="1" customHeight="1">
      <c r="A1830" s="470"/>
    </row>
    <row r="1831" spans="1:1" s="471" customFormat="1" ht="12" hidden="1" customHeight="1">
      <c r="A1831" s="470"/>
    </row>
    <row r="1832" spans="1:1" s="471" customFormat="1" ht="12" hidden="1" customHeight="1">
      <c r="A1832" s="470"/>
    </row>
    <row r="1833" spans="1:1" s="471" customFormat="1" ht="12" hidden="1" customHeight="1">
      <c r="A1833" s="470"/>
    </row>
    <row r="1834" spans="1:1" s="471" customFormat="1" ht="12" hidden="1" customHeight="1">
      <c r="A1834" s="470"/>
    </row>
    <row r="1835" spans="1:1" s="471" customFormat="1" ht="12" hidden="1" customHeight="1">
      <c r="A1835" s="470"/>
    </row>
    <row r="1836" spans="1:1" s="471" customFormat="1" ht="12" hidden="1" customHeight="1">
      <c r="A1836" s="470"/>
    </row>
    <row r="1837" spans="1:1" s="471" customFormat="1" ht="12" hidden="1" customHeight="1">
      <c r="A1837" s="470"/>
    </row>
    <row r="1838" spans="1:1" s="471" customFormat="1" ht="12" hidden="1" customHeight="1">
      <c r="A1838" s="470"/>
    </row>
    <row r="1839" spans="1:1" s="471" customFormat="1" ht="12" hidden="1" customHeight="1">
      <c r="A1839" s="470"/>
    </row>
    <row r="1840" spans="1:1" s="471" customFormat="1" ht="12" hidden="1" customHeight="1">
      <c r="A1840" s="470"/>
    </row>
    <row r="1841" spans="1:1" s="471" customFormat="1" ht="12" hidden="1" customHeight="1">
      <c r="A1841" s="470"/>
    </row>
    <row r="1842" spans="1:1" s="471" customFormat="1" ht="12" hidden="1" customHeight="1">
      <c r="A1842" s="470"/>
    </row>
    <row r="1843" spans="1:1" s="471" customFormat="1" ht="12" hidden="1" customHeight="1">
      <c r="A1843" s="470"/>
    </row>
    <row r="1844" spans="1:1" s="471" customFormat="1" ht="12" hidden="1" customHeight="1">
      <c r="A1844" s="470"/>
    </row>
    <row r="1845" spans="1:1" s="471" customFormat="1" ht="12" hidden="1" customHeight="1">
      <c r="A1845" s="470"/>
    </row>
    <row r="1846" spans="1:1" s="471" customFormat="1" ht="12" hidden="1" customHeight="1">
      <c r="A1846" s="470"/>
    </row>
    <row r="1847" spans="1:1" s="471" customFormat="1" ht="12" hidden="1" customHeight="1">
      <c r="A1847" s="470"/>
    </row>
    <row r="1848" spans="1:1" s="471" customFormat="1" ht="12" hidden="1" customHeight="1">
      <c r="A1848" s="470"/>
    </row>
    <row r="1849" spans="1:1" s="471" customFormat="1" ht="12" hidden="1" customHeight="1">
      <c r="A1849" s="470"/>
    </row>
    <row r="1850" spans="1:1" s="471" customFormat="1" ht="12" hidden="1" customHeight="1">
      <c r="A1850" s="470"/>
    </row>
    <row r="1851" spans="1:1" s="471" customFormat="1" ht="12" hidden="1" customHeight="1">
      <c r="A1851" s="470"/>
    </row>
    <row r="1852" spans="1:1" s="471" customFormat="1" ht="12" hidden="1" customHeight="1">
      <c r="A1852" s="470"/>
    </row>
    <row r="1853" spans="1:1" s="471" customFormat="1" ht="12" hidden="1" customHeight="1">
      <c r="A1853" s="470"/>
    </row>
    <row r="1854" spans="1:1" s="471" customFormat="1" ht="12" hidden="1" customHeight="1">
      <c r="A1854" s="470"/>
    </row>
    <row r="1855" spans="1:1" s="471" customFormat="1" ht="12" hidden="1" customHeight="1">
      <c r="A1855" s="470"/>
    </row>
    <row r="1856" spans="1:1" s="471" customFormat="1" ht="12" hidden="1" customHeight="1">
      <c r="A1856" s="470"/>
    </row>
    <row r="1857" spans="1:1" s="471" customFormat="1" ht="12" hidden="1" customHeight="1">
      <c r="A1857" s="470"/>
    </row>
    <row r="1858" spans="1:1" s="471" customFormat="1" ht="12" hidden="1" customHeight="1">
      <c r="A1858" s="470"/>
    </row>
    <row r="1859" spans="1:1" s="471" customFormat="1" ht="12" hidden="1" customHeight="1">
      <c r="A1859" s="470"/>
    </row>
    <row r="1860" spans="1:1" s="471" customFormat="1" ht="12" hidden="1" customHeight="1">
      <c r="A1860" s="470"/>
    </row>
    <row r="1861" spans="1:1" s="471" customFormat="1" ht="12" hidden="1" customHeight="1">
      <c r="A1861" s="470"/>
    </row>
    <row r="1862" spans="1:1" s="471" customFormat="1" ht="12" hidden="1" customHeight="1">
      <c r="A1862" s="470"/>
    </row>
    <row r="1863" spans="1:1" s="471" customFormat="1" ht="12" hidden="1" customHeight="1">
      <c r="A1863" s="470"/>
    </row>
    <row r="1864" spans="1:1" s="471" customFormat="1" ht="12" hidden="1" customHeight="1">
      <c r="A1864" s="470"/>
    </row>
    <row r="1865" spans="1:1" s="471" customFormat="1" ht="12" hidden="1" customHeight="1">
      <c r="A1865" s="470"/>
    </row>
    <row r="1866" spans="1:1" s="471" customFormat="1" ht="12" hidden="1" customHeight="1">
      <c r="A1866" s="470"/>
    </row>
    <row r="1867" spans="1:1" s="471" customFormat="1" ht="12" hidden="1" customHeight="1">
      <c r="A1867" s="470"/>
    </row>
    <row r="1868" spans="1:1" s="471" customFormat="1" ht="12" hidden="1" customHeight="1">
      <c r="A1868" s="470"/>
    </row>
    <row r="1869" spans="1:1" s="471" customFormat="1" ht="12" hidden="1" customHeight="1">
      <c r="A1869" s="470"/>
    </row>
    <row r="1870" spans="1:1" s="471" customFormat="1" ht="12" hidden="1" customHeight="1">
      <c r="A1870" s="470"/>
    </row>
    <row r="1871" spans="1:1" s="471" customFormat="1" ht="12" hidden="1" customHeight="1">
      <c r="A1871" s="470"/>
    </row>
    <row r="1872" spans="1:1" s="471" customFormat="1" ht="12" hidden="1" customHeight="1">
      <c r="A1872" s="470"/>
    </row>
    <row r="1873" spans="1:1" s="471" customFormat="1" ht="12" hidden="1" customHeight="1">
      <c r="A1873" s="470"/>
    </row>
    <row r="1874" spans="1:1" s="471" customFormat="1" ht="12" hidden="1" customHeight="1">
      <c r="A1874" s="470"/>
    </row>
    <row r="1875" spans="1:1" s="471" customFormat="1" ht="12" hidden="1" customHeight="1">
      <c r="A1875" s="470"/>
    </row>
    <row r="1876" spans="1:1" s="471" customFormat="1" ht="12" hidden="1" customHeight="1">
      <c r="A1876" s="470"/>
    </row>
    <row r="1877" spans="1:1" s="471" customFormat="1" ht="12" hidden="1" customHeight="1">
      <c r="A1877" s="470"/>
    </row>
    <row r="1878" spans="1:1" s="471" customFormat="1" ht="12" hidden="1" customHeight="1">
      <c r="A1878" s="470"/>
    </row>
    <row r="1879" spans="1:1" s="471" customFormat="1" ht="12" hidden="1" customHeight="1">
      <c r="A1879" s="470"/>
    </row>
    <row r="1880" spans="1:1" s="471" customFormat="1" ht="12" hidden="1" customHeight="1">
      <c r="A1880" s="470"/>
    </row>
    <row r="1881" spans="1:1" s="471" customFormat="1" ht="12" hidden="1" customHeight="1">
      <c r="A1881" s="470"/>
    </row>
    <row r="1882" spans="1:1" s="471" customFormat="1" ht="12" hidden="1" customHeight="1">
      <c r="A1882" s="470"/>
    </row>
    <row r="1883" spans="1:1" s="471" customFormat="1" ht="12" hidden="1" customHeight="1">
      <c r="A1883" s="470"/>
    </row>
    <row r="1884" spans="1:1" s="471" customFormat="1" ht="12" hidden="1" customHeight="1">
      <c r="A1884" s="470"/>
    </row>
    <row r="1885" spans="1:1" s="471" customFormat="1" ht="12" hidden="1" customHeight="1">
      <c r="A1885" s="470"/>
    </row>
    <row r="1886" spans="1:1" s="471" customFormat="1" ht="12" hidden="1" customHeight="1">
      <c r="A1886" s="470"/>
    </row>
    <row r="1887" spans="1:1" s="471" customFormat="1" ht="12" hidden="1" customHeight="1">
      <c r="A1887" s="470"/>
    </row>
    <row r="1888" spans="1:1" s="471" customFormat="1" ht="12" hidden="1" customHeight="1">
      <c r="A1888" s="470"/>
    </row>
    <row r="1889" spans="1:1" s="471" customFormat="1" ht="12" hidden="1" customHeight="1">
      <c r="A1889" s="470"/>
    </row>
    <row r="1890" spans="1:1" s="471" customFormat="1" ht="12" hidden="1" customHeight="1">
      <c r="A1890" s="470"/>
    </row>
    <row r="1891" spans="1:1" s="471" customFormat="1" ht="12" hidden="1" customHeight="1">
      <c r="A1891" s="470"/>
    </row>
    <row r="1892" spans="1:1" s="471" customFormat="1" ht="12" hidden="1" customHeight="1">
      <c r="A1892" s="470"/>
    </row>
    <row r="1893" spans="1:1" s="471" customFormat="1" ht="12" hidden="1" customHeight="1">
      <c r="A1893" s="470"/>
    </row>
    <row r="1894" spans="1:1" s="471" customFormat="1" ht="12" hidden="1" customHeight="1">
      <c r="A1894" s="470"/>
    </row>
    <row r="1895" spans="1:1" s="471" customFormat="1" ht="12" hidden="1" customHeight="1">
      <c r="A1895" s="470"/>
    </row>
    <row r="1896" spans="1:1" s="471" customFormat="1" ht="12" hidden="1" customHeight="1">
      <c r="A1896" s="470"/>
    </row>
    <row r="1897" spans="1:1" s="471" customFormat="1" ht="12" hidden="1" customHeight="1">
      <c r="A1897" s="470"/>
    </row>
    <row r="1898" spans="1:1" s="471" customFormat="1" ht="12" hidden="1" customHeight="1">
      <c r="A1898" s="470"/>
    </row>
    <row r="1899" spans="1:1" s="471" customFormat="1" ht="12" hidden="1" customHeight="1">
      <c r="A1899" s="470"/>
    </row>
    <row r="1900" spans="1:1" s="471" customFormat="1" ht="12" hidden="1" customHeight="1">
      <c r="A1900" s="470"/>
    </row>
    <row r="1901" spans="1:1" s="471" customFormat="1" ht="12" hidden="1" customHeight="1">
      <c r="A1901" s="470"/>
    </row>
    <row r="1902" spans="1:1" s="471" customFormat="1" ht="12" hidden="1" customHeight="1">
      <c r="A1902" s="470"/>
    </row>
    <row r="1903" spans="1:1" s="471" customFormat="1" ht="12" hidden="1" customHeight="1">
      <c r="A1903" s="470"/>
    </row>
    <row r="1904" spans="1:1" s="471" customFormat="1" ht="12" hidden="1" customHeight="1">
      <c r="A1904" s="470"/>
    </row>
    <row r="1905" spans="1:1" s="471" customFormat="1" ht="12" hidden="1" customHeight="1">
      <c r="A1905" s="470"/>
    </row>
    <row r="1906" spans="1:1" s="471" customFormat="1" ht="12" hidden="1" customHeight="1">
      <c r="A1906" s="470"/>
    </row>
    <row r="1907" spans="1:1" s="471" customFormat="1" ht="12" hidden="1" customHeight="1">
      <c r="A1907" s="470"/>
    </row>
    <row r="1908" spans="1:1" s="471" customFormat="1" ht="12" hidden="1" customHeight="1">
      <c r="A1908" s="470"/>
    </row>
    <row r="1909" spans="1:1" s="471" customFormat="1" ht="12" hidden="1" customHeight="1">
      <c r="A1909" s="470"/>
    </row>
    <row r="1910" spans="1:1" s="471" customFormat="1" ht="12" hidden="1" customHeight="1">
      <c r="A1910" s="470"/>
    </row>
    <row r="1911" spans="1:1" s="471" customFormat="1" ht="12" hidden="1" customHeight="1">
      <c r="A1911" s="470"/>
    </row>
    <row r="1912" spans="1:1" s="471" customFormat="1" ht="12" hidden="1" customHeight="1">
      <c r="A1912" s="470"/>
    </row>
    <row r="1913" spans="1:1" s="471" customFormat="1" ht="12" hidden="1" customHeight="1">
      <c r="A1913" s="470"/>
    </row>
    <row r="1914" spans="1:1" s="471" customFormat="1" ht="12" hidden="1" customHeight="1">
      <c r="A1914" s="470"/>
    </row>
    <row r="1915" spans="1:1" s="471" customFormat="1" ht="12" hidden="1" customHeight="1">
      <c r="A1915" s="470"/>
    </row>
    <row r="1916" spans="1:1" s="471" customFormat="1" ht="12" hidden="1" customHeight="1">
      <c r="A1916" s="470"/>
    </row>
    <row r="1917" spans="1:1" s="471" customFormat="1" ht="12" hidden="1" customHeight="1">
      <c r="A1917" s="470"/>
    </row>
    <row r="1918" spans="1:1" s="471" customFormat="1" ht="12" hidden="1" customHeight="1">
      <c r="A1918" s="470"/>
    </row>
    <row r="1919" spans="1:1" s="471" customFormat="1" ht="12" hidden="1" customHeight="1">
      <c r="A1919" s="470"/>
    </row>
    <row r="1920" spans="1:1" s="471" customFormat="1" ht="12" hidden="1" customHeight="1">
      <c r="A1920" s="470"/>
    </row>
    <row r="1921" spans="1:1" s="471" customFormat="1" ht="12" hidden="1" customHeight="1">
      <c r="A1921" s="470"/>
    </row>
    <row r="1922" spans="1:1" s="471" customFormat="1" ht="12" hidden="1" customHeight="1">
      <c r="A1922" s="470"/>
    </row>
    <row r="1923" spans="1:1" s="471" customFormat="1" ht="12" hidden="1" customHeight="1">
      <c r="A1923" s="470"/>
    </row>
    <row r="1924" spans="1:1" s="471" customFormat="1" ht="12" hidden="1" customHeight="1">
      <c r="A1924" s="470"/>
    </row>
    <row r="1925" spans="1:1" s="471" customFormat="1" ht="12" hidden="1" customHeight="1">
      <c r="A1925" s="470"/>
    </row>
    <row r="1926" spans="1:1" s="471" customFormat="1" ht="12" hidden="1" customHeight="1">
      <c r="A1926" s="470"/>
    </row>
    <row r="1927" spans="1:1" s="471" customFormat="1" ht="12" hidden="1" customHeight="1">
      <c r="A1927" s="470"/>
    </row>
    <row r="1928" spans="1:1" s="471" customFormat="1" ht="12" hidden="1" customHeight="1">
      <c r="A1928" s="470"/>
    </row>
    <row r="1929" spans="1:1" s="471" customFormat="1" ht="12" hidden="1" customHeight="1">
      <c r="A1929" s="470"/>
    </row>
    <row r="1930" spans="1:1" s="471" customFormat="1" ht="12" hidden="1" customHeight="1">
      <c r="A1930" s="470"/>
    </row>
    <row r="1931" spans="1:1" s="471" customFormat="1" ht="12" hidden="1" customHeight="1">
      <c r="A1931" s="470"/>
    </row>
    <row r="1932" spans="1:1" s="471" customFormat="1" ht="12" hidden="1" customHeight="1">
      <c r="A1932" s="470"/>
    </row>
    <row r="1933" spans="1:1" s="471" customFormat="1" ht="12" hidden="1" customHeight="1">
      <c r="A1933" s="470"/>
    </row>
    <row r="1934" spans="1:1" s="471" customFormat="1" ht="12" hidden="1" customHeight="1">
      <c r="A1934" s="470"/>
    </row>
    <row r="1935" spans="1:1" s="471" customFormat="1" ht="12" hidden="1" customHeight="1">
      <c r="A1935" s="470"/>
    </row>
    <row r="1936" spans="1:1" s="471" customFormat="1" ht="12" hidden="1" customHeight="1">
      <c r="A1936" s="470"/>
    </row>
    <row r="1937" spans="1:1" s="471" customFormat="1" ht="12" hidden="1" customHeight="1">
      <c r="A1937" s="470"/>
    </row>
    <row r="1938" spans="1:1" s="471" customFormat="1" ht="12" hidden="1" customHeight="1">
      <c r="A1938" s="470"/>
    </row>
    <row r="1939" spans="1:1" s="471" customFormat="1" ht="12" hidden="1" customHeight="1">
      <c r="A1939" s="470"/>
    </row>
    <row r="1940" spans="1:1" s="471" customFormat="1" ht="12" hidden="1" customHeight="1">
      <c r="A1940" s="470"/>
    </row>
    <row r="1941" spans="1:1" s="471" customFormat="1" ht="12" hidden="1" customHeight="1">
      <c r="A1941" s="470"/>
    </row>
    <row r="1942" spans="1:1" s="471" customFormat="1" ht="12" hidden="1" customHeight="1">
      <c r="A1942" s="470"/>
    </row>
    <row r="1943" spans="1:1" s="471" customFormat="1" ht="12" hidden="1" customHeight="1">
      <c r="A1943" s="470"/>
    </row>
    <row r="1944" spans="1:1" s="471" customFormat="1" ht="12" hidden="1" customHeight="1">
      <c r="A1944" s="470"/>
    </row>
    <row r="1945" spans="1:1" s="471" customFormat="1" ht="12" hidden="1" customHeight="1">
      <c r="A1945" s="470"/>
    </row>
    <row r="1946" spans="1:1" s="471" customFormat="1" ht="12" hidden="1" customHeight="1">
      <c r="A1946" s="470"/>
    </row>
    <row r="1947" spans="1:1" s="471" customFormat="1" ht="12" hidden="1" customHeight="1">
      <c r="A1947" s="470"/>
    </row>
    <row r="1948" spans="1:1" s="471" customFormat="1" ht="12" hidden="1" customHeight="1">
      <c r="A1948" s="470"/>
    </row>
    <row r="1949" spans="1:1" s="471" customFormat="1" ht="12" hidden="1" customHeight="1">
      <c r="A1949" s="470"/>
    </row>
    <row r="1950" spans="1:1" s="471" customFormat="1" ht="12" hidden="1" customHeight="1">
      <c r="A1950" s="470"/>
    </row>
    <row r="1951" spans="1:1" s="471" customFormat="1" ht="12" hidden="1" customHeight="1">
      <c r="A1951" s="470"/>
    </row>
    <row r="1952" spans="1:1" s="471" customFormat="1" ht="12" hidden="1" customHeight="1">
      <c r="A1952" s="470"/>
    </row>
    <row r="1953" spans="1:1" s="471" customFormat="1" ht="12" hidden="1" customHeight="1">
      <c r="A1953" s="470"/>
    </row>
    <row r="1954" spans="1:1" s="471" customFormat="1" ht="12" hidden="1" customHeight="1">
      <c r="A1954" s="470"/>
    </row>
    <row r="1955" spans="1:1" s="471" customFormat="1" ht="12" hidden="1" customHeight="1">
      <c r="A1955" s="470"/>
    </row>
    <row r="1956" spans="1:1" s="471" customFormat="1" ht="12" hidden="1" customHeight="1">
      <c r="A1956" s="470"/>
    </row>
    <row r="1957" spans="1:1" s="471" customFormat="1" ht="12" hidden="1" customHeight="1">
      <c r="A1957" s="470"/>
    </row>
    <row r="1958" spans="1:1" s="471" customFormat="1" ht="12" hidden="1" customHeight="1">
      <c r="A1958" s="470"/>
    </row>
    <row r="1959" spans="1:1" s="471" customFormat="1" ht="12" hidden="1" customHeight="1">
      <c r="A1959" s="470"/>
    </row>
    <row r="1960" spans="1:1" s="471" customFormat="1" ht="12" hidden="1" customHeight="1">
      <c r="A1960" s="470"/>
    </row>
    <row r="1961" spans="1:1" s="471" customFormat="1" ht="12" hidden="1" customHeight="1">
      <c r="A1961" s="470"/>
    </row>
    <row r="1962" spans="1:1" s="471" customFormat="1" ht="12" hidden="1" customHeight="1">
      <c r="A1962" s="470"/>
    </row>
    <row r="1963" spans="1:1" s="471" customFormat="1" ht="12" hidden="1" customHeight="1">
      <c r="A1963" s="470"/>
    </row>
    <row r="1964" spans="1:1" s="471" customFormat="1" ht="12" hidden="1" customHeight="1">
      <c r="A1964" s="470"/>
    </row>
    <row r="1965" spans="1:1" s="471" customFormat="1" ht="12" hidden="1" customHeight="1">
      <c r="A1965" s="470"/>
    </row>
    <row r="1966" spans="1:1" s="471" customFormat="1" ht="12" hidden="1" customHeight="1">
      <c r="A1966" s="470"/>
    </row>
    <row r="1967" spans="1:1" s="471" customFormat="1" ht="12" hidden="1" customHeight="1">
      <c r="A1967" s="470"/>
    </row>
    <row r="1968" spans="1:1" s="471" customFormat="1" ht="12" hidden="1" customHeight="1">
      <c r="A1968" s="470"/>
    </row>
    <row r="1969" spans="1:1" s="471" customFormat="1" ht="12" hidden="1" customHeight="1">
      <c r="A1969" s="470"/>
    </row>
    <row r="1970" spans="1:1" s="471" customFormat="1" ht="12" hidden="1" customHeight="1">
      <c r="A1970" s="470"/>
    </row>
    <row r="1971" spans="1:1" s="471" customFormat="1" ht="12" hidden="1" customHeight="1">
      <c r="A1971" s="470"/>
    </row>
    <row r="1972" spans="1:1" s="471" customFormat="1" ht="12" hidden="1" customHeight="1">
      <c r="A1972" s="470"/>
    </row>
    <row r="1973" spans="1:1" s="471" customFormat="1" ht="12" hidden="1" customHeight="1">
      <c r="A1973" s="470"/>
    </row>
    <row r="1974" spans="1:1" s="471" customFormat="1" ht="12" hidden="1" customHeight="1">
      <c r="A1974" s="470"/>
    </row>
    <row r="1975" spans="1:1" s="471" customFormat="1" ht="12" hidden="1" customHeight="1">
      <c r="A1975" s="470"/>
    </row>
    <row r="1976" spans="1:1" s="471" customFormat="1" ht="12" hidden="1" customHeight="1">
      <c r="A1976" s="470"/>
    </row>
    <row r="1977" spans="1:1" s="471" customFormat="1" ht="12" hidden="1" customHeight="1">
      <c r="A1977" s="470"/>
    </row>
    <row r="1978" spans="1:1" s="471" customFormat="1" ht="12" hidden="1" customHeight="1">
      <c r="A1978" s="470"/>
    </row>
    <row r="1979" spans="1:1" s="471" customFormat="1" ht="12" hidden="1" customHeight="1">
      <c r="A1979" s="470"/>
    </row>
    <row r="1980" spans="1:1" s="471" customFormat="1" ht="12" hidden="1" customHeight="1">
      <c r="A1980" s="470"/>
    </row>
    <row r="1981" spans="1:1" s="471" customFormat="1" ht="12" hidden="1" customHeight="1">
      <c r="A1981" s="470"/>
    </row>
    <row r="1982" spans="1:1" s="471" customFormat="1" ht="12" hidden="1" customHeight="1">
      <c r="A1982" s="470"/>
    </row>
    <row r="1983" spans="1:1" s="471" customFormat="1" ht="12" hidden="1" customHeight="1">
      <c r="A1983" s="470"/>
    </row>
    <row r="1984" spans="1:1" s="471" customFormat="1" ht="12" hidden="1" customHeight="1">
      <c r="A1984" s="470"/>
    </row>
    <row r="1985" spans="1:1" s="471" customFormat="1" ht="12" hidden="1" customHeight="1">
      <c r="A1985" s="470"/>
    </row>
    <row r="1986" spans="1:1" s="471" customFormat="1" ht="12" hidden="1" customHeight="1">
      <c r="A1986" s="470"/>
    </row>
    <row r="1987" spans="1:1" s="471" customFormat="1" ht="12" hidden="1" customHeight="1">
      <c r="A1987" s="470"/>
    </row>
    <row r="1988" spans="1:1" s="471" customFormat="1" ht="12" hidden="1" customHeight="1">
      <c r="A1988" s="470"/>
    </row>
    <row r="1989" spans="1:1" s="471" customFormat="1" ht="12" hidden="1" customHeight="1">
      <c r="A1989" s="470"/>
    </row>
    <row r="1990" spans="1:1" s="471" customFormat="1" ht="12" hidden="1" customHeight="1">
      <c r="A1990" s="470"/>
    </row>
    <row r="1991" spans="1:1" s="471" customFormat="1" ht="12" hidden="1" customHeight="1">
      <c r="A1991" s="470"/>
    </row>
    <row r="1992" spans="1:1" s="471" customFormat="1" ht="12" hidden="1" customHeight="1">
      <c r="A1992" s="470"/>
    </row>
    <row r="1993" spans="1:1" s="471" customFormat="1" ht="12" hidden="1" customHeight="1">
      <c r="A1993" s="470"/>
    </row>
    <row r="1994" spans="1:1" s="471" customFormat="1" ht="12" hidden="1" customHeight="1">
      <c r="A1994" s="470"/>
    </row>
    <row r="1995" spans="1:1" s="471" customFormat="1" ht="12" hidden="1" customHeight="1">
      <c r="A1995" s="470"/>
    </row>
    <row r="1996" spans="1:1" s="471" customFormat="1" ht="12" hidden="1" customHeight="1">
      <c r="A1996" s="470"/>
    </row>
    <row r="1997" spans="1:1" s="471" customFormat="1" ht="12" hidden="1" customHeight="1">
      <c r="A1997" s="470"/>
    </row>
    <row r="1998" spans="1:1" s="471" customFormat="1" ht="12" hidden="1" customHeight="1">
      <c r="A1998" s="470"/>
    </row>
    <row r="1999" spans="1:1" s="471" customFormat="1" ht="12" hidden="1" customHeight="1">
      <c r="A1999" s="470"/>
    </row>
    <row r="2000" spans="1:1" s="471" customFormat="1" ht="12" hidden="1" customHeight="1">
      <c r="A2000" s="470"/>
    </row>
    <row r="2001" spans="1:1" s="471" customFormat="1" ht="12" hidden="1" customHeight="1">
      <c r="A2001" s="470"/>
    </row>
    <row r="2002" spans="1:1" s="471" customFormat="1" ht="12" hidden="1" customHeight="1">
      <c r="A2002" s="470"/>
    </row>
    <row r="2003" spans="1:1" s="471" customFormat="1" ht="12" hidden="1" customHeight="1">
      <c r="A2003" s="470"/>
    </row>
    <row r="2004" spans="1:1" s="471" customFormat="1" ht="12" hidden="1" customHeight="1">
      <c r="A2004" s="470"/>
    </row>
    <row r="2005" spans="1:1" s="471" customFormat="1" ht="12" hidden="1" customHeight="1">
      <c r="A2005" s="470"/>
    </row>
    <row r="2006" spans="1:1" s="471" customFormat="1" ht="12" hidden="1" customHeight="1">
      <c r="A2006" s="470"/>
    </row>
    <row r="2007" spans="1:1" s="471" customFormat="1" ht="12" hidden="1" customHeight="1">
      <c r="A2007" s="470"/>
    </row>
    <row r="2008" spans="1:1" s="471" customFormat="1" ht="12" hidden="1" customHeight="1">
      <c r="A2008" s="470"/>
    </row>
    <row r="2009" spans="1:1" s="471" customFormat="1" ht="12" hidden="1" customHeight="1">
      <c r="A2009" s="470"/>
    </row>
    <row r="2010" spans="1:1" s="471" customFormat="1" ht="12" hidden="1" customHeight="1">
      <c r="A2010" s="470"/>
    </row>
    <row r="2011" spans="1:1" s="471" customFormat="1" ht="12" hidden="1" customHeight="1">
      <c r="A2011" s="470"/>
    </row>
    <row r="2012" spans="1:1" s="471" customFormat="1" ht="12" hidden="1" customHeight="1">
      <c r="A2012" s="470"/>
    </row>
    <row r="2013" spans="1:1" s="471" customFormat="1" ht="12" hidden="1" customHeight="1">
      <c r="A2013" s="470"/>
    </row>
    <row r="2014" spans="1:1" s="471" customFormat="1" ht="12" hidden="1" customHeight="1">
      <c r="A2014" s="470"/>
    </row>
    <row r="2015" spans="1:1" s="471" customFormat="1" ht="12" hidden="1" customHeight="1">
      <c r="A2015" s="470"/>
    </row>
    <row r="2016" spans="1:1" s="471" customFormat="1" ht="12" hidden="1" customHeight="1">
      <c r="A2016" s="470"/>
    </row>
    <row r="2017" spans="1:1" s="471" customFormat="1" ht="12" hidden="1" customHeight="1">
      <c r="A2017" s="470"/>
    </row>
    <row r="2018" spans="1:1" s="471" customFormat="1" ht="12" hidden="1" customHeight="1">
      <c r="A2018" s="470"/>
    </row>
    <row r="2019" spans="1:1" s="471" customFormat="1" ht="12" hidden="1" customHeight="1">
      <c r="A2019" s="470"/>
    </row>
    <row r="2020" spans="1:1" s="471" customFormat="1" ht="12" hidden="1" customHeight="1">
      <c r="A2020" s="470"/>
    </row>
    <row r="2021" spans="1:1" s="471" customFormat="1" ht="12" hidden="1" customHeight="1">
      <c r="A2021" s="470"/>
    </row>
    <row r="2022" spans="1:1" s="471" customFormat="1" ht="12" hidden="1" customHeight="1">
      <c r="A2022" s="470"/>
    </row>
    <row r="2023" spans="1:1" s="471" customFormat="1" ht="12" hidden="1" customHeight="1">
      <c r="A2023" s="470"/>
    </row>
    <row r="2024" spans="1:1" s="471" customFormat="1" ht="12" hidden="1" customHeight="1">
      <c r="A2024" s="470"/>
    </row>
    <row r="2025" spans="1:1" s="471" customFormat="1" ht="12" hidden="1" customHeight="1">
      <c r="A2025" s="470"/>
    </row>
    <row r="2026" spans="1:1" s="471" customFormat="1" ht="12" hidden="1" customHeight="1">
      <c r="A2026" s="470"/>
    </row>
    <row r="2027" spans="1:1" s="471" customFormat="1" ht="12" hidden="1" customHeight="1">
      <c r="A2027" s="470"/>
    </row>
    <row r="2028" spans="1:1" s="471" customFormat="1" ht="12" hidden="1" customHeight="1">
      <c r="A2028" s="470"/>
    </row>
    <row r="2029" spans="1:1" s="471" customFormat="1" ht="12" hidden="1" customHeight="1">
      <c r="A2029" s="470"/>
    </row>
    <row r="2030" spans="1:1" s="471" customFormat="1" ht="12" hidden="1" customHeight="1">
      <c r="A2030" s="470"/>
    </row>
    <row r="2031" spans="1:1" s="471" customFormat="1" ht="12" hidden="1" customHeight="1">
      <c r="A2031" s="470"/>
    </row>
    <row r="2032" spans="1:1" s="471" customFormat="1" ht="12" hidden="1" customHeight="1">
      <c r="A2032" s="470"/>
    </row>
    <row r="2033" spans="1:1" s="471" customFormat="1" ht="12" hidden="1" customHeight="1">
      <c r="A2033" s="470"/>
    </row>
    <row r="2034" spans="1:1" s="471" customFormat="1" ht="12" hidden="1" customHeight="1">
      <c r="A2034" s="470"/>
    </row>
    <row r="2035" spans="1:1" s="471" customFormat="1" ht="12" hidden="1" customHeight="1">
      <c r="A2035" s="470"/>
    </row>
    <row r="2036" spans="1:1" s="471" customFormat="1" ht="12" hidden="1" customHeight="1">
      <c r="A2036" s="470"/>
    </row>
    <row r="2037" spans="1:1" s="471" customFormat="1" ht="12" hidden="1" customHeight="1">
      <c r="A2037" s="470"/>
    </row>
    <row r="2038" spans="1:1" s="471" customFormat="1" ht="12" hidden="1" customHeight="1">
      <c r="A2038" s="470"/>
    </row>
    <row r="2039" spans="1:1" s="471" customFormat="1" ht="12" hidden="1" customHeight="1">
      <c r="A2039" s="470"/>
    </row>
    <row r="2040" spans="1:1" s="471" customFormat="1" ht="12" hidden="1" customHeight="1">
      <c r="A2040" s="470"/>
    </row>
    <row r="2041" spans="1:1" s="471" customFormat="1" ht="12" hidden="1" customHeight="1">
      <c r="A2041" s="470"/>
    </row>
    <row r="2042" spans="1:1" s="471" customFormat="1" ht="12" hidden="1" customHeight="1">
      <c r="A2042" s="470"/>
    </row>
    <row r="2043" spans="1:1" s="471" customFormat="1" ht="12" hidden="1" customHeight="1">
      <c r="A2043" s="470"/>
    </row>
    <row r="2044" spans="1:1" s="471" customFormat="1" ht="12" hidden="1" customHeight="1">
      <c r="A2044" s="470"/>
    </row>
    <row r="2045" spans="1:1" s="471" customFormat="1" ht="12" hidden="1" customHeight="1">
      <c r="A2045" s="470"/>
    </row>
    <row r="2046" spans="1:1" s="471" customFormat="1" ht="12" hidden="1" customHeight="1">
      <c r="A2046" s="470"/>
    </row>
    <row r="2047" spans="1:1" s="471" customFormat="1" ht="12" hidden="1" customHeight="1">
      <c r="A2047" s="470"/>
    </row>
    <row r="2048" spans="1:1" s="471" customFormat="1" ht="12" hidden="1" customHeight="1">
      <c r="A2048" s="470"/>
    </row>
    <row r="2049" spans="1:1" s="471" customFormat="1" ht="12" hidden="1" customHeight="1">
      <c r="A2049" s="470"/>
    </row>
    <row r="2050" spans="1:1" s="471" customFormat="1" ht="12" hidden="1" customHeight="1">
      <c r="A2050" s="470"/>
    </row>
    <row r="2051" spans="1:1" s="471" customFormat="1" ht="12" hidden="1" customHeight="1">
      <c r="A2051" s="470"/>
    </row>
    <row r="2052" spans="1:1" s="471" customFormat="1" ht="12" hidden="1" customHeight="1">
      <c r="A2052" s="470"/>
    </row>
    <row r="2053" spans="1:1" s="471" customFormat="1" ht="12" hidden="1" customHeight="1">
      <c r="A2053" s="470"/>
    </row>
    <row r="2054" spans="1:1" s="471" customFormat="1" ht="12" hidden="1" customHeight="1">
      <c r="A2054" s="470"/>
    </row>
    <row r="2055" spans="1:1" s="471" customFormat="1" ht="12" hidden="1" customHeight="1">
      <c r="A2055" s="470"/>
    </row>
    <row r="2056" spans="1:1" s="471" customFormat="1" ht="12" hidden="1" customHeight="1">
      <c r="A2056" s="470"/>
    </row>
    <row r="2057" spans="1:1" s="471" customFormat="1" ht="12" hidden="1" customHeight="1">
      <c r="A2057" s="470"/>
    </row>
    <row r="2058" spans="1:1" s="471" customFormat="1" ht="12" hidden="1" customHeight="1">
      <c r="A2058" s="470"/>
    </row>
    <row r="2059" spans="1:1" s="471" customFormat="1" ht="12" hidden="1" customHeight="1">
      <c r="A2059" s="470"/>
    </row>
    <row r="2060" spans="1:1" s="471" customFormat="1" ht="12" hidden="1" customHeight="1">
      <c r="A2060" s="470"/>
    </row>
    <row r="2061" spans="1:1" s="471" customFormat="1" ht="12" hidden="1" customHeight="1">
      <c r="A2061" s="470"/>
    </row>
    <row r="2062" spans="1:1" s="471" customFormat="1" ht="12" hidden="1" customHeight="1">
      <c r="A2062" s="470"/>
    </row>
    <row r="2063" spans="1:1" s="471" customFormat="1" ht="12" hidden="1" customHeight="1">
      <c r="A2063" s="470"/>
    </row>
    <row r="2064" spans="1:1" s="471" customFormat="1" ht="12" hidden="1" customHeight="1">
      <c r="A2064" s="470"/>
    </row>
    <row r="2065" spans="1:1" s="471" customFormat="1" ht="12" hidden="1" customHeight="1">
      <c r="A2065" s="470"/>
    </row>
    <row r="2066" spans="1:1" s="471" customFormat="1" ht="12" hidden="1" customHeight="1">
      <c r="A2066" s="470"/>
    </row>
    <row r="2067" spans="1:1" s="471" customFormat="1" ht="12" hidden="1" customHeight="1">
      <c r="A2067" s="470"/>
    </row>
    <row r="2068" spans="1:1" s="471" customFormat="1" ht="12" hidden="1" customHeight="1">
      <c r="A2068" s="470"/>
    </row>
    <row r="2069" spans="1:1" s="471" customFormat="1" ht="12" hidden="1" customHeight="1">
      <c r="A2069" s="470"/>
    </row>
    <row r="2070" spans="1:1" s="471" customFormat="1" ht="12" hidden="1" customHeight="1">
      <c r="A2070" s="470"/>
    </row>
    <row r="2071" spans="1:1" s="471" customFormat="1" ht="12" hidden="1" customHeight="1">
      <c r="A2071" s="470"/>
    </row>
    <row r="2072" spans="1:1" s="471" customFormat="1" ht="12" hidden="1" customHeight="1">
      <c r="A2072" s="470"/>
    </row>
    <row r="2073" spans="1:1" s="471" customFormat="1" ht="12" hidden="1" customHeight="1">
      <c r="A2073" s="470"/>
    </row>
    <row r="2074" spans="1:1" s="471" customFormat="1" ht="12" hidden="1" customHeight="1">
      <c r="A2074" s="470"/>
    </row>
    <row r="2075" spans="1:1" s="471" customFormat="1" ht="12" hidden="1" customHeight="1">
      <c r="A2075" s="470"/>
    </row>
    <row r="2076" spans="1:1" s="471" customFormat="1" ht="12" hidden="1" customHeight="1">
      <c r="A2076" s="470"/>
    </row>
    <row r="2077" spans="1:1" s="471" customFormat="1" ht="12" hidden="1" customHeight="1">
      <c r="A2077" s="470"/>
    </row>
    <row r="2078" spans="1:1" s="471" customFormat="1" ht="12" hidden="1" customHeight="1">
      <c r="A2078" s="470"/>
    </row>
    <row r="2079" spans="1:1" s="471" customFormat="1" ht="12" hidden="1" customHeight="1">
      <c r="A2079" s="470"/>
    </row>
    <row r="2080" spans="1:1" s="471" customFormat="1" ht="12" hidden="1" customHeight="1">
      <c r="A2080" s="470"/>
    </row>
    <row r="2081" spans="1:1" s="471" customFormat="1" ht="12" hidden="1" customHeight="1">
      <c r="A2081" s="470"/>
    </row>
    <row r="2082" spans="1:1" s="471" customFormat="1" ht="12" hidden="1" customHeight="1">
      <c r="A2082" s="470"/>
    </row>
    <row r="2083" spans="1:1" s="471" customFormat="1" ht="12" hidden="1" customHeight="1">
      <c r="A2083" s="470"/>
    </row>
    <row r="2084" spans="1:1" s="471" customFormat="1" ht="12" hidden="1" customHeight="1">
      <c r="A2084" s="470"/>
    </row>
    <row r="2085" spans="1:1" s="471" customFormat="1" ht="12" hidden="1" customHeight="1">
      <c r="A2085" s="470"/>
    </row>
    <row r="2086" spans="1:1" s="471" customFormat="1" ht="12" hidden="1" customHeight="1">
      <c r="A2086" s="470"/>
    </row>
    <row r="2087" spans="1:1" s="471" customFormat="1" ht="12" hidden="1" customHeight="1">
      <c r="A2087" s="470"/>
    </row>
    <row r="2088" spans="1:1" s="471" customFormat="1" ht="12" hidden="1" customHeight="1">
      <c r="A2088" s="470"/>
    </row>
    <row r="2089" spans="1:1" s="471" customFormat="1" ht="12" hidden="1" customHeight="1">
      <c r="A2089" s="470"/>
    </row>
    <row r="2090" spans="1:1" s="471" customFormat="1" ht="12" hidden="1" customHeight="1">
      <c r="A2090" s="470"/>
    </row>
    <row r="2091" spans="1:1" s="471" customFormat="1" ht="12" hidden="1" customHeight="1">
      <c r="A2091" s="470"/>
    </row>
    <row r="2092" spans="1:1" s="471" customFormat="1" ht="12" hidden="1" customHeight="1">
      <c r="A2092" s="470"/>
    </row>
    <row r="2093" spans="1:1" s="471" customFormat="1" ht="12" hidden="1" customHeight="1">
      <c r="A2093" s="470"/>
    </row>
    <row r="2094" spans="1:1" s="471" customFormat="1" ht="12" hidden="1" customHeight="1">
      <c r="A2094" s="470"/>
    </row>
    <row r="2095" spans="1:1" s="471" customFormat="1" ht="12" hidden="1" customHeight="1">
      <c r="A2095" s="470"/>
    </row>
    <row r="2096" spans="1:1" s="471" customFormat="1" ht="12" hidden="1" customHeight="1">
      <c r="A2096" s="470"/>
    </row>
    <row r="2097" spans="1:1" s="471" customFormat="1" ht="12" hidden="1" customHeight="1">
      <c r="A2097" s="470"/>
    </row>
    <row r="2098" spans="1:1" s="471" customFormat="1" ht="12" hidden="1" customHeight="1">
      <c r="A2098" s="470"/>
    </row>
    <row r="2099" spans="1:1" s="471" customFormat="1" ht="12" hidden="1" customHeight="1">
      <c r="A2099" s="470"/>
    </row>
    <row r="2100" spans="1:1" s="471" customFormat="1" ht="12" hidden="1" customHeight="1">
      <c r="A2100" s="470"/>
    </row>
    <row r="2101" spans="1:1" s="471" customFormat="1" ht="12" hidden="1" customHeight="1">
      <c r="A2101" s="470"/>
    </row>
    <row r="2102" spans="1:1" s="471" customFormat="1" ht="12" hidden="1" customHeight="1">
      <c r="A2102" s="470"/>
    </row>
    <row r="2103" spans="1:1" s="471" customFormat="1" ht="12" hidden="1" customHeight="1">
      <c r="A2103" s="470"/>
    </row>
    <row r="2104" spans="1:1" s="471" customFormat="1" ht="12" hidden="1" customHeight="1">
      <c r="A2104" s="470"/>
    </row>
    <row r="2105" spans="1:1" s="471" customFormat="1" ht="12" hidden="1" customHeight="1">
      <c r="A2105" s="470"/>
    </row>
    <row r="2106" spans="1:1" s="471" customFormat="1" ht="12" hidden="1" customHeight="1">
      <c r="A2106" s="470"/>
    </row>
    <row r="2107" spans="1:1" s="471" customFormat="1" ht="12" hidden="1" customHeight="1">
      <c r="A2107" s="470"/>
    </row>
    <row r="2108" spans="1:1" s="471" customFormat="1" ht="12" hidden="1" customHeight="1">
      <c r="A2108" s="470"/>
    </row>
    <row r="2109" spans="1:1" s="471" customFormat="1" ht="12" hidden="1" customHeight="1">
      <c r="A2109" s="470"/>
    </row>
    <row r="2110" spans="1:1" s="471" customFormat="1" ht="12" hidden="1" customHeight="1">
      <c r="A2110" s="470"/>
    </row>
    <row r="2111" spans="1:1" s="471" customFormat="1" ht="12" hidden="1" customHeight="1">
      <c r="A2111" s="470"/>
    </row>
    <row r="2112" spans="1:1" s="471" customFormat="1" ht="12" hidden="1" customHeight="1">
      <c r="A2112" s="470"/>
    </row>
    <row r="2113" spans="1:1" s="471" customFormat="1" ht="12" hidden="1" customHeight="1">
      <c r="A2113" s="470"/>
    </row>
    <row r="2114" spans="1:1" s="471" customFormat="1" ht="12" hidden="1" customHeight="1">
      <c r="A2114" s="470"/>
    </row>
    <row r="2115" spans="1:1" s="471" customFormat="1" ht="12" hidden="1" customHeight="1">
      <c r="A2115" s="470"/>
    </row>
    <row r="2116" spans="1:1" s="471" customFormat="1" ht="12" hidden="1" customHeight="1">
      <c r="A2116" s="470"/>
    </row>
    <row r="2117" spans="1:1" s="471" customFormat="1" ht="12" hidden="1" customHeight="1">
      <c r="A2117" s="470"/>
    </row>
    <row r="2118" spans="1:1" s="471" customFormat="1" ht="12" hidden="1" customHeight="1">
      <c r="A2118" s="470"/>
    </row>
    <row r="2119" spans="1:1" s="471" customFormat="1" ht="12" hidden="1" customHeight="1">
      <c r="A2119" s="470"/>
    </row>
    <row r="2120" spans="1:1" s="471" customFormat="1" ht="12" hidden="1" customHeight="1">
      <c r="A2120" s="470"/>
    </row>
    <row r="2121" spans="1:1" s="471" customFormat="1" ht="12" hidden="1" customHeight="1">
      <c r="A2121" s="470"/>
    </row>
    <row r="2122" spans="1:1" s="471" customFormat="1" ht="12" hidden="1" customHeight="1">
      <c r="A2122" s="470"/>
    </row>
    <row r="2123" spans="1:1" s="471" customFormat="1" ht="12" hidden="1" customHeight="1">
      <c r="A2123" s="470"/>
    </row>
    <row r="2124" spans="1:1" s="471" customFormat="1" ht="12" hidden="1" customHeight="1">
      <c r="A2124" s="470"/>
    </row>
    <row r="2125" spans="1:1" s="471" customFormat="1" ht="12" hidden="1" customHeight="1">
      <c r="A2125" s="470"/>
    </row>
    <row r="2126" spans="1:1" s="471" customFormat="1" ht="12" hidden="1" customHeight="1">
      <c r="A2126" s="470"/>
    </row>
    <row r="2127" spans="1:1" s="471" customFormat="1" ht="12" hidden="1" customHeight="1">
      <c r="A2127" s="470"/>
    </row>
    <row r="2128" spans="1:1" s="471" customFormat="1" ht="12" hidden="1" customHeight="1">
      <c r="A2128" s="470"/>
    </row>
    <row r="2129" spans="1:1" s="471" customFormat="1" ht="12" hidden="1" customHeight="1">
      <c r="A2129" s="470"/>
    </row>
    <row r="2130" spans="1:1" s="471" customFormat="1" ht="12" hidden="1" customHeight="1">
      <c r="A2130" s="470"/>
    </row>
    <row r="2131" spans="1:1" s="471" customFormat="1" ht="12" hidden="1" customHeight="1">
      <c r="A2131" s="470"/>
    </row>
    <row r="2132" spans="1:1" s="471" customFormat="1" ht="12" hidden="1" customHeight="1">
      <c r="A2132" s="470"/>
    </row>
    <row r="2133" spans="1:1" s="471" customFormat="1" ht="12" hidden="1" customHeight="1">
      <c r="A2133" s="470"/>
    </row>
    <row r="2134" spans="1:1" s="471" customFormat="1" ht="12" hidden="1" customHeight="1">
      <c r="A2134" s="470"/>
    </row>
    <row r="2135" spans="1:1" s="471" customFormat="1" ht="12" hidden="1" customHeight="1">
      <c r="A2135" s="470"/>
    </row>
    <row r="2136" spans="1:1" s="471" customFormat="1" ht="12" hidden="1" customHeight="1">
      <c r="A2136" s="470"/>
    </row>
    <row r="2137" spans="1:1" s="471" customFormat="1" ht="12" hidden="1" customHeight="1">
      <c r="A2137" s="470"/>
    </row>
    <row r="2138" spans="1:1" s="471" customFormat="1" ht="12" hidden="1" customHeight="1">
      <c r="A2138" s="470"/>
    </row>
    <row r="2139" spans="1:1" s="471" customFormat="1" ht="12" hidden="1" customHeight="1">
      <c r="A2139" s="470"/>
    </row>
    <row r="2140" spans="1:1" s="471" customFormat="1" ht="12" hidden="1" customHeight="1">
      <c r="A2140" s="470"/>
    </row>
    <row r="2141" spans="1:1" s="471" customFormat="1" ht="12" hidden="1" customHeight="1">
      <c r="A2141" s="470"/>
    </row>
    <row r="2142" spans="1:1" s="471" customFormat="1" ht="12" hidden="1" customHeight="1">
      <c r="A2142" s="470"/>
    </row>
    <row r="2143" spans="1:1" s="471" customFormat="1" ht="12" hidden="1" customHeight="1">
      <c r="A2143" s="470"/>
    </row>
    <row r="2144" spans="1:1" s="471" customFormat="1" ht="12" hidden="1" customHeight="1">
      <c r="A2144" s="470"/>
    </row>
    <row r="2145" spans="1:1" s="471" customFormat="1" ht="12" hidden="1" customHeight="1">
      <c r="A2145" s="470"/>
    </row>
    <row r="2146" spans="1:1" s="471" customFormat="1" ht="12" hidden="1" customHeight="1">
      <c r="A2146" s="470"/>
    </row>
    <row r="2147" spans="1:1" s="471" customFormat="1" ht="12" hidden="1" customHeight="1">
      <c r="A2147" s="470"/>
    </row>
    <row r="2148" spans="1:1" s="471" customFormat="1" ht="12" hidden="1" customHeight="1">
      <c r="A2148" s="470"/>
    </row>
    <row r="2149" spans="1:1" s="471" customFormat="1" ht="12" hidden="1" customHeight="1">
      <c r="A2149" s="470"/>
    </row>
    <row r="2150" spans="1:1" s="471" customFormat="1" ht="12" hidden="1" customHeight="1">
      <c r="A2150" s="470"/>
    </row>
    <row r="2151" spans="1:1" s="471" customFormat="1" ht="12" hidden="1" customHeight="1">
      <c r="A2151" s="470"/>
    </row>
    <row r="2152" spans="1:1" s="471" customFormat="1" ht="12" hidden="1" customHeight="1">
      <c r="A2152" s="470"/>
    </row>
    <row r="2153" spans="1:1" s="471" customFormat="1" ht="12" hidden="1" customHeight="1">
      <c r="A2153" s="470"/>
    </row>
    <row r="2154" spans="1:1" s="471" customFormat="1" ht="12" hidden="1" customHeight="1">
      <c r="A2154" s="470"/>
    </row>
    <row r="2155" spans="1:1" s="471" customFormat="1" ht="12" hidden="1" customHeight="1">
      <c r="A2155" s="470"/>
    </row>
    <row r="2156" spans="1:1" s="471" customFormat="1" ht="12" hidden="1" customHeight="1">
      <c r="A2156" s="470"/>
    </row>
    <row r="2157" spans="1:1" s="471" customFormat="1" ht="12" hidden="1" customHeight="1">
      <c r="A2157" s="470"/>
    </row>
    <row r="2158" spans="1:1" s="471" customFormat="1" ht="12" hidden="1" customHeight="1">
      <c r="A2158" s="470"/>
    </row>
    <row r="2159" spans="1:1" s="471" customFormat="1" ht="12" hidden="1" customHeight="1">
      <c r="A2159" s="470"/>
    </row>
    <row r="2160" spans="1:1" s="471" customFormat="1" ht="12" hidden="1" customHeight="1">
      <c r="A2160" s="470"/>
    </row>
    <row r="2161" spans="1:1" s="471" customFormat="1" ht="12" hidden="1" customHeight="1">
      <c r="A2161" s="470"/>
    </row>
    <row r="2162" spans="1:1" s="471" customFormat="1" ht="12" hidden="1" customHeight="1">
      <c r="A2162" s="470"/>
    </row>
    <row r="2163" spans="1:1" s="471" customFormat="1" ht="12" hidden="1" customHeight="1">
      <c r="A2163" s="470"/>
    </row>
    <row r="2164" spans="1:1" s="471" customFormat="1" ht="12" hidden="1" customHeight="1">
      <c r="A2164" s="470"/>
    </row>
    <row r="2165" spans="1:1" s="471" customFormat="1" ht="12" hidden="1" customHeight="1">
      <c r="A2165" s="470"/>
    </row>
    <row r="2166" spans="1:1" s="471" customFormat="1" ht="12" hidden="1" customHeight="1">
      <c r="A2166" s="470"/>
    </row>
    <row r="2167" spans="1:1" s="471" customFormat="1" ht="12" hidden="1" customHeight="1">
      <c r="A2167" s="470"/>
    </row>
    <row r="2168" spans="1:1" s="471" customFormat="1" ht="12" hidden="1" customHeight="1">
      <c r="A2168" s="470"/>
    </row>
    <row r="2169" spans="1:1" s="471" customFormat="1" ht="12" hidden="1" customHeight="1">
      <c r="A2169" s="470"/>
    </row>
    <row r="2170" spans="1:1" s="471" customFormat="1" ht="12" hidden="1" customHeight="1">
      <c r="A2170" s="470"/>
    </row>
    <row r="2171" spans="1:1" s="471" customFormat="1" ht="12" hidden="1" customHeight="1">
      <c r="A2171" s="470"/>
    </row>
    <row r="2172" spans="1:1" s="471" customFormat="1" ht="12" hidden="1" customHeight="1">
      <c r="A2172" s="470"/>
    </row>
    <row r="2173" spans="1:1" s="471" customFormat="1" ht="12" hidden="1" customHeight="1">
      <c r="A2173" s="470"/>
    </row>
    <row r="2174" spans="1:1" s="471" customFormat="1" ht="12" hidden="1" customHeight="1">
      <c r="A2174" s="470"/>
    </row>
    <row r="2175" spans="1:1" s="471" customFormat="1" ht="12" hidden="1" customHeight="1">
      <c r="A2175" s="470"/>
    </row>
    <row r="2176" spans="1:1" s="471" customFormat="1" ht="12" hidden="1" customHeight="1">
      <c r="A2176" s="470"/>
    </row>
    <row r="2177" spans="1:1" s="471" customFormat="1" ht="12" hidden="1" customHeight="1">
      <c r="A2177" s="470"/>
    </row>
    <row r="2178" spans="1:1" s="471" customFormat="1" ht="12" hidden="1" customHeight="1">
      <c r="A2178" s="470"/>
    </row>
    <row r="2179" spans="1:1" s="471" customFormat="1" ht="12" hidden="1" customHeight="1">
      <c r="A2179" s="470"/>
    </row>
    <row r="2180" spans="1:1" s="471" customFormat="1" ht="12" hidden="1" customHeight="1">
      <c r="A2180" s="470"/>
    </row>
    <row r="2181" spans="1:1" s="471" customFormat="1" ht="12" hidden="1" customHeight="1">
      <c r="A2181" s="470"/>
    </row>
    <row r="2182" spans="1:1" s="471" customFormat="1" ht="12" hidden="1" customHeight="1">
      <c r="A2182" s="470"/>
    </row>
    <row r="2183" spans="1:1" s="471" customFormat="1" ht="12" hidden="1" customHeight="1">
      <c r="A2183" s="470"/>
    </row>
    <row r="2184" spans="1:1" s="471" customFormat="1" ht="12" hidden="1" customHeight="1">
      <c r="A2184" s="470"/>
    </row>
    <row r="2185" spans="1:1" s="471" customFormat="1" ht="12" hidden="1" customHeight="1">
      <c r="A2185" s="470"/>
    </row>
    <row r="2186" spans="1:1" s="471" customFormat="1" ht="12" hidden="1" customHeight="1">
      <c r="A2186" s="470"/>
    </row>
    <row r="2187" spans="1:1" s="471" customFormat="1" ht="12" hidden="1" customHeight="1">
      <c r="A2187" s="470"/>
    </row>
    <row r="2188" spans="1:1" s="471" customFormat="1" ht="12" hidden="1" customHeight="1">
      <c r="A2188" s="470"/>
    </row>
    <row r="2189" spans="1:1" s="471" customFormat="1" ht="12" hidden="1" customHeight="1">
      <c r="A2189" s="470"/>
    </row>
    <row r="2190" spans="1:1" s="471" customFormat="1" ht="12" hidden="1" customHeight="1">
      <c r="A2190" s="470"/>
    </row>
    <row r="2191" spans="1:1" s="471" customFormat="1" ht="12" hidden="1" customHeight="1">
      <c r="A2191" s="470"/>
    </row>
    <row r="2192" spans="1:1" s="471" customFormat="1" ht="12" hidden="1" customHeight="1">
      <c r="A2192" s="470"/>
    </row>
    <row r="2193" spans="1:1" s="471" customFormat="1" ht="12" hidden="1" customHeight="1">
      <c r="A2193" s="470"/>
    </row>
    <row r="2194" spans="1:1" s="471" customFormat="1" ht="12" hidden="1" customHeight="1">
      <c r="A2194" s="470"/>
    </row>
    <row r="2195" spans="1:1" s="471" customFormat="1" ht="12" hidden="1" customHeight="1">
      <c r="A2195" s="470"/>
    </row>
    <row r="2196" spans="1:1" s="471" customFormat="1" ht="12" hidden="1" customHeight="1">
      <c r="A2196" s="470"/>
    </row>
    <row r="2197" spans="1:1" s="471" customFormat="1" ht="12" hidden="1" customHeight="1">
      <c r="A2197" s="470"/>
    </row>
    <row r="2198" spans="1:1" s="471" customFormat="1" ht="12" hidden="1" customHeight="1">
      <c r="A2198" s="470"/>
    </row>
    <row r="2199" spans="1:1" s="471" customFormat="1" ht="12" hidden="1" customHeight="1">
      <c r="A2199" s="470"/>
    </row>
    <row r="2200" spans="1:1" s="471" customFormat="1" ht="12" hidden="1" customHeight="1">
      <c r="A2200" s="470"/>
    </row>
    <row r="2201" spans="1:1" s="471" customFormat="1" ht="12" hidden="1" customHeight="1">
      <c r="A2201" s="470"/>
    </row>
    <row r="2202" spans="1:1" s="471" customFormat="1" ht="12" hidden="1" customHeight="1">
      <c r="A2202" s="470"/>
    </row>
    <row r="2203" spans="1:1" s="471" customFormat="1" ht="12" hidden="1" customHeight="1">
      <c r="A2203" s="470"/>
    </row>
    <row r="2204" spans="1:1" s="471" customFormat="1" ht="12" hidden="1" customHeight="1">
      <c r="A2204" s="470"/>
    </row>
    <row r="2205" spans="1:1" s="471" customFormat="1" ht="12" hidden="1" customHeight="1">
      <c r="A2205" s="470"/>
    </row>
    <row r="2206" spans="1:1" s="471" customFormat="1" ht="12" hidden="1" customHeight="1">
      <c r="A2206" s="470"/>
    </row>
    <row r="2207" spans="1:1" s="471" customFormat="1" ht="12" hidden="1" customHeight="1">
      <c r="A2207" s="470"/>
    </row>
    <row r="2208" spans="1:1" s="471" customFormat="1" ht="12" hidden="1" customHeight="1">
      <c r="A2208" s="470"/>
    </row>
    <row r="2209" spans="1:1" s="471" customFormat="1" ht="12" hidden="1" customHeight="1">
      <c r="A2209" s="470"/>
    </row>
    <row r="2210" spans="1:1" s="471" customFormat="1" ht="12" hidden="1" customHeight="1">
      <c r="A2210" s="470"/>
    </row>
    <row r="2211" spans="1:1" s="471" customFormat="1" ht="12" hidden="1" customHeight="1">
      <c r="A2211" s="470"/>
    </row>
    <row r="2212" spans="1:1" s="471" customFormat="1" ht="12" hidden="1" customHeight="1">
      <c r="A2212" s="470"/>
    </row>
    <row r="2213" spans="1:1" s="471" customFormat="1" ht="12" hidden="1" customHeight="1">
      <c r="A2213" s="470"/>
    </row>
    <row r="2214" spans="1:1" s="471" customFormat="1" ht="12" hidden="1" customHeight="1">
      <c r="A2214" s="470"/>
    </row>
    <row r="2215" spans="1:1" s="471" customFormat="1" ht="12" hidden="1" customHeight="1">
      <c r="A2215" s="470"/>
    </row>
    <row r="2216" spans="1:1" s="471" customFormat="1" ht="12" hidden="1" customHeight="1">
      <c r="A2216" s="470"/>
    </row>
    <row r="2217" spans="1:1" s="471" customFormat="1" ht="12" hidden="1" customHeight="1">
      <c r="A2217" s="470"/>
    </row>
    <row r="2218" spans="1:1" s="471" customFormat="1" ht="12" hidden="1" customHeight="1">
      <c r="A2218" s="470"/>
    </row>
    <row r="2219" spans="1:1" s="471" customFormat="1" ht="12" hidden="1" customHeight="1">
      <c r="A2219" s="470"/>
    </row>
    <row r="2220" spans="1:1" s="471" customFormat="1" ht="12" hidden="1" customHeight="1">
      <c r="A2220" s="470"/>
    </row>
    <row r="2221" spans="1:1" s="471" customFormat="1" ht="12" hidden="1" customHeight="1">
      <c r="A2221" s="470"/>
    </row>
    <row r="2222" spans="1:1" s="471" customFormat="1" ht="12" hidden="1" customHeight="1">
      <c r="A2222" s="470"/>
    </row>
    <row r="2223" spans="1:1" s="471" customFormat="1" ht="12" hidden="1" customHeight="1">
      <c r="A2223" s="470"/>
    </row>
    <row r="2224" spans="1:1" s="471" customFormat="1" ht="12" hidden="1" customHeight="1">
      <c r="A2224" s="470"/>
    </row>
    <row r="2225" spans="1:1" s="471" customFormat="1" ht="12" hidden="1" customHeight="1">
      <c r="A2225" s="470"/>
    </row>
    <row r="2226" spans="1:1" s="471" customFormat="1" ht="12" hidden="1" customHeight="1">
      <c r="A2226" s="470"/>
    </row>
    <row r="2227" spans="1:1" s="471" customFormat="1" ht="12" hidden="1" customHeight="1">
      <c r="A2227" s="470"/>
    </row>
    <row r="2228" spans="1:1" s="471" customFormat="1" ht="12" hidden="1" customHeight="1">
      <c r="A2228" s="470"/>
    </row>
    <row r="2229" spans="1:1" s="471" customFormat="1" ht="12" hidden="1" customHeight="1">
      <c r="A2229" s="470"/>
    </row>
    <row r="2230" spans="1:1" s="471" customFormat="1" ht="12" hidden="1" customHeight="1">
      <c r="A2230" s="470"/>
    </row>
    <row r="2231" spans="1:1" s="471" customFormat="1" ht="12" hidden="1" customHeight="1">
      <c r="A2231" s="470"/>
    </row>
    <row r="2232" spans="1:1" s="471" customFormat="1" ht="12" hidden="1" customHeight="1">
      <c r="A2232" s="470"/>
    </row>
    <row r="2233" spans="1:1" s="471" customFormat="1" ht="12" hidden="1" customHeight="1">
      <c r="A2233" s="470"/>
    </row>
    <row r="2234" spans="1:1" s="471" customFormat="1" ht="12" hidden="1" customHeight="1">
      <c r="A2234" s="470"/>
    </row>
    <row r="2235" spans="1:1" s="471" customFormat="1" ht="12" hidden="1" customHeight="1">
      <c r="A2235" s="470"/>
    </row>
    <row r="2236" spans="1:1" s="471" customFormat="1" ht="12" hidden="1" customHeight="1">
      <c r="A2236" s="470"/>
    </row>
    <row r="2237" spans="1:1" s="471" customFormat="1" ht="12" hidden="1" customHeight="1">
      <c r="A2237" s="470"/>
    </row>
    <row r="2238" spans="1:1" s="471" customFormat="1" ht="12" hidden="1" customHeight="1">
      <c r="A2238" s="470"/>
    </row>
    <row r="2239" spans="1:1" s="471" customFormat="1" ht="12" hidden="1" customHeight="1">
      <c r="A2239" s="470"/>
    </row>
    <row r="2240" spans="1:1" s="471" customFormat="1" ht="12" hidden="1" customHeight="1">
      <c r="A2240" s="470"/>
    </row>
    <row r="2241" spans="1:1" s="471" customFormat="1" ht="12" hidden="1" customHeight="1">
      <c r="A2241" s="470"/>
    </row>
    <row r="2242" spans="1:1" s="471" customFormat="1" ht="12" hidden="1" customHeight="1">
      <c r="A2242" s="470"/>
    </row>
    <row r="2243" spans="1:1" s="471" customFormat="1" ht="12" hidden="1" customHeight="1">
      <c r="A2243" s="470"/>
    </row>
    <row r="2244" spans="1:1" s="471" customFormat="1" ht="12" hidden="1" customHeight="1">
      <c r="A2244" s="470"/>
    </row>
    <row r="2245" spans="1:1" s="471" customFormat="1" ht="12" hidden="1" customHeight="1">
      <c r="A2245" s="470"/>
    </row>
    <row r="2246" spans="1:1" s="471" customFormat="1" ht="12" hidden="1" customHeight="1">
      <c r="A2246" s="470"/>
    </row>
    <row r="2247" spans="1:1" s="471" customFormat="1" ht="12" hidden="1" customHeight="1">
      <c r="A2247" s="470"/>
    </row>
    <row r="2248" spans="1:1" s="471" customFormat="1" ht="12" hidden="1" customHeight="1">
      <c r="A2248" s="470"/>
    </row>
    <row r="2249" spans="1:1" s="471" customFormat="1" ht="12" hidden="1" customHeight="1">
      <c r="A2249" s="470"/>
    </row>
    <row r="2250" spans="1:1" s="471" customFormat="1" ht="12" hidden="1" customHeight="1">
      <c r="A2250" s="470"/>
    </row>
    <row r="2251" spans="1:1" s="471" customFormat="1" ht="12" hidden="1" customHeight="1">
      <c r="A2251" s="470"/>
    </row>
    <row r="2252" spans="1:1" s="471" customFormat="1" ht="12" hidden="1" customHeight="1">
      <c r="A2252" s="470"/>
    </row>
    <row r="2253" spans="1:1" s="471" customFormat="1" ht="12" hidden="1" customHeight="1">
      <c r="A2253" s="470"/>
    </row>
    <row r="2254" spans="1:1" s="471" customFormat="1" ht="12" hidden="1" customHeight="1">
      <c r="A2254" s="470"/>
    </row>
    <row r="2255" spans="1:1" s="471" customFormat="1" ht="12" hidden="1" customHeight="1">
      <c r="A2255" s="470"/>
    </row>
    <row r="2256" spans="1:1" s="471" customFormat="1" ht="12" hidden="1" customHeight="1">
      <c r="A2256" s="470"/>
    </row>
    <row r="2257" spans="1:1" s="471" customFormat="1" ht="12" hidden="1" customHeight="1">
      <c r="A2257" s="470"/>
    </row>
    <row r="2258" spans="1:1" s="471" customFormat="1" ht="12" hidden="1" customHeight="1">
      <c r="A2258" s="470"/>
    </row>
    <row r="2259" spans="1:1" s="471" customFormat="1" ht="12" hidden="1" customHeight="1">
      <c r="A2259" s="470"/>
    </row>
    <row r="2260" spans="1:1" s="471" customFormat="1" ht="12" hidden="1" customHeight="1">
      <c r="A2260" s="470"/>
    </row>
    <row r="2261" spans="1:1" s="471" customFormat="1" ht="12" hidden="1" customHeight="1">
      <c r="A2261" s="470"/>
    </row>
    <row r="2262" spans="1:1" s="471" customFormat="1" ht="12" hidden="1" customHeight="1">
      <c r="A2262" s="470"/>
    </row>
    <row r="2263" spans="1:1" s="471" customFormat="1" ht="12" hidden="1" customHeight="1">
      <c r="A2263" s="470"/>
    </row>
    <row r="2264" spans="1:1" s="471" customFormat="1" ht="12" hidden="1" customHeight="1">
      <c r="A2264" s="470"/>
    </row>
    <row r="2265" spans="1:1" s="471" customFormat="1" ht="12" hidden="1" customHeight="1">
      <c r="A2265" s="470"/>
    </row>
    <row r="2266" spans="1:1" s="471" customFormat="1" ht="12" hidden="1" customHeight="1">
      <c r="A2266" s="470"/>
    </row>
    <row r="2267" spans="1:1" s="471" customFormat="1" ht="12" hidden="1" customHeight="1">
      <c r="A2267" s="470"/>
    </row>
    <row r="2268" spans="1:1" s="471" customFormat="1" ht="12" hidden="1" customHeight="1">
      <c r="A2268" s="470"/>
    </row>
    <row r="2269" spans="1:1" s="471" customFormat="1" ht="12" hidden="1" customHeight="1">
      <c r="A2269" s="470"/>
    </row>
    <row r="2270" spans="1:1" s="471" customFormat="1" ht="12" hidden="1" customHeight="1">
      <c r="A2270" s="470"/>
    </row>
    <row r="2271" spans="1:1" s="471" customFormat="1" ht="12" hidden="1" customHeight="1">
      <c r="A2271" s="470"/>
    </row>
    <row r="2272" spans="1:1" s="471" customFormat="1" ht="12" hidden="1" customHeight="1">
      <c r="A2272" s="470"/>
    </row>
    <row r="2273" spans="1:1" s="471" customFormat="1" ht="12" hidden="1" customHeight="1">
      <c r="A2273" s="470"/>
    </row>
    <row r="2274" spans="1:1" s="471" customFormat="1" ht="12" hidden="1" customHeight="1">
      <c r="A2274" s="470"/>
    </row>
    <row r="2275" spans="1:1" s="471" customFormat="1" ht="12" hidden="1" customHeight="1">
      <c r="A2275" s="470"/>
    </row>
    <row r="2276" spans="1:1" s="471" customFormat="1" ht="12" hidden="1" customHeight="1">
      <c r="A2276" s="470"/>
    </row>
    <row r="2277" spans="1:1" s="471" customFormat="1" ht="12" hidden="1" customHeight="1">
      <c r="A2277" s="470"/>
    </row>
    <row r="2278" spans="1:1" s="471" customFormat="1" ht="12" hidden="1" customHeight="1">
      <c r="A2278" s="470"/>
    </row>
    <row r="2279" spans="1:1" s="471" customFormat="1" ht="12" hidden="1" customHeight="1">
      <c r="A2279" s="470"/>
    </row>
    <row r="2280" spans="1:1" s="471" customFormat="1" ht="12" hidden="1" customHeight="1">
      <c r="A2280" s="470"/>
    </row>
    <row r="2281" spans="1:1" s="471" customFormat="1" ht="12" hidden="1" customHeight="1">
      <c r="A2281" s="470"/>
    </row>
    <row r="2282" spans="1:1" s="471" customFormat="1" ht="12" hidden="1" customHeight="1">
      <c r="A2282" s="470"/>
    </row>
    <row r="2283" spans="1:1" s="471" customFormat="1" ht="12" hidden="1" customHeight="1">
      <c r="A2283" s="470"/>
    </row>
    <row r="2284" spans="1:1" s="471" customFormat="1" ht="12" hidden="1" customHeight="1">
      <c r="A2284" s="470"/>
    </row>
    <row r="2285" spans="1:1" s="471" customFormat="1" ht="12" hidden="1" customHeight="1">
      <c r="A2285" s="470"/>
    </row>
    <row r="2286" spans="1:1" s="471" customFormat="1" ht="12" hidden="1" customHeight="1">
      <c r="A2286" s="470"/>
    </row>
    <row r="2287" spans="1:1" s="471" customFormat="1" ht="12" hidden="1" customHeight="1">
      <c r="A2287" s="470"/>
    </row>
    <row r="2288" spans="1:1" s="471" customFormat="1" ht="12" hidden="1" customHeight="1">
      <c r="A2288" s="470"/>
    </row>
    <row r="2289" spans="1:1" s="471" customFormat="1" ht="12" hidden="1" customHeight="1">
      <c r="A2289" s="470"/>
    </row>
    <row r="2290" spans="1:1" s="471" customFormat="1" ht="12" hidden="1" customHeight="1">
      <c r="A2290" s="470"/>
    </row>
    <row r="2291" spans="1:1" s="471" customFormat="1" ht="12" hidden="1" customHeight="1">
      <c r="A2291" s="470"/>
    </row>
    <row r="2292" spans="1:1" s="471" customFormat="1" ht="12" hidden="1" customHeight="1">
      <c r="A2292" s="470"/>
    </row>
    <row r="2293" spans="1:1" s="471" customFormat="1" ht="12" hidden="1" customHeight="1">
      <c r="A2293" s="470"/>
    </row>
    <row r="2294" spans="1:1" s="471" customFormat="1" ht="12" hidden="1" customHeight="1">
      <c r="A2294" s="470"/>
    </row>
    <row r="2295" spans="1:1" s="471" customFormat="1" ht="12" hidden="1" customHeight="1">
      <c r="A2295" s="470"/>
    </row>
    <row r="2296" spans="1:1" s="471" customFormat="1" ht="12" hidden="1" customHeight="1">
      <c r="A2296" s="470"/>
    </row>
    <row r="2297" spans="1:1" s="471" customFormat="1" ht="12" hidden="1" customHeight="1">
      <c r="A2297" s="470"/>
    </row>
    <row r="2298" spans="1:1" s="471" customFormat="1" ht="12" hidden="1" customHeight="1">
      <c r="A2298" s="470"/>
    </row>
    <row r="2299" spans="1:1" s="471" customFormat="1" ht="12" hidden="1" customHeight="1">
      <c r="A2299" s="470"/>
    </row>
    <row r="2300" spans="1:1" s="471" customFormat="1" ht="12" hidden="1" customHeight="1">
      <c r="A2300" s="470"/>
    </row>
    <row r="2301" spans="1:1" s="471" customFormat="1" ht="12" hidden="1" customHeight="1">
      <c r="A2301" s="470"/>
    </row>
    <row r="2302" spans="1:1" s="471" customFormat="1" ht="12" hidden="1" customHeight="1">
      <c r="A2302" s="470"/>
    </row>
    <row r="2303" spans="1:1" s="471" customFormat="1" ht="12" hidden="1" customHeight="1">
      <c r="A2303" s="470"/>
    </row>
    <row r="2304" spans="1:1" s="471" customFormat="1" ht="12" hidden="1" customHeight="1">
      <c r="A2304" s="470"/>
    </row>
    <row r="2305" spans="1:1" s="471" customFormat="1" ht="12" hidden="1" customHeight="1">
      <c r="A2305" s="470"/>
    </row>
    <row r="2306" spans="1:1" s="471" customFormat="1" ht="12" hidden="1" customHeight="1">
      <c r="A2306" s="470"/>
    </row>
    <row r="2307" spans="1:1" s="471" customFormat="1" ht="12" hidden="1" customHeight="1">
      <c r="A2307" s="470"/>
    </row>
    <row r="2308" spans="1:1" s="471" customFormat="1" ht="12" hidden="1" customHeight="1">
      <c r="A2308" s="470"/>
    </row>
    <row r="2309" spans="1:1" s="471" customFormat="1" ht="12" hidden="1" customHeight="1">
      <c r="A2309" s="470"/>
    </row>
    <row r="2310" spans="1:1" s="471" customFormat="1" ht="12" hidden="1" customHeight="1">
      <c r="A2310" s="470"/>
    </row>
    <row r="2311" spans="1:1" s="471" customFormat="1" ht="12" hidden="1" customHeight="1">
      <c r="A2311" s="470"/>
    </row>
    <row r="2312" spans="1:1" s="471" customFormat="1" ht="12" hidden="1" customHeight="1">
      <c r="A2312" s="470"/>
    </row>
    <row r="2313" spans="1:1" s="471" customFormat="1" ht="12" hidden="1" customHeight="1">
      <c r="A2313" s="470"/>
    </row>
    <row r="2314" spans="1:1" s="471" customFormat="1" ht="12" hidden="1" customHeight="1">
      <c r="A2314" s="470"/>
    </row>
    <row r="2315" spans="1:1" s="471" customFormat="1" ht="12" hidden="1" customHeight="1">
      <c r="A2315" s="470"/>
    </row>
    <row r="2316" spans="1:1" s="471" customFormat="1" ht="12" hidden="1" customHeight="1">
      <c r="A2316" s="470"/>
    </row>
    <row r="2317" spans="1:1" s="471" customFormat="1" ht="12" hidden="1" customHeight="1">
      <c r="A2317" s="470"/>
    </row>
    <row r="2318" spans="1:1" s="471" customFormat="1" ht="12" hidden="1" customHeight="1">
      <c r="A2318" s="470"/>
    </row>
    <row r="2319" spans="1:1" s="471" customFormat="1" ht="12" hidden="1" customHeight="1">
      <c r="A2319" s="470"/>
    </row>
    <row r="2320" spans="1:1" s="471" customFormat="1" ht="12" hidden="1" customHeight="1">
      <c r="A2320" s="470"/>
    </row>
    <row r="2321" spans="1:1" s="471" customFormat="1" ht="12" hidden="1" customHeight="1">
      <c r="A2321" s="470"/>
    </row>
    <row r="2322" spans="1:1" s="471" customFormat="1" ht="12" hidden="1" customHeight="1">
      <c r="A2322" s="470"/>
    </row>
    <row r="2323" spans="1:1" s="471" customFormat="1" ht="12" hidden="1" customHeight="1">
      <c r="A2323" s="470"/>
    </row>
    <row r="2324" spans="1:1" s="471" customFormat="1" ht="12" hidden="1" customHeight="1">
      <c r="A2324" s="470"/>
    </row>
    <row r="2325" spans="1:1" s="471" customFormat="1" ht="12" hidden="1" customHeight="1">
      <c r="A2325" s="470"/>
    </row>
    <row r="2326" spans="1:1" s="471" customFormat="1" ht="12" hidden="1" customHeight="1">
      <c r="A2326" s="470"/>
    </row>
    <row r="2327" spans="1:1" s="471" customFormat="1" ht="12" hidden="1" customHeight="1">
      <c r="A2327" s="470"/>
    </row>
    <row r="2328" spans="1:1" s="471" customFormat="1" ht="12" hidden="1" customHeight="1">
      <c r="A2328" s="470"/>
    </row>
    <row r="2329" spans="1:1" s="471" customFormat="1" ht="12" hidden="1" customHeight="1">
      <c r="A2329" s="470"/>
    </row>
    <row r="2330" spans="1:1" s="471" customFormat="1" ht="12" hidden="1" customHeight="1">
      <c r="A2330" s="470"/>
    </row>
    <row r="2331" spans="1:1" s="471" customFormat="1" ht="12" hidden="1" customHeight="1">
      <c r="A2331" s="470"/>
    </row>
    <row r="2332" spans="1:1" s="471" customFormat="1" ht="12" hidden="1" customHeight="1">
      <c r="A2332" s="470"/>
    </row>
    <row r="2333" spans="1:1" s="471" customFormat="1" ht="12" hidden="1" customHeight="1">
      <c r="A2333" s="470"/>
    </row>
    <row r="2334" spans="1:1" s="471" customFormat="1" ht="12" hidden="1" customHeight="1">
      <c r="A2334" s="470"/>
    </row>
    <row r="2335" spans="1:1" s="471" customFormat="1" ht="12" hidden="1" customHeight="1">
      <c r="A2335" s="470"/>
    </row>
    <row r="2336" spans="1:1" s="471" customFormat="1" ht="12" hidden="1" customHeight="1">
      <c r="A2336" s="470"/>
    </row>
    <row r="2337" spans="1:1" s="471" customFormat="1" ht="12" hidden="1" customHeight="1">
      <c r="A2337" s="470"/>
    </row>
    <row r="2338" spans="1:1" s="471" customFormat="1" ht="12" hidden="1" customHeight="1">
      <c r="A2338" s="470"/>
    </row>
    <row r="2339" spans="1:1" s="471" customFormat="1" ht="12" hidden="1" customHeight="1">
      <c r="A2339" s="470"/>
    </row>
    <row r="2340" spans="1:1" s="471" customFormat="1" ht="12" hidden="1" customHeight="1">
      <c r="A2340" s="470"/>
    </row>
    <row r="2341" spans="1:1" s="471" customFormat="1" ht="12" hidden="1" customHeight="1">
      <c r="A2341" s="470"/>
    </row>
    <row r="2342" spans="1:1" s="471" customFormat="1" ht="12" hidden="1" customHeight="1">
      <c r="A2342" s="470"/>
    </row>
    <row r="2343" spans="1:1" s="471" customFormat="1" ht="12" hidden="1" customHeight="1">
      <c r="A2343" s="470"/>
    </row>
    <row r="2344" spans="1:1" s="471" customFormat="1" ht="12" hidden="1" customHeight="1">
      <c r="A2344" s="470"/>
    </row>
    <row r="2345" spans="1:1" s="471" customFormat="1" ht="12" hidden="1" customHeight="1">
      <c r="A2345" s="470"/>
    </row>
    <row r="2346" spans="1:1" s="471" customFormat="1" ht="12" hidden="1" customHeight="1">
      <c r="A2346" s="470"/>
    </row>
    <row r="2347" spans="1:1" s="471" customFormat="1" ht="12" hidden="1" customHeight="1">
      <c r="A2347" s="470"/>
    </row>
    <row r="2348" spans="1:1" s="471" customFormat="1" ht="12" hidden="1" customHeight="1">
      <c r="A2348" s="470"/>
    </row>
    <row r="2349" spans="1:1" s="471" customFormat="1" ht="12" hidden="1" customHeight="1">
      <c r="A2349" s="470"/>
    </row>
    <row r="2350" spans="1:1" s="471" customFormat="1" ht="12" hidden="1" customHeight="1">
      <c r="A2350" s="470"/>
    </row>
    <row r="2351" spans="1:1" s="471" customFormat="1" ht="12" hidden="1" customHeight="1">
      <c r="A2351" s="470"/>
    </row>
    <row r="2352" spans="1:1" s="471" customFormat="1" ht="12" hidden="1" customHeight="1">
      <c r="A2352" s="470"/>
    </row>
    <row r="2353" spans="1:1" s="471" customFormat="1" ht="12" hidden="1" customHeight="1">
      <c r="A2353" s="470"/>
    </row>
    <row r="2354" spans="1:1" s="471" customFormat="1" ht="12" hidden="1" customHeight="1">
      <c r="A2354" s="470"/>
    </row>
    <row r="2355" spans="1:1" s="471" customFormat="1" ht="12" hidden="1" customHeight="1">
      <c r="A2355" s="470"/>
    </row>
    <row r="2356" spans="1:1" s="471" customFormat="1" ht="12" hidden="1" customHeight="1">
      <c r="A2356" s="470"/>
    </row>
    <row r="2357" spans="1:1" s="471" customFormat="1" ht="12" hidden="1" customHeight="1">
      <c r="A2357" s="470"/>
    </row>
    <row r="2358" spans="1:1" s="471" customFormat="1" ht="12" hidden="1" customHeight="1">
      <c r="A2358" s="470"/>
    </row>
    <row r="2359" spans="1:1" s="471" customFormat="1" ht="12" hidden="1" customHeight="1">
      <c r="A2359" s="470"/>
    </row>
    <row r="2360" spans="1:1" s="471" customFormat="1" ht="12" hidden="1" customHeight="1">
      <c r="A2360" s="470"/>
    </row>
    <row r="2361" spans="1:1" s="471" customFormat="1" ht="12" hidden="1" customHeight="1">
      <c r="A2361" s="470"/>
    </row>
    <row r="2362" spans="1:1" s="471" customFormat="1" ht="12" hidden="1" customHeight="1">
      <c r="A2362" s="470"/>
    </row>
    <row r="2363" spans="1:1" s="471" customFormat="1" ht="12" hidden="1" customHeight="1">
      <c r="A2363" s="470"/>
    </row>
    <row r="2364" spans="1:1" s="471" customFormat="1" ht="12" hidden="1" customHeight="1">
      <c r="A2364" s="470"/>
    </row>
    <row r="2365" spans="1:1" s="471" customFormat="1" ht="12" hidden="1" customHeight="1">
      <c r="A2365" s="470"/>
    </row>
    <row r="2366" spans="1:1" s="471" customFormat="1" ht="12" hidden="1" customHeight="1">
      <c r="A2366" s="470"/>
    </row>
    <row r="2367" spans="1:1" s="471" customFormat="1" ht="12" hidden="1" customHeight="1">
      <c r="A2367" s="470"/>
    </row>
    <row r="2368" spans="1:1" s="471" customFormat="1" ht="12" hidden="1" customHeight="1">
      <c r="A2368" s="470"/>
    </row>
    <row r="2369" spans="1:1" s="471" customFormat="1" ht="12" hidden="1" customHeight="1">
      <c r="A2369" s="470"/>
    </row>
    <row r="2370" spans="1:1" s="471" customFormat="1" ht="12" hidden="1" customHeight="1">
      <c r="A2370" s="470"/>
    </row>
    <row r="2371" spans="1:1" s="471" customFormat="1" ht="12" hidden="1" customHeight="1">
      <c r="A2371" s="470"/>
    </row>
    <row r="2372" spans="1:1" s="471" customFormat="1" ht="12" hidden="1" customHeight="1">
      <c r="A2372" s="470"/>
    </row>
    <row r="2373" spans="1:1" s="471" customFormat="1" ht="12" hidden="1" customHeight="1">
      <c r="A2373" s="470"/>
    </row>
    <row r="2374" spans="1:1" s="471" customFormat="1" ht="12" hidden="1" customHeight="1">
      <c r="A2374" s="470"/>
    </row>
    <row r="2375" spans="1:1" s="471" customFormat="1" ht="12" hidden="1" customHeight="1">
      <c r="A2375" s="470"/>
    </row>
    <row r="2376" spans="1:1" s="471" customFormat="1" ht="12" hidden="1" customHeight="1">
      <c r="A2376" s="470"/>
    </row>
    <row r="2377" spans="1:1" s="471" customFormat="1" ht="12" hidden="1" customHeight="1">
      <c r="A2377" s="470"/>
    </row>
    <row r="2378" spans="1:1" s="471" customFormat="1" ht="12" hidden="1" customHeight="1">
      <c r="A2378" s="470"/>
    </row>
    <row r="2379" spans="1:1" s="471" customFormat="1" ht="12" hidden="1" customHeight="1">
      <c r="A2379" s="470"/>
    </row>
    <row r="2380" spans="1:1" s="471" customFormat="1" ht="12" hidden="1" customHeight="1">
      <c r="A2380" s="470"/>
    </row>
    <row r="2381" spans="1:1" s="471" customFormat="1" ht="12" hidden="1" customHeight="1">
      <c r="A2381" s="470"/>
    </row>
    <row r="2382" spans="1:1" s="471" customFormat="1" ht="12" hidden="1" customHeight="1">
      <c r="A2382" s="470"/>
    </row>
    <row r="2383" spans="1:1" s="471" customFormat="1" ht="12" hidden="1" customHeight="1">
      <c r="A2383" s="470"/>
    </row>
    <row r="2384" spans="1:1" s="471" customFormat="1" ht="12" hidden="1" customHeight="1">
      <c r="A2384" s="470"/>
    </row>
    <row r="2385" spans="1:1" s="471" customFormat="1" ht="12" hidden="1" customHeight="1">
      <c r="A2385" s="470"/>
    </row>
    <row r="2386" spans="1:1" s="471" customFormat="1" ht="12" hidden="1" customHeight="1">
      <c r="A2386" s="470"/>
    </row>
    <row r="2387" spans="1:1" s="471" customFormat="1" ht="12" hidden="1" customHeight="1">
      <c r="A2387" s="470"/>
    </row>
    <row r="2388" spans="1:1" s="471" customFormat="1" ht="12" hidden="1" customHeight="1">
      <c r="A2388" s="470"/>
    </row>
    <row r="2389" spans="1:1" s="471" customFormat="1" ht="12" hidden="1" customHeight="1">
      <c r="A2389" s="470"/>
    </row>
    <row r="2390" spans="1:1" s="471" customFormat="1" ht="12" hidden="1" customHeight="1">
      <c r="A2390" s="470"/>
    </row>
    <row r="2391" spans="1:1" s="471" customFormat="1" ht="12" hidden="1" customHeight="1">
      <c r="A2391" s="470"/>
    </row>
    <row r="2392" spans="1:1" s="471" customFormat="1" ht="12" hidden="1" customHeight="1">
      <c r="A2392" s="470"/>
    </row>
    <row r="2393" spans="1:1" s="471" customFormat="1" ht="12" hidden="1" customHeight="1">
      <c r="A2393" s="470"/>
    </row>
    <row r="2394" spans="1:1" s="471" customFormat="1" ht="12" hidden="1" customHeight="1">
      <c r="A2394" s="470"/>
    </row>
    <row r="2395" spans="1:1" s="471" customFormat="1" ht="12" hidden="1" customHeight="1">
      <c r="A2395" s="470"/>
    </row>
    <row r="2396" spans="1:1" s="471" customFormat="1" ht="12" hidden="1" customHeight="1">
      <c r="A2396" s="470"/>
    </row>
    <row r="2397" spans="1:1" s="471" customFormat="1" ht="12" hidden="1" customHeight="1">
      <c r="A2397" s="470"/>
    </row>
    <row r="2398" spans="1:1" s="471" customFormat="1" ht="12" hidden="1" customHeight="1">
      <c r="A2398" s="470"/>
    </row>
    <row r="2399" spans="1:1" s="471" customFormat="1" ht="12" hidden="1" customHeight="1">
      <c r="A2399" s="470"/>
    </row>
    <row r="2400" spans="1:1" s="471" customFormat="1" ht="12" hidden="1" customHeight="1">
      <c r="A2400" s="470"/>
    </row>
    <row r="2401" spans="1:1" s="471" customFormat="1" ht="12" hidden="1" customHeight="1">
      <c r="A2401" s="470"/>
    </row>
    <row r="2402" spans="1:1" s="471" customFormat="1" ht="12" hidden="1" customHeight="1">
      <c r="A2402" s="470"/>
    </row>
    <row r="2403" spans="1:1" s="471" customFormat="1" ht="12" hidden="1" customHeight="1">
      <c r="A2403" s="470"/>
    </row>
    <row r="2404" spans="1:1" s="471" customFormat="1" ht="12" hidden="1" customHeight="1">
      <c r="A2404" s="470"/>
    </row>
    <row r="2405" spans="1:1" s="471" customFormat="1" ht="12" hidden="1" customHeight="1">
      <c r="A2405" s="470"/>
    </row>
    <row r="2406" spans="1:1" s="471" customFormat="1" ht="12" hidden="1" customHeight="1">
      <c r="A2406" s="470"/>
    </row>
    <row r="2407" spans="1:1" s="471" customFormat="1" ht="12" hidden="1" customHeight="1">
      <c r="A2407" s="470"/>
    </row>
    <row r="2408" spans="1:1" s="471" customFormat="1" ht="12" hidden="1" customHeight="1">
      <c r="A2408" s="470"/>
    </row>
    <row r="2409" spans="1:1" s="471" customFormat="1" ht="12" hidden="1" customHeight="1">
      <c r="A2409" s="470"/>
    </row>
    <row r="2410" spans="1:1" s="471" customFormat="1" ht="12" hidden="1" customHeight="1">
      <c r="A2410" s="470"/>
    </row>
    <row r="2411" spans="1:1" s="471" customFormat="1" ht="12" hidden="1" customHeight="1">
      <c r="A2411" s="470"/>
    </row>
    <row r="2412" spans="1:1" s="471" customFormat="1" ht="12" hidden="1" customHeight="1">
      <c r="A2412" s="470"/>
    </row>
    <row r="2413" spans="1:1" s="471" customFormat="1" ht="12" hidden="1" customHeight="1">
      <c r="A2413" s="470"/>
    </row>
    <row r="2414" spans="1:1" s="471" customFormat="1" ht="12" hidden="1" customHeight="1">
      <c r="A2414" s="470"/>
    </row>
    <row r="2415" spans="1:1" s="471" customFormat="1" ht="12" hidden="1" customHeight="1">
      <c r="A2415" s="470"/>
    </row>
    <row r="2416" spans="1:1" s="471" customFormat="1" ht="12" hidden="1" customHeight="1">
      <c r="A2416" s="470"/>
    </row>
    <row r="2417" spans="1:1" s="471" customFormat="1" ht="12" hidden="1" customHeight="1">
      <c r="A2417" s="470"/>
    </row>
    <row r="2418" spans="1:1" s="471" customFormat="1" ht="12" hidden="1" customHeight="1">
      <c r="A2418" s="470"/>
    </row>
    <row r="2419" spans="1:1" s="471" customFormat="1" ht="12" hidden="1" customHeight="1">
      <c r="A2419" s="470"/>
    </row>
    <row r="2420" spans="1:1" s="471" customFormat="1" ht="12" hidden="1" customHeight="1">
      <c r="A2420" s="470"/>
    </row>
    <row r="2421" spans="1:1" s="471" customFormat="1" ht="12" hidden="1" customHeight="1">
      <c r="A2421" s="470"/>
    </row>
    <row r="2422" spans="1:1" s="471" customFormat="1" ht="12" hidden="1" customHeight="1">
      <c r="A2422" s="470"/>
    </row>
    <row r="2423" spans="1:1" s="471" customFormat="1" ht="12" hidden="1" customHeight="1">
      <c r="A2423" s="470"/>
    </row>
    <row r="2424" spans="1:1" s="471" customFormat="1" ht="12" hidden="1" customHeight="1">
      <c r="A2424" s="470"/>
    </row>
    <row r="2425" spans="1:1" s="471" customFormat="1" ht="12" hidden="1" customHeight="1">
      <c r="A2425" s="470"/>
    </row>
    <row r="2426" spans="1:1" s="471" customFormat="1" ht="12" hidden="1" customHeight="1">
      <c r="A2426" s="470"/>
    </row>
    <row r="2427" spans="1:1" s="471" customFormat="1" ht="12" hidden="1" customHeight="1">
      <c r="A2427" s="470"/>
    </row>
    <row r="2428" spans="1:1" s="471" customFormat="1" ht="12" hidden="1" customHeight="1">
      <c r="A2428" s="470"/>
    </row>
    <row r="2429" spans="1:1" s="471" customFormat="1" ht="12" hidden="1" customHeight="1">
      <c r="A2429" s="470"/>
    </row>
    <row r="2430" spans="1:1" s="471" customFormat="1" ht="12" hidden="1" customHeight="1">
      <c r="A2430" s="470"/>
    </row>
    <row r="2431" spans="1:1" s="471" customFormat="1" ht="12" hidden="1" customHeight="1">
      <c r="A2431" s="470"/>
    </row>
    <row r="2432" spans="1:1" s="471" customFormat="1" ht="12" hidden="1" customHeight="1">
      <c r="A2432" s="470"/>
    </row>
    <row r="2433" spans="1:1" s="471" customFormat="1" ht="12" hidden="1" customHeight="1">
      <c r="A2433" s="470"/>
    </row>
    <row r="2434" spans="1:1" s="471" customFormat="1" ht="12" hidden="1" customHeight="1">
      <c r="A2434" s="470"/>
    </row>
    <row r="2435" spans="1:1" s="471" customFormat="1" ht="12" hidden="1" customHeight="1">
      <c r="A2435" s="470"/>
    </row>
    <row r="2436" spans="1:1" s="471" customFormat="1" ht="12" hidden="1" customHeight="1">
      <c r="A2436" s="470"/>
    </row>
    <row r="2437" spans="1:1" s="471" customFormat="1" ht="12" hidden="1" customHeight="1">
      <c r="A2437" s="470"/>
    </row>
    <row r="2438" spans="1:1" s="471" customFormat="1" ht="12" hidden="1" customHeight="1">
      <c r="A2438" s="470"/>
    </row>
    <row r="2439" spans="1:1" s="471" customFormat="1" ht="12" hidden="1" customHeight="1">
      <c r="A2439" s="470"/>
    </row>
    <row r="2440" spans="1:1" s="471" customFormat="1" ht="12" hidden="1" customHeight="1">
      <c r="A2440" s="470"/>
    </row>
    <row r="2441" spans="1:1" s="471" customFormat="1" ht="12" hidden="1" customHeight="1">
      <c r="A2441" s="470"/>
    </row>
    <row r="2442" spans="1:1" s="471" customFormat="1" ht="12" hidden="1" customHeight="1">
      <c r="A2442" s="470"/>
    </row>
    <row r="2443" spans="1:1" s="471" customFormat="1" ht="12" hidden="1" customHeight="1">
      <c r="A2443" s="470"/>
    </row>
    <row r="2444" spans="1:1" s="471" customFormat="1" ht="12" hidden="1" customHeight="1">
      <c r="A2444" s="470"/>
    </row>
    <row r="2445" spans="1:1" s="471" customFormat="1" ht="12" hidden="1" customHeight="1">
      <c r="A2445" s="470"/>
    </row>
    <row r="2446" spans="1:1" s="471" customFormat="1" ht="12" hidden="1" customHeight="1">
      <c r="A2446" s="470"/>
    </row>
    <row r="2447" spans="1:1" s="471" customFormat="1" ht="12" hidden="1" customHeight="1">
      <c r="A2447" s="470"/>
    </row>
    <row r="2448" spans="1:1" s="471" customFormat="1" ht="12" hidden="1" customHeight="1">
      <c r="A2448" s="470"/>
    </row>
    <row r="2449" spans="1:1" s="471" customFormat="1" ht="12" hidden="1" customHeight="1">
      <c r="A2449" s="470"/>
    </row>
    <row r="2450" spans="1:1" s="471" customFormat="1" ht="12" hidden="1" customHeight="1">
      <c r="A2450" s="470"/>
    </row>
    <row r="2451" spans="1:1" s="471" customFormat="1" ht="12" hidden="1" customHeight="1">
      <c r="A2451" s="470"/>
    </row>
    <row r="2452" spans="1:1" s="471" customFormat="1" ht="12" hidden="1" customHeight="1">
      <c r="A2452" s="470"/>
    </row>
    <row r="2453" spans="1:1" s="471" customFormat="1" ht="12" hidden="1" customHeight="1">
      <c r="A2453" s="470"/>
    </row>
    <row r="2454" spans="1:1" s="471" customFormat="1" ht="12" hidden="1" customHeight="1">
      <c r="A2454" s="470"/>
    </row>
    <row r="2455" spans="1:1" s="471" customFormat="1" ht="12" hidden="1" customHeight="1">
      <c r="A2455" s="470"/>
    </row>
    <row r="2456" spans="1:1" s="471" customFormat="1" ht="12" hidden="1" customHeight="1">
      <c r="A2456" s="470"/>
    </row>
    <row r="2457" spans="1:1" s="471" customFormat="1" ht="12" hidden="1" customHeight="1">
      <c r="A2457" s="470"/>
    </row>
    <row r="2458" spans="1:1" s="471" customFormat="1" ht="12" hidden="1" customHeight="1">
      <c r="A2458" s="470"/>
    </row>
    <row r="2459" spans="1:1" s="471" customFormat="1" ht="12" hidden="1" customHeight="1">
      <c r="A2459" s="470"/>
    </row>
    <row r="2460" spans="1:1" s="471" customFormat="1" ht="12" hidden="1" customHeight="1">
      <c r="A2460" s="470"/>
    </row>
    <row r="2461" spans="1:1" s="471" customFormat="1" ht="12" hidden="1" customHeight="1">
      <c r="A2461" s="470"/>
    </row>
    <row r="2462" spans="1:1" s="471" customFormat="1" ht="12" hidden="1" customHeight="1">
      <c r="A2462" s="470"/>
    </row>
    <row r="2463" spans="1:1" s="471" customFormat="1" ht="12" hidden="1" customHeight="1">
      <c r="A2463" s="470"/>
    </row>
    <row r="2464" spans="1:1" s="471" customFormat="1" ht="12" hidden="1" customHeight="1">
      <c r="A2464" s="470"/>
    </row>
    <row r="2465" spans="1:1" s="471" customFormat="1" ht="12" hidden="1" customHeight="1">
      <c r="A2465" s="470"/>
    </row>
    <row r="2466" spans="1:1" s="471" customFormat="1" ht="12" hidden="1" customHeight="1">
      <c r="A2466" s="470"/>
    </row>
    <row r="2467" spans="1:1" s="471" customFormat="1" ht="12" hidden="1" customHeight="1">
      <c r="A2467" s="470"/>
    </row>
    <row r="2468" spans="1:1" s="471" customFormat="1" ht="12" hidden="1" customHeight="1">
      <c r="A2468" s="470"/>
    </row>
    <row r="2469" spans="1:1" s="471" customFormat="1" ht="12" hidden="1" customHeight="1">
      <c r="A2469" s="470"/>
    </row>
    <row r="2470" spans="1:1" s="471" customFormat="1" ht="12" hidden="1" customHeight="1">
      <c r="A2470" s="470"/>
    </row>
    <row r="2471" spans="1:1" s="471" customFormat="1" ht="12" hidden="1" customHeight="1">
      <c r="A2471" s="470"/>
    </row>
    <row r="2472" spans="1:1" s="471" customFormat="1" ht="12" hidden="1" customHeight="1">
      <c r="A2472" s="470"/>
    </row>
    <row r="2473" spans="1:1" s="471" customFormat="1" ht="12" hidden="1" customHeight="1">
      <c r="A2473" s="470"/>
    </row>
    <row r="2474" spans="1:1" s="471" customFormat="1" ht="12" hidden="1" customHeight="1">
      <c r="A2474" s="470"/>
    </row>
    <row r="2475" spans="1:1" s="471" customFormat="1" ht="12" hidden="1" customHeight="1">
      <c r="A2475" s="470"/>
    </row>
    <row r="2476" spans="1:1" s="471" customFormat="1" ht="12" hidden="1" customHeight="1">
      <c r="A2476" s="470"/>
    </row>
    <row r="2477" spans="1:1" s="471" customFormat="1" ht="12" hidden="1" customHeight="1">
      <c r="A2477" s="470"/>
    </row>
    <row r="2478" spans="1:1" s="471" customFormat="1" ht="12" hidden="1" customHeight="1">
      <c r="A2478" s="470"/>
    </row>
    <row r="2479" spans="1:1" s="471" customFormat="1" ht="12" hidden="1" customHeight="1">
      <c r="A2479" s="470"/>
    </row>
    <row r="2480" spans="1:1" s="471" customFormat="1" ht="12" hidden="1" customHeight="1">
      <c r="A2480" s="470"/>
    </row>
    <row r="2481" spans="1:1" s="471" customFormat="1" ht="12" hidden="1" customHeight="1">
      <c r="A2481" s="470"/>
    </row>
    <row r="2482" spans="1:1" s="471" customFormat="1" ht="12" hidden="1" customHeight="1">
      <c r="A2482" s="470"/>
    </row>
    <row r="2483" spans="1:1" s="471" customFormat="1" ht="12" hidden="1" customHeight="1">
      <c r="A2483" s="470"/>
    </row>
    <row r="2484" spans="1:1" s="471" customFormat="1" ht="12" hidden="1" customHeight="1">
      <c r="A2484" s="470"/>
    </row>
    <row r="2485" spans="1:1" s="471" customFormat="1" ht="12" hidden="1" customHeight="1">
      <c r="A2485" s="470"/>
    </row>
    <row r="2486" spans="1:1" s="471" customFormat="1" ht="12" hidden="1" customHeight="1">
      <c r="A2486" s="470"/>
    </row>
    <row r="2487" spans="1:1" s="471" customFormat="1" ht="12" hidden="1" customHeight="1">
      <c r="A2487" s="470"/>
    </row>
    <row r="2488" spans="1:1" s="471" customFormat="1" ht="12" hidden="1" customHeight="1">
      <c r="A2488" s="470"/>
    </row>
    <row r="2489" spans="1:1" s="471" customFormat="1" ht="12" hidden="1" customHeight="1">
      <c r="A2489" s="470"/>
    </row>
    <row r="2490" spans="1:1" s="471" customFormat="1" ht="12" hidden="1" customHeight="1">
      <c r="A2490" s="470"/>
    </row>
    <row r="2491" spans="1:1" s="471" customFormat="1" ht="12" hidden="1" customHeight="1">
      <c r="A2491" s="470"/>
    </row>
    <row r="2492" spans="1:1" s="471" customFormat="1" ht="12" hidden="1" customHeight="1">
      <c r="A2492" s="470"/>
    </row>
    <row r="2493" spans="1:1" s="471" customFormat="1" ht="12" hidden="1" customHeight="1">
      <c r="A2493" s="470"/>
    </row>
    <row r="2494" spans="1:1" s="471" customFormat="1" ht="12" hidden="1" customHeight="1">
      <c r="A2494" s="470"/>
    </row>
    <row r="2495" spans="1:1" s="471" customFormat="1" ht="12" hidden="1" customHeight="1">
      <c r="A2495" s="470"/>
    </row>
    <row r="2496" spans="1:1" s="471" customFormat="1" ht="12" hidden="1" customHeight="1">
      <c r="A2496" s="470"/>
    </row>
    <row r="2497" spans="1:1" s="471" customFormat="1" ht="12" hidden="1" customHeight="1">
      <c r="A2497" s="470"/>
    </row>
    <row r="2498" spans="1:1" s="471" customFormat="1" ht="12" hidden="1" customHeight="1">
      <c r="A2498" s="470"/>
    </row>
    <row r="2499" spans="1:1" s="471" customFormat="1" ht="12" hidden="1" customHeight="1">
      <c r="A2499" s="470"/>
    </row>
    <row r="2500" spans="1:1" s="471" customFormat="1" ht="12" hidden="1" customHeight="1">
      <c r="A2500" s="470"/>
    </row>
    <row r="2501" spans="1:1" s="471" customFormat="1" ht="12" hidden="1" customHeight="1">
      <c r="A2501" s="470"/>
    </row>
    <row r="2502" spans="1:1" s="471" customFormat="1" ht="12" hidden="1" customHeight="1">
      <c r="A2502" s="470"/>
    </row>
    <row r="2503" spans="1:1" s="471" customFormat="1" ht="12" hidden="1" customHeight="1">
      <c r="A2503" s="470"/>
    </row>
    <row r="2504" spans="1:1" s="471" customFormat="1" ht="12" hidden="1" customHeight="1">
      <c r="A2504" s="470"/>
    </row>
    <row r="2505" spans="1:1" s="471" customFormat="1" ht="12" hidden="1" customHeight="1">
      <c r="A2505" s="470"/>
    </row>
    <row r="2506" spans="1:1" s="471" customFormat="1" ht="12" hidden="1" customHeight="1">
      <c r="A2506" s="470"/>
    </row>
    <row r="2507" spans="1:1" s="471" customFormat="1" ht="12" hidden="1" customHeight="1">
      <c r="A2507" s="470"/>
    </row>
    <row r="2508" spans="1:1" s="471" customFormat="1" ht="12" hidden="1" customHeight="1">
      <c r="A2508" s="470"/>
    </row>
    <row r="2509" spans="1:1" s="471" customFormat="1" ht="12" hidden="1" customHeight="1">
      <c r="A2509" s="470"/>
    </row>
    <row r="2510" spans="1:1" s="471" customFormat="1" ht="12" hidden="1" customHeight="1">
      <c r="A2510" s="470"/>
    </row>
    <row r="2511" spans="1:1" s="471" customFormat="1" ht="12" hidden="1" customHeight="1">
      <c r="A2511" s="470"/>
    </row>
    <row r="2512" spans="1:1" s="471" customFormat="1" ht="12" hidden="1" customHeight="1">
      <c r="A2512" s="470"/>
    </row>
    <row r="2513" spans="1:1" s="471" customFormat="1" ht="12" hidden="1" customHeight="1">
      <c r="A2513" s="470"/>
    </row>
    <row r="2514" spans="1:1" s="471" customFormat="1" ht="12" hidden="1" customHeight="1">
      <c r="A2514" s="470"/>
    </row>
    <row r="2515" spans="1:1" s="471" customFormat="1" ht="12" hidden="1" customHeight="1">
      <c r="A2515" s="470"/>
    </row>
    <row r="2516" spans="1:1" s="471" customFormat="1" ht="12" hidden="1" customHeight="1">
      <c r="A2516" s="470"/>
    </row>
    <row r="2517" spans="1:1" s="471" customFormat="1" ht="12" hidden="1" customHeight="1">
      <c r="A2517" s="470"/>
    </row>
    <row r="2518" spans="1:1" s="471" customFormat="1" ht="12" hidden="1" customHeight="1">
      <c r="A2518" s="470"/>
    </row>
    <row r="2519" spans="1:1" s="471" customFormat="1" ht="12" hidden="1" customHeight="1">
      <c r="A2519" s="470"/>
    </row>
    <row r="2520" spans="1:1" s="471" customFormat="1" ht="12" hidden="1" customHeight="1">
      <c r="A2520" s="470"/>
    </row>
    <row r="2521" spans="1:1" s="471" customFormat="1" ht="12" hidden="1" customHeight="1">
      <c r="A2521" s="470"/>
    </row>
    <row r="2522" spans="1:1" s="471" customFormat="1" ht="12" hidden="1" customHeight="1">
      <c r="A2522" s="470"/>
    </row>
    <row r="2523" spans="1:1" s="471" customFormat="1" ht="12" hidden="1" customHeight="1">
      <c r="A2523" s="470"/>
    </row>
    <row r="2524" spans="1:1" s="471" customFormat="1" ht="12" hidden="1" customHeight="1">
      <c r="A2524" s="470"/>
    </row>
    <row r="2525" spans="1:1" s="471" customFormat="1" ht="12" hidden="1" customHeight="1">
      <c r="A2525" s="470"/>
    </row>
    <row r="2526" spans="1:1" s="471" customFormat="1" ht="12" hidden="1" customHeight="1">
      <c r="A2526" s="470"/>
    </row>
    <row r="2527" spans="1:1" s="471" customFormat="1" ht="12" hidden="1" customHeight="1">
      <c r="A2527" s="470"/>
    </row>
    <row r="2528" spans="1:1" s="471" customFormat="1" ht="12" hidden="1" customHeight="1">
      <c r="A2528" s="470"/>
    </row>
    <row r="2529" spans="1:1" s="471" customFormat="1" ht="12" hidden="1" customHeight="1">
      <c r="A2529" s="470"/>
    </row>
    <row r="2530" spans="1:1" s="471" customFormat="1" ht="12" hidden="1" customHeight="1">
      <c r="A2530" s="470"/>
    </row>
    <row r="2531" spans="1:1" s="471" customFormat="1" ht="12" hidden="1" customHeight="1">
      <c r="A2531" s="470"/>
    </row>
    <row r="2532" spans="1:1" s="471" customFormat="1" ht="12" hidden="1" customHeight="1">
      <c r="A2532" s="470"/>
    </row>
    <row r="2533" spans="1:1" s="471" customFormat="1" ht="12" hidden="1" customHeight="1">
      <c r="A2533" s="470"/>
    </row>
    <row r="2534" spans="1:1" s="471" customFormat="1" ht="12" hidden="1" customHeight="1">
      <c r="A2534" s="470"/>
    </row>
    <row r="2535" spans="1:1" s="471" customFormat="1" ht="12" hidden="1" customHeight="1">
      <c r="A2535" s="470"/>
    </row>
    <row r="2536" spans="1:1" s="471" customFormat="1" ht="12" hidden="1" customHeight="1">
      <c r="A2536" s="470"/>
    </row>
    <row r="2537" spans="1:1" s="471" customFormat="1" ht="12" hidden="1" customHeight="1">
      <c r="A2537" s="470"/>
    </row>
    <row r="2538" spans="1:1" s="471" customFormat="1" ht="12" hidden="1" customHeight="1">
      <c r="A2538" s="470"/>
    </row>
    <row r="2539" spans="1:1" s="471" customFormat="1" ht="12" hidden="1" customHeight="1">
      <c r="A2539" s="470"/>
    </row>
    <row r="2540" spans="1:1" s="471" customFormat="1" ht="12" hidden="1" customHeight="1">
      <c r="A2540" s="470"/>
    </row>
    <row r="2541" spans="1:1" s="471" customFormat="1" ht="12" hidden="1" customHeight="1">
      <c r="A2541" s="470"/>
    </row>
    <row r="2542" spans="1:1" s="471" customFormat="1" ht="12" hidden="1" customHeight="1">
      <c r="A2542" s="470"/>
    </row>
    <row r="2543" spans="1:1" s="471" customFormat="1" ht="12" hidden="1" customHeight="1">
      <c r="A2543" s="470"/>
    </row>
    <row r="2544" spans="1:1" s="471" customFormat="1" ht="12" hidden="1" customHeight="1">
      <c r="A2544" s="470"/>
    </row>
    <row r="2545" spans="1:1" s="471" customFormat="1" ht="12" hidden="1" customHeight="1">
      <c r="A2545" s="470"/>
    </row>
    <row r="2546" spans="1:1" s="471" customFormat="1" ht="12" hidden="1" customHeight="1">
      <c r="A2546" s="470"/>
    </row>
    <row r="2547" spans="1:1" s="471" customFormat="1" ht="12" hidden="1" customHeight="1">
      <c r="A2547" s="470"/>
    </row>
    <row r="2548" spans="1:1" s="471" customFormat="1" ht="12" hidden="1" customHeight="1">
      <c r="A2548" s="470"/>
    </row>
    <row r="2549" spans="1:1" s="471" customFormat="1" ht="12" hidden="1" customHeight="1">
      <c r="A2549" s="470"/>
    </row>
    <row r="2550" spans="1:1" s="471" customFormat="1" ht="12" hidden="1" customHeight="1">
      <c r="A2550" s="470"/>
    </row>
    <row r="2551" spans="1:1" s="471" customFormat="1" ht="12" hidden="1" customHeight="1">
      <c r="A2551" s="470"/>
    </row>
    <row r="2552" spans="1:1" s="471" customFormat="1" ht="12" hidden="1" customHeight="1">
      <c r="A2552" s="470"/>
    </row>
    <row r="2553" spans="1:1" s="471" customFormat="1" ht="12" hidden="1" customHeight="1">
      <c r="A2553" s="470"/>
    </row>
    <row r="2554" spans="1:1" s="471" customFormat="1" ht="12" hidden="1" customHeight="1">
      <c r="A2554" s="470"/>
    </row>
    <row r="2555" spans="1:1" s="471" customFormat="1" ht="12" hidden="1" customHeight="1">
      <c r="A2555" s="470"/>
    </row>
    <row r="2556" spans="1:1" s="471" customFormat="1" ht="12" hidden="1" customHeight="1">
      <c r="A2556" s="470"/>
    </row>
    <row r="2557" spans="1:1" s="471" customFormat="1" ht="12" hidden="1" customHeight="1">
      <c r="A2557" s="470"/>
    </row>
    <row r="2558" spans="1:1" s="471" customFormat="1" ht="12" hidden="1" customHeight="1">
      <c r="A2558" s="470"/>
    </row>
    <row r="2559" spans="1:1" s="471" customFormat="1" ht="12" hidden="1" customHeight="1">
      <c r="A2559" s="470"/>
    </row>
    <row r="2560" spans="1:1" s="471" customFormat="1" ht="12" hidden="1" customHeight="1">
      <c r="A2560" s="470"/>
    </row>
    <row r="2561" spans="1:1" s="471" customFormat="1" ht="12" hidden="1" customHeight="1">
      <c r="A2561" s="470"/>
    </row>
    <row r="2562" spans="1:1" s="471" customFormat="1" ht="12" hidden="1" customHeight="1">
      <c r="A2562" s="470"/>
    </row>
    <row r="2563" spans="1:1" s="471" customFormat="1" ht="12" hidden="1" customHeight="1">
      <c r="A2563" s="470"/>
    </row>
    <row r="2564" spans="1:1" s="471" customFormat="1" ht="12" hidden="1" customHeight="1">
      <c r="A2564" s="470"/>
    </row>
    <row r="2565" spans="1:1" s="471" customFormat="1" ht="12" hidden="1" customHeight="1">
      <c r="A2565" s="470"/>
    </row>
    <row r="2566" spans="1:1" s="471" customFormat="1" ht="12" hidden="1" customHeight="1">
      <c r="A2566" s="470"/>
    </row>
    <row r="2567" spans="1:1" s="471" customFormat="1" ht="12" hidden="1" customHeight="1">
      <c r="A2567" s="470"/>
    </row>
    <row r="2568" spans="1:1" s="471" customFormat="1" ht="12" hidden="1" customHeight="1">
      <c r="A2568" s="470"/>
    </row>
    <row r="2569" spans="1:1" s="471" customFormat="1" ht="12" hidden="1" customHeight="1">
      <c r="A2569" s="470"/>
    </row>
    <row r="2570" spans="1:1" s="471" customFormat="1" ht="12" hidden="1" customHeight="1">
      <c r="A2570" s="470"/>
    </row>
    <row r="2571" spans="1:1" s="471" customFormat="1" ht="12" hidden="1" customHeight="1">
      <c r="A2571" s="470"/>
    </row>
    <row r="2572" spans="1:1" s="471" customFormat="1" ht="12" hidden="1" customHeight="1">
      <c r="A2572" s="470"/>
    </row>
    <row r="2573" spans="1:1" s="471" customFormat="1" ht="12" hidden="1" customHeight="1">
      <c r="A2573" s="470"/>
    </row>
    <row r="2574" spans="1:1" s="471" customFormat="1" ht="12" hidden="1" customHeight="1">
      <c r="A2574" s="470"/>
    </row>
    <row r="2575" spans="1:1" s="471" customFormat="1" ht="12" hidden="1" customHeight="1">
      <c r="A2575" s="470"/>
    </row>
    <row r="2576" spans="1:1" s="471" customFormat="1" ht="12" hidden="1" customHeight="1">
      <c r="A2576" s="470"/>
    </row>
    <row r="2577" spans="1:1" s="471" customFormat="1" ht="12" hidden="1" customHeight="1">
      <c r="A2577" s="470"/>
    </row>
    <row r="2578" spans="1:1" s="471" customFormat="1" ht="12" hidden="1" customHeight="1">
      <c r="A2578" s="470"/>
    </row>
    <row r="2579" spans="1:1" s="471" customFormat="1" ht="12" hidden="1" customHeight="1">
      <c r="A2579" s="470"/>
    </row>
    <row r="2580" spans="1:1" s="471" customFormat="1" ht="12" hidden="1" customHeight="1">
      <c r="A2580" s="470"/>
    </row>
    <row r="2581" spans="1:1" s="471" customFormat="1" ht="12" hidden="1" customHeight="1">
      <c r="A2581" s="470"/>
    </row>
    <row r="2582" spans="1:1" s="471" customFormat="1" ht="12" hidden="1" customHeight="1">
      <c r="A2582" s="470"/>
    </row>
    <row r="2583" spans="1:1" s="471" customFormat="1" ht="12" hidden="1" customHeight="1">
      <c r="A2583" s="470"/>
    </row>
    <row r="2584" spans="1:1" s="471" customFormat="1" ht="12" hidden="1" customHeight="1">
      <c r="A2584" s="470"/>
    </row>
    <row r="2585" spans="1:1" s="471" customFormat="1" ht="12" hidden="1" customHeight="1">
      <c r="A2585" s="470"/>
    </row>
    <row r="2586" spans="1:1" s="471" customFormat="1" ht="12" hidden="1" customHeight="1">
      <c r="A2586" s="470"/>
    </row>
    <row r="2587" spans="1:1" s="471" customFormat="1" ht="12" hidden="1" customHeight="1">
      <c r="A2587" s="470"/>
    </row>
    <row r="2588" spans="1:1" s="471" customFormat="1" ht="12" hidden="1" customHeight="1">
      <c r="A2588" s="470"/>
    </row>
    <row r="2589" spans="1:1" s="471" customFormat="1" ht="12" hidden="1" customHeight="1">
      <c r="A2589" s="470"/>
    </row>
    <row r="2590" spans="1:1" s="471" customFormat="1" ht="12" hidden="1" customHeight="1">
      <c r="A2590" s="470"/>
    </row>
    <row r="2591" spans="1:1" s="471" customFormat="1" ht="12" hidden="1" customHeight="1">
      <c r="A2591" s="470"/>
    </row>
    <row r="2592" spans="1:1" s="471" customFormat="1" ht="12" hidden="1" customHeight="1">
      <c r="A2592" s="470"/>
    </row>
    <row r="2593" spans="1:1" s="471" customFormat="1" ht="12" hidden="1" customHeight="1">
      <c r="A2593" s="470"/>
    </row>
    <row r="2594" spans="1:1" s="471" customFormat="1" ht="12" hidden="1" customHeight="1">
      <c r="A2594" s="470"/>
    </row>
    <row r="2595" spans="1:1" s="471" customFormat="1" ht="12" hidden="1" customHeight="1">
      <c r="A2595" s="470"/>
    </row>
    <row r="2596" spans="1:1" s="471" customFormat="1" ht="12" hidden="1" customHeight="1">
      <c r="A2596" s="470"/>
    </row>
    <row r="2597" spans="1:1" s="471" customFormat="1" ht="12" hidden="1" customHeight="1">
      <c r="A2597" s="470"/>
    </row>
    <row r="2598" spans="1:1" s="471" customFormat="1" ht="12" hidden="1" customHeight="1">
      <c r="A2598" s="470"/>
    </row>
    <row r="2599" spans="1:1" s="471" customFormat="1" ht="12" hidden="1" customHeight="1">
      <c r="A2599" s="470"/>
    </row>
    <row r="2600" spans="1:1" s="471" customFormat="1" ht="12" hidden="1" customHeight="1">
      <c r="A2600" s="470"/>
    </row>
    <row r="2601" spans="1:1" s="471" customFormat="1" ht="12" hidden="1" customHeight="1">
      <c r="A2601" s="470"/>
    </row>
    <row r="2602" spans="1:1" s="471" customFormat="1" ht="12" hidden="1" customHeight="1">
      <c r="A2602" s="470"/>
    </row>
    <row r="2603" spans="1:1" s="471" customFormat="1" ht="12" hidden="1" customHeight="1">
      <c r="A2603" s="470"/>
    </row>
    <row r="2604" spans="1:1" s="471" customFormat="1" ht="12" hidden="1" customHeight="1">
      <c r="A2604" s="470"/>
    </row>
    <row r="2605" spans="1:1" s="471" customFormat="1" ht="12" hidden="1" customHeight="1">
      <c r="A2605" s="470"/>
    </row>
    <row r="2606" spans="1:1" s="471" customFormat="1" ht="12" hidden="1" customHeight="1">
      <c r="A2606" s="470"/>
    </row>
    <row r="2607" spans="1:1" s="471" customFormat="1" ht="12" hidden="1" customHeight="1">
      <c r="A2607" s="470"/>
    </row>
    <row r="2608" spans="1:1" s="471" customFormat="1" ht="12" hidden="1" customHeight="1">
      <c r="A2608" s="470"/>
    </row>
    <row r="2609" spans="1:1" s="471" customFormat="1" ht="12" hidden="1" customHeight="1">
      <c r="A2609" s="470"/>
    </row>
    <row r="2610" spans="1:1" s="471" customFormat="1" ht="12" hidden="1" customHeight="1">
      <c r="A2610" s="470"/>
    </row>
    <row r="2611" spans="1:1" s="471" customFormat="1" ht="12" hidden="1" customHeight="1">
      <c r="A2611" s="470"/>
    </row>
    <row r="2612" spans="1:1" s="471" customFormat="1" ht="12" hidden="1" customHeight="1">
      <c r="A2612" s="470"/>
    </row>
    <row r="2613" spans="1:1" s="471" customFormat="1" ht="12" hidden="1" customHeight="1">
      <c r="A2613" s="470"/>
    </row>
    <row r="2614" spans="1:1" s="471" customFormat="1" ht="12" hidden="1" customHeight="1">
      <c r="A2614" s="470"/>
    </row>
    <row r="2615" spans="1:1" s="471" customFormat="1" ht="12" hidden="1" customHeight="1">
      <c r="A2615" s="470"/>
    </row>
    <row r="2616" spans="1:1" s="471" customFormat="1" ht="12" hidden="1" customHeight="1">
      <c r="A2616" s="470"/>
    </row>
    <row r="2617" spans="1:1" s="471" customFormat="1" ht="12" hidden="1" customHeight="1">
      <c r="A2617" s="470"/>
    </row>
    <row r="2618" spans="1:1" s="471" customFormat="1" ht="12" hidden="1" customHeight="1">
      <c r="A2618" s="470"/>
    </row>
    <row r="2619" spans="1:1" s="471" customFormat="1" ht="12" hidden="1" customHeight="1">
      <c r="A2619" s="470"/>
    </row>
    <row r="2620" spans="1:1" s="471" customFormat="1" ht="12" hidden="1" customHeight="1">
      <c r="A2620" s="470"/>
    </row>
    <row r="2621" spans="1:1" s="471" customFormat="1" ht="12" hidden="1" customHeight="1">
      <c r="A2621" s="470"/>
    </row>
    <row r="2622" spans="1:1" s="471" customFormat="1" ht="12" hidden="1" customHeight="1">
      <c r="A2622" s="470"/>
    </row>
    <row r="2623" spans="1:1" s="471" customFormat="1" ht="12" hidden="1" customHeight="1">
      <c r="A2623" s="470"/>
    </row>
    <row r="2624" spans="1:1" s="471" customFormat="1" ht="12" hidden="1" customHeight="1">
      <c r="A2624" s="470"/>
    </row>
    <row r="2625" spans="1:1" s="471" customFormat="1" ht="12" hidden="1" customHeight="1">
      <c r="A2625" s="470"/>
    </row>
    <row r="2626" spans="1:1" s="471" customFormat="1" ht="12" hidden="1" customHeight="1">
      <c r="A2626" s="470"/>
    </row>
    <row r="2627" spans="1:1" s="471" customFormat="1" ht="12" hidden="1" customHeight="1">
      <c r="A2627" s="470"/>
    </row>
    <row r="2628" spans="1:1" s="471" customFormat="1" ht="12" hidden="1" customHeight="1">
      <c r="A2628" s="470"/>
    </row>
    <row r="2629" spans="1:1" s="471" customFormat="1" ht="12" hidden="1" customHeight="1">
      <c r="A2629" s="470"/>
    </row>
    <row r="2630" spans="1:1" s="471" customFormat="1" ht="12" hidden="1" customHeight="1">
      <c r="A2630" s="470"/>
    </row>
    <row r="2631" spans="1:1" s="471" customFormat="1" ht="12" hidden="1" customHeight="1">
      <c r="A2631" s="470"/>
    </row>
    <row r="2632" spans="1:1" s="471" customFormat="1" ht="12" hidden="1" customHeight="1">
      <c r="A2632" s="470"/>
    </row>
    <row r="2633" spans="1:1" s="471" customFormat="1" ht="12" hidden="1" customHeight="1">
      <c r="A2633" s="470"/>
    </row>
    <row r="2634" spans="1:1" s="471" customFormat="1" ht="12" hidden="1" customHeight="1">
      <c r="A2634" s="470"/>
    </row>
    <row r="2635" spans="1:1" s="471" customFormat="1" ht="12" hidden="1" customHeight="1">
      <c r="A2635" s="470"/>
    </row>
    <row r="2636" spans="1:1" s="471" customFormat="1" ht="12" hidden="1" customHeight="1">
      <c r="A2636" s="470"/>
    </row>
    <row r="2637" spans="1:1" s="471" customFormat="1" ht="12" hidden="1" customHeight="1">
      <c r="A2637" s="470"/>
    </row>
    <row r="2638" spans="1:1" s="471" customFormat="1" ht="12" hidden="1" customHeight="1">
      <c r="A2638" s="470"/>
    </row>
    <row r="2639" spans="1:1" s="471" customFormat="1" ht="12" hidden="1" customHeight="1">
      <c r="A2639" s="470"/>
    </row>
    <row r="2640" spans="1:1" s="471" customFormat="1" ht="12" hidden="1" customHeight="1">
      <c r="A2640" s="470"/>
    </row>
    <row r="2641" spans="1:1" s="471" customFormat="1" ht="12" hidden="1" customHeight="1">
      <c r="A2641" s="470"/>
    </row>
    <row r="2642" spans="1:1" s="471" customFormat="1" ht="12" hidden="1" customHeight="1">
      <c r="A2642" s="470"/>
    </row>
    <row r="2643" spans="1:1" s="471" customFormat="1" ht="12" hidden="1" customHeight="1">
      <c r="A2643" s="470"/>
    </row>
    <row r="2644" spans="1:1" s="471" customFormat="1" ht="12" hidden="1" customHeight="1">
      <c r="A2644" s="470"/>
    </row>
    <row r="2645" spans="1:1" s="471" customFormat="1" ht="12" hidden="1" customHeight="1">
      <c r="A2645" s="470"/>
    </row>
    <row r="2646" spans="1:1" s="471" customFormat="1" ht="12" hidden="1" customHeight="1">
      <c r="A2646" s="470"/>
    </row>
    <row r="2647" spans="1:1" s="471" customFormat="1" ht="12" hidden="1" customHeight="1">
      <c r="A2647" s="470"/>
    </row>
    <row r="2648" spans="1:1" s="471" customFormat="1" ht="12" hidden="1" customHeight="1">
      <c r="A2648" s="470"/>
    </row>
    <row r="2649" spans="1:1" s="471" customFormat="1" ht="12" hidden="1" customHeight="1">
      <c r="A2649" s="470"/>
    </row>
    <row r="2650" spans="1:1" s="471" customFormat="1" ht="12" hidden="1" customHeight="1">
      <c r="A2650" s="470"/>
    </row>
    <row r="2651" spans="1:1" s="471" customFormat="1" ht="12" hidden="1" customHeight="1">
      <c r="A2651" s="470"/>
    </row>
    <row r="2652" spans="1:1" s="471" customFormat="1" ht="12" hidden="1" customHeight="1">
      <c r="A2652" s="470"/>
    </row>
    <row r="2653" spans="1:1" s="471" customFormat="1" ht="12" hidden="1" customHeight="1">
      <c r="A2653" s="470"/>
    </row>
    <row r="2654" spans="1:1" s="471" customFormat="1" ht="12" hidden="1" customHeight="1">
      <c r="A2654" s="470"/>
    </row>
    <row r="2655" spans="1:1" s="471" customFormat="1" ht="12" hidden="1" customHeight="1">
      <c r="A2655" s="470"/>
    </row>
    <row r="2656" spans="1:1" s="471" customFormat="1" ht="12" hidden="1" customHeight="1">
      <c r="A2656" s="470"/>
    </row>
    <row r="2657" spans="1:1" s="471" customFormat="1" ht="12" hidden="1" customHeight="1">
      <c r="A2657" s="470"/>
    </row>
    <row r="2658" spans="1:1" s="471" customFormat="1" ht="12" hidden="1" customHeight="1">
      <c r="A2658" s="470"/>
    </row>
    <row r="2659" spans="1:1" s="471" customFormat="1" ht="12" hidden="1" customHeight="1">
      <c r="A2659" s="470"/>
    </row>
    <row r="2660" spans="1:1" s="471" customFormat="1" ht="12" hidden="1" customHeight="1">
      <c r="A2660" s="470"/>
    </row>
    <row r="2661" spans="1:1" s="471" customFormat="1" ht="12" hidden="1" customHeight="1">
      <c r="A2661" s="470"/>
    </row>
    <row r="2662" spans="1:1" s="471" customFormat="1" ht="12" hidden="1" customHeight="1">
      <c r="A2662" s="470"/>
    </row>
    <row r="2663" spans="1:1" s="471" customFormat="1" ht="12" hidden="1" customHeight="1">
      <c r="A2663" s="470"/>
    </row>
    <row r="2664" spans="1:1" s="471" customFormat="1" ht="12" hidden="1" customHeight="1">
      <c r="A2664" s="470"/>
    </row>
    <row r="2665" spans="1:1" s="471" customFormat="1" ht="12" hidden="1" customHeight="1">
      <c r="A2665" s="470"/>
    </row>
    <row r="2666" spans="1:1" s="471" customFormat="1" ht="12" hidden="1" customHeight="1">
      <c r="A2666" s="470"/>
    </row>
    <row r="2667" spans="1:1" s="471" customFormat="1" ht="12" hidden="1" customHeight="1">
      <c r="A2667" s="470"/>
    </row>
    <row r="2668" spans="1:1" s="471" customFormat="1" ht="12" hidden="1" customHeight="1">
      <c r="A2668" s="470"/>
    </row>
    <row r="2669" spans="1:1" s="471" customFormat="1" ht="12" hidden="1" customHeight="1">
      <c r="A2669" s="470"/>
    </row>
    <row r="2670" spans="1:1" s="471" customFormat="1" ht="12" hidden="1" customHeight="1">
      <c r="A2670" s="470"/>
    </row>
    <row r="2671" spans="1:1" s="471" customFormat="1" ht="12" hidden="1" customHeight="1">
      <c r="A2671" s="470"/>
    </row>
    <row r="2672" spans="1:1" s="471" customFormat="1" ht="12" hidden="1" customHeight="1">
      <c r="A2672" s="470"/>
    </row>
    <row r="2673" spans="1:1" s="471" customFormat="1" ht="12" hidden="1" customHeight="1">
      <c r="A2673" s="470"/>
    </row>
    <row r="2674" spans="1:1" s="471" customFormat="1" ht="12" hidden="1" customHeight="1">
      <c r="A2674" s="470"/>
    </row>
    <row r="2675" spans="1:1" s="471" customFormat="1" ht="12" hidden="1" customHeight="1">
      <c r="A2675" s="470"/>
    </row>
    <row r="2676" spans="1:1" s="471" customFormat="1" ht="12" hidden="1" customHeight="1">
      <c r="A2676" s="470"/>
    </row>
    <row r="2677" spans="1:1" s="471" customFormat="1" ht="12" hidden="1" customHeight="1">
      <c r="A2677" s="470"/>
    </row>
    <row r="2678" spans="1:1" s="471" customFormat="1" ht="12" hidden="1" customHeight="1">
      <c r="A2678" s="470"/>
    </row>
    <row r="2679" spans="1:1" s="471" customFormat="1" ht="12" hidden="1" customHeight="1">
      <c r="A2679" s="470"/>
    </row>
    <row r="2680" spans="1:1" s="471" customFormat="1" ht="12" hidden="1" customHeight="1">
      <c r="A2680" s="470"/>
    </row>
    <row r="2681" spans="1:1" s="471" customFormat="1" ht="12" hidden="1" customHeight="1">
      <c r="A2681" s="470"/>
    </row>
    <row r="2682" spans="1:1" s="471" customFormat="1" ht="12" hidden="1" customHeight="1">
      <c r="A2682" s="470"/>
    </row>
    <row r="2683" spans="1:1" s="471" customFormat="1" ht="12" hidden="1" customHeight="1">
      <c r="A2683" s="470"/>
    </row>
    <row r="2684" spans="1:1" s="471" customFormat="1" ht="12" hidden="1" customHeight="1">
      <c r="A2684" s="470"/>
    </row>
    <row r="2685" spans="1:1" s="471" customFormat="1" ht="12" hidden="1" customHeight="1">
      <c r="A2685" s="470"/>
    </row>
    <row r="2686" spans="1:1" s="471" customFormat="1" ht="12" hidden="1" customHeight="1">
      <c r="A2686" s="470"/>
    </row>
    <row r="2687" spans="1:1" s="471" customFormat="1" ht="12" hidden="1" customHeight="1">
      <c r="A2687" s="470"/>
    </row>
    <row r="2688" spans="1:1" s="471" customFormat="1" ht="12" hidden="1" customHeight="1">
      <c r="A2688" s="470"/>
    </row>
    <row r="2689" spans="1:1" s="471" customFormat="1" ht="12" hidden="1" customHeight="1">
      <c r="A2689" s="470"/>
    </row>
    <row r="2690" spans="1:1" s="471" customFormat="1" ht="12" hidden="1" customHeight="1">
      <c r="A2690" s="470"/>
    </row>
    <row r="2691" spans="1:1" s="471" customFormat="1" ht="12" hidden="1" customHeight="1">
      <c r="A2691" s="470"/>
    </row>
    <row r="2692" spans="1:1" s="471" customFormat="1" ht="12" hidden="1" customHeight="1">
      <c r="A2692" s="470"/>
    </row>
    <row r="2693" spans="1:1" s="471" customFormat="1" ht="12" hidden="1" customHeight="1">
      <c r="A2693" s="470"/>
    </row>
    <row r="2694" spans="1:1" s="471" customFormat="1" ht="12" hidden="1" customHeight="1">
      <c r="A2694" s="470"/>
    </row>
    <row r="2695" spans="1:1" s="471" customFormat="1" ht="12" hidden="1" customHeight="1">
      <c r="A2695" s="470"/>
    </row>
    <row r="2696" spans="1:1" s="471" customFormat="1" ht="12" hidden="1" customHeight="1">
      <c r="A2696" s="470"/>
    </row>
    <row r="2697" spans="1:1" s="471" customFormat="1" ht="12" hidden="1" customHeight="1">
      <c r="A2697" s="470"/>
    </row>
    <row r="2698" spans="1:1" s="471" customFormat="1" ht="12" hidden="1" customHeight="1">
      <c r="A2698" s="470"/>
    </row>
    <row r="2699" spans="1:1" s="471" customFormat="1" ht="12" hidden="1" customHeight="1">
      <c r="A2699" s="470"/>
    </row>
    <row r="2700" spans="1:1" s="471" customFormat="1" ht="12" hidden="1" customHeight="1">
      <c r="A2700" s="470"/>
    </row>
    <row r="2701" spans="1:1" s="471" customFormat="1" ht="12" hidden="1" customHeight="1">
      <c r="A2701" s="470"/>
    </row>
    <row r="2702" spans="1:1" s="471" customFormat="1" ht="12" hidden="1" customHeight="1">
      <c r="A2702" s="470"/>
    </row>
    <row r="2703" spans="1:1" s="471" customFormat="1" ht="12" hidden="1" customHeight="1">
      <c r="A2703" s="470"/>
    </row>
    <row r="2704" spans="1:1" s="471" customFormat="1" ht="12" hidden="1" customHeight="1">
      <c r="A2704" s="470"/>
    </row>
    <row r="2705" spans="1:1" s="471" customFormat="1" ht="12" hidden="1" customHeight="1">
      <c r="A2705" s="470"/>
    </row>
    <row r="2706" spans="1:1" s="471" customFormat="1" ht="12" hidden="1" customHeight="1">
      <c r="A2706" s="470"/>
    </row>
    <row r="2707" spans="1:1" s="471" customFormat="1" ht="12" hidden="1" customHeight="1">
      <c r="A2707" s="470"/>
    </row>
    <row r="2708" spans="1:1" s="471" customFormat="1" ht="12" hidden="1" customHeight="1">
      <c r="A2708" s="470"/>
    </row>
    <row r="2709" spans="1:1" s="471" customFormat="1" ht="12" hidden="1" customHeight="1">
      <c r="A2709" s="470"/>
    </row>
    <row r="2710" spans="1:1" s="471" customFormat="1" ht="12" hidden="1" customHeight="1">
      <c r="A2710" s="470"/>
    </row>
    <row r="2711" spans="1:1" s="471" customFormat="1" ht="12" hidden="1" customHeight="1">
      <c r="A2711" s="470"/>
    </row>
    <row r="2712" spans="1:1" s="471" customFormat="1" ht="12" hidden="1" customHeight="1">
      <c r="A2712" s="470"/>
    </row>
    <row r="2713" spans="1:1" s="471" customFormat="1" ht="12" hidden="1" customHeight="1">
      <c r="A2713" s="470"/>
    </row>
    <row r="2714" spans="1:1" s="471" customFormat="1" ht="12" hidden="1" customHeight="1">
      <c r="A2714" s="470"/>
    </row>
    <row r="2715" spans="1:1" s="471" customFormat="1" ht="12" hidden="1" customHeight="1">
      <c r="A2715" s="470"/>
    </row>
    <row r="2716" spans="1:1" s="471" customFormat="1" ht="12" hidden="1" customHeight="1">
      <c r="A2716" s="470"/>
    </row>
    <row r="2717" spans="1:1" s="471" customFormat="1" ht="12" hidden="1" customHeight="1">
      <c r="A2717" s="470"/>
    </row>
    <row r="2718" spans="1:1" s="471" customFormat="1" ht="12" hidden="1" customHeight="1">
      <c r="A2718" s="470"/>
    </row>
    <row r="2719" spans="1:1" s="471" customFormat="1" ht="12" hidden="1" customHeight="1">
      <c r="A2719" s="470"/>
    </row>
    <row r="2720" spans="1:1" s="471" customFormat="1" ht="12" hidden="1" customHeight="1">
      <c r="A2720" s="470"/>
    </row>
    <row r="2721" spans="1:1" s="471" customFormat="1" ht="12" hidden="1" customHeight="1">
      <c r="A2721" s="470"/>
    </row>
    <row r="2722" spans="1:1" s="471" customFormat="1" ht="12" hidden="1" customHeight="1">
      <c r="A2722" s="470"/>
    </row>
    <row r="2723" spans="1:1" s="471" customFormat="1" ht="12" hidden="1" customHeight="1">
      <c r="A2723" s="470"/>
    </row>
    <row r="2724" spans="1:1" s="471" customFormat="1" ht="12" hidden="1" customHeight="1">
      <c r="A2724" s="470"/>
    </row>
    <row r="2725" spans="1:1" s="471" customFormat="1" ht="12" hidden="1" customHeight="1">
      <c r="A2725" s="470"/>
    </row>
    <row r="2726" spans="1:1" s="471" customFormat="1" ht="12" hidden="1" customHeight="1">
      <c r="A2726" s="470"/>
    </row>
    <row r="2727" spans="1:1" s="471" customFormat="1" ht="12" hidden="1" customHeight="1">
      <c r="A2727" s="470"/>
    </row>
    <row r="2728" spans="1:1" s="471" customFormat="1" ht="12" hidden="1" customHeight="1">
      <c r="A2728" s="470"/>
    </row>
    <row r="2729" spans="1:1" s="471" customFormat="1" ht="12" hidden="1" customHeight="1">
      <c r="A2729" s="470"/>
    </row>
    <row r="2730" spans="1:1" s="471" customFormat="1" ht="12" hidden="1" customHeight="1">
      <c r="A2730" s="470"/>
    </row>
    <row r="2731" spans="1:1" s="471" customFormat="1" ht="12" hidden="1" customHeight="1">
      <c r="A2731" s="470"/>
    </row>
    <row r="2732" spans="1:1" s="471" customFormat="1" ht="12" hidden="1" customHeight="1">
      <c r="A2732" s="470"/>
    </row>
    <row r="2733" spans="1:1" s="471" customFormat="1" ht="12" hidden="1" customHeight="1">
      <c r="A2733" s="470"/>
    </row>
    <row r="2734" spans="1:1" s="471" customFormat="1" ht="12" hidden="1" customHeight="1">
      <c r="A2734" s="470"/>
    </row>
    <row r="2735" spans="1:1" s="471" customFormat="1" ht="12" hidden="1" customHeight="1">
      <c r="A2735" s="470"/>
    </row>
    <row r="2736" spans="1:1" s="471" customFormat="1" ht="12" hidden="1" customHeight="1">
      <c r="A2736" s="470"/>
    </row>
    <row r="2737" spans="1:1" s="471" customFormat="1" ht="12" hidden="1" customHeight="1">
      <c r="A2737" s="470"/>
    </row>
    <row r="2738" spans="1:1" s="471" customFormat="1" ht="12" hidden="1" customHeight="1">
      <c r="A2738" s="470"/>
    </row>
    <row r="2739" spans="1:1" s="471" customFormat="1" ht="12" hidden="1" customHeight="1">
      <c r="A2739" s="470"/>
    </row>
    <row r="2740" spans="1:1" s="471" customFormat="1" ht="12" hidden="1" customHeight="1">
      <c r="A2740" s="470"/>
    </row>
    <row r="2741" spans="1:1" s="471" customFormat="1" ht="12" hidden="1" customHeight="1">
      <c r="A2741" s="470"/>
    </row>
    <row r="2742" spans="1:1" s="471" customFormat="1" ht="12" hidden="1" customHeight="1">
      <c r="A2742" s="470"/>
    </row>
    <row r="2743" spans="1:1" s="471" customFormat="1" ht="12" hidden="1" customHeight="1">
      <c r="A2743" s="470"/>
    </row>
    <row r="2744" spans="1:1" s="471" customFormat="1" ht="12" hidden="1" customHeight="1">
      <c r="A2744" s="470"/>
    </row>
    <row r="2745" spans="1:1" s="471" customFormat="1" ht="12" hidden="1" customHeight="1">
      <c r="A2745" s="470"/>
    </row>
    <row r="2746" spans="1:1" s="471" customFormat="1" ht="12" hidden="1" customHeight="1">
      <c r="A2746" s="470"/>
    </row>
    <row r="2747" spans="1:1" s="471" customFormat="1" ht="12" hidden="1" customHeight="1">
      <c r="A2747" s="470"/>
    </row>
    <row r="2748" spans="1:1" s="471" customFormat="1" ht="12" hidden="1" customHeight="1">
      <c r="A2748" s="470"/>
    </row>
    <row r="2749" spans="1:1" s="471" customFormat="1" ht="12" hidden="1" customHeight="1">
      <c r="A2749" s="470"/>
    </row>
    <row r="2750" spans="1:1" s="471" customFormat="1" ht="12" hidden="1" customHeight="1">
      <c r="A2750" s="470"/>
    </row>
    <row r="2751" spans="1:1" s="471" customFormat="1" ht="12" hidden="1" customHeight="1">
      <c r="A2751" s="470"/>
    </row>
    <row r="2752" spans="1:1" s="471" customFormat="1" ht="12" hidden="1" customHeight="1">
      <c r="A2752" s="470"/>
    </row>
    <row r="2753" spans="1:1" s="471" customFormat="1" ht="12" hidden="1" customHeight="1">
      <c r="A2753" s="470"/>
    </row>
    <row r="2754" spans="1:1" s="471" customFormat="1" ht="12" hidden="1" customHeight="1">
      <c r="A2754" s="470"/>
    </row>
    <row r="2755" spans="1:1" s="471" customFormat="1" ht="12" hidden="1" customHeight="1">
      <c r="A2755" s="470"/>
    </row>
    <row r="2756" spans="1:1" s="471" customFormat="1" ht="12" hidden="1" customHeight="1">
      <c r="A2756" s="470"/>
    </row>
    <row r="2757" spans="1:1" s="471" customFormat="1" ht="12" hidden="1" customHeight="1">
      <c r="A2757" s="470"/>
    </row>
    <row r="2758" spans="1:1" s="471" customFormat="1" ht="12" hidden="1" customHeight="1">
      <c r="A2758" s="470"/>
    </row>
    <row r="2759" spans="1:1" s="471" customFormat="1" ht="12" hidden="1" customHeight="1">
      <c r="A2759" s="470"/>
    </row>
    <row r="2760" spans="1:1" s="471" customFormat="1" ht="12" hidden="1" customHeight="1">
      <c r="A2760" s="470"/>
    </row>
    <row r="2761" spans="1:1" s="471" customFormat="1" ht="12" hidden="1" customHeight="1">
      <c r="A2761" s="470"/>
    </row>
    <row r="2762" spans="1:1" s="471" customFormat="1" ht="12" hidden="1" customHeight="1">
      <c r="A2762" s="470"/>
    </row>
    <row r="2763" spans="1:1" s="471" customFormat="1" ht="12" hidden="1" customHeight="1">
      <c r="A2763" s="470"/>
    </row>
    <row r="2764" spans="1:1" s="471" customFormat="1" ht="12" hidden="1" customHeight="1">
      <c r="A2764" s="470"/>
    </row>
    <row r="2765" spans="1:1" s="471" customFormat="1" ht="12" hidden="1" customHeight="1">
      <c r="A2765" s="470"/>
    </row>
    <row r="2766" spans="1:1" s="471" customFormat="1" ht="12" hidden="1" customHeight="1">
      <c r="A2766" s="470"/>
    </row>
    <row r="2767" spans="1:1" s="471" customFormat="1" ht="12" hidden="1" customHeight="1">
      <c r="A2767" s="470"/>
    </row>
    <row r="2768" spans="1:1" s="471" customFormat="1" ht="12" hidden="1" customHeight="1">
      <c r="A2768" s="470"/>
    </row>
    <row r="2769" spans="1:1" s="471" customFormat="1" ht="12" hidden="1" customHeight="1">
      <c r="A2769" s="470"/>
    </row>
    <row r="2770" spans="1:1" s="471" customFormat="1" ht="12" hidden="1" customHeight="1">
      <c r="A2770" s="470"/>
    </row>
    <row r="2771" spans="1:1" s="471" customFormat="1" ht="12" hidden="1" customHeight="1">
      <c r="A2771" s="470"/>
    </row>
    <row r="2772" spans="1:1" s="471" customFormat="1" ht="12" hidden="1" customHeight="1">
      <c r="A2772" s="470"/>
    </row>
    <row r="2773" spans="1:1" s="471" customFormat="1" ht="12" hidden="1" customHeight="1">
      <c r="A2773" s="470"/>
    </row>
    <row r="2774" spans="1:1" s="471" customFormat="1" ht="12" hidden="1" customHeight="1">
      <c r="A2774" s="470"/>
    </row>
    <row r="2775" spans="1:1" s="471" customFormat="1" ht="12" hidden="1" customHeight="1">
      <c r="A2775" s="470"/>
    </row>
    <row r="2776" spans="1:1" s="471" customFormat="1" ht="12" hidden="1" customHeight="1">
      <c r="A2776" s="470"/>
    </row>
    <row r="2777" spans="1:1" s="471" customFormat="1" ht="12" hidden="1" customHeight="1">
      <c r="A2777" s="470"/>
    </row>
    <row r="2778" spans="1:1" s="471" customFormat="1" ht="12" hidden="1" customHeight="1">
      <c r="A2778" s="470"/>
    </row>
    <row r="2779" spans="1:1" s="471" customFormat="1" ht="12" hidden="1" customHeight="1">
      <c r="A2779" s="470"/>
    </row>
    <row r="2780" spans="1:1" s="471" customFormat="1" ht="12" hidden="1" customHeight="1">
      <c r="A2780" s="470"/>
    </row>
    <row r="2781" spans="1:1" s="471" customFormat="1" ht="12" hidden="1" customHeight="1">
      <c r="A2781" s="470"/>
    </row>
    <row r="2782" spans="1:1" s="471" customFormat="1" ht="12" hidden="1" customHeight="1">
      <c r="A2782" s="470"/>
    </row>
    <row r="2783" spans="1:1" s="471" customFormat="1" ht="12" hidden="1" customHeight="1">
      <c r="A2783" s="470"/>
    </row>
    <row r="2784" spans="1:1" s="471" customFormat="1" ht="12" hidden="1" customHeight="1">
      <c r="A2784" s="470"/>
    </row>
    <row r="2785" spans="1:1" s="471" customFormat="1" ht="12" hidden="1" customHeight="1">
      <c r="A2785" s="470"/>
    </row>
    <row r="2786" spans="1:1" s="471" customFormat="1" ht="12" hidden="1" customHeight="1">
      <c r="A2786" s="470"/>
    </row>
    <row r="2787" spans="1:1" s="471" customFormat="1" ht="12" hidden="1" customHeight="1">
      <c r="A2787" s="470"/>
    </row>
    <row r="2788" spans="1:1" s="471" customFormat="1" ht="12" hidden="1" customHeight="1">
      <c r="A2788" s="470"/>
    </row>
    <row r="2789" spans="1:1" s="471" customFormat="1" ht="12" hidden="1" customHeight="1">
      <c r="A2789" s="470"/>
    </row>
    <row r="2790" spans="1:1" s="471" customFormat="1" ht="12" hidden="1" customHeight="1">
      <c r="A2790" s="470"/>
    </row>
    <row r="2791" spans="1:1" s="471" customFormat="1" ht="12" hidden="1" customHeight="1">
      <c r="A2791" s="470"/>
    </row>
    <row r="2792" spans="1:1" s="471" customFormat="1" ht="12" hidden="1" customHeight="1">
      <c r="A2792" s="470"/>
    </row>
    <row r="2793" spans="1:1" s="471" customFormat="1" ht="12" hidden="1" customHeight="1">
      <c r="A2793" s="470"/>
    </row>
    <row r="2794" spans="1:1" s="471" customFormat="1" ht="12" hidden="1" customHeight="1">
      <c r="A2794" s="470"/>
    </row>
    <row r="2795" spans="1:1" s="471" customFormat="1" ht="12" hidden="1" customHeight="1">
      <c r="A2795" s="470"/>
    </row>
    <row r="2796" spans="1:1" s="471" customFormat="1" ht="12" hidden="1" customHeight="1">
      <c r="A2796" s="470"/>
    </row>
    <row r="2797" spans="1:1" s="471" customFormat="1" ht="12" hidden="1" customHeight="1">
      <c r="A2797" s="470"/>
    </row>
    <row r="2798" spans="1:1" s="471" customFormat="1" ht="12" hidden="1" customHeight="1">
      <c r="A2798" s="470"/>
    </row>
    <row r="2799" spans="1:1" s="471" customFormat="1" ht="12" hidden="1" customHeight="1">
      <c r="A2799" s="470"/>
    </row>
    <row r="2800" spans="1:1" s="471" customFormat="1" ht="12" hidden="1" customHeight="1">
      <c r="A2800" s="470"/>
    </row>
    <row r="2801" spans="1:1" s="471" customFormat="1" ht="12" hidden="1" customHeight="1">
      <c r="A2801" s="470"/>
    </row>
    <row r="2802" spans="1:1" s="471" customFormat="1" ht="12" hidden="1" customHeight="1">
      <c r="A2802" s="470"/>
    </row>
    <row r="2803" spans="1:1" s="471" customFormat="1" ht="12" hidden="1" customHeight="1">
      <c r="A2803" s="470"/>
    </row>
    <row r="2804" spans="1:1" s="471" customFormat="1" ht="12" hidden="1" customHeight="1">
      <c r="A2804" s="470"/>
    </row>
    <row r="2805" spans="1:1" s="471" customFormat="1" ht="12" hidden="1" customHeight="1">
      <c r="A2805" s="470"/>
    </row>
    <row r="2806" spans="1:1" s="471" customFormat="1" ht="12" hidden="1" customHeight="1">
      <c r="A2806" s="470"/>
    </row>
    <row r="2807" spans="1:1" s="471" customFormat="1" ht="12" hidden="1" customHeight="1">
      <c r="A2807" s="470"/>
    </row>
    <row r="2808" spans="1:1" s="471" customFormat="1" ht="12" hidden="1" customHeight="1">
      <c r="A2808" s="470"/>
    </row>
    <row r="2809" spans="1:1" s="471" customFormat="1" ht="12" hidden="1" customHeight="1">
      <c r="A2809" s="470"/>
    </row>
    <row r="2810" spans="1:1" s="471" customFormat="1" ht="12" hidden="1" customHeight="1">
      <c r="A2810" s="470"/>
    </row>
    <row r="2811" spans="1:1" s="471" customFormat="1" ht="12" hidden="1" customHeight="1">
      <c r="A2811" s="470"/>
    </row>
    <row r="2812" spans="1:1" s="471" customFormat="1" ht="12" hidden="1" customHeight="1">
      <c r="A2812" s="470"/>
    </row>
    <row r="2813" spans="1:1" s="471" customFormat="1" ht="12" hidden="1" customHeight="1">
      <c r="A2813" s="470"/>
    </row>
    <row r="2814" spans="1:1" s="471" customFormat="1" ht="12" hidden="1" customHeight="1">
      <c r="A2814" s="470"/>
    </row>
    <row r="2815" spans="1:1" s="471" customFormat="1" ht="12" hidden="1" customHeight="1">
      <c r="A2815" s="470"/>
    </row>
    <row r="2816" spans="1:1" s="471" customFormat="1" ht="12" hidden="1" customHeight="1">
      <c r="A2816" s="470"/>
    </row>
    <row r="2817" spans="1:1" s="471" customFormat="1" ht="12" hidden="1" customHeight="1">
      <c r="A2817" s="470"/>
    </row>
    <row r="2818" spans="1:1" s="471" customFormat="1" ht="12" hidden="1" customHeight="1">
      <c r="A2818" s="470"/>
    </row>
    <row r="2819" spans="1:1" s="471" customFormat="1" ht="12" hidden="1" customHeight="1">
      <c r="A2819" s="470"/>
    </row>
    <row r="2820" spans="1:1" s="471" customFormat="1" ht="12" hidden="1" customHeight="1">
      <c r="A2820" s="470"/>
    </row>
    <row r="2821" spans="1:1" s="471" customFormat="1" ht="12" hidden="1" customHeight="1">
      <c r="A2821" s="470"/>
    </row>
    <row r="2822" spans="1:1" s="471" customFormat="1" ht="12" hidden="1" customHeight="1">
      <c r="A2822" s="470"/>
    </row>
    <row r="2823" spans="1:1" s="471" customFormat="1" ht="12" hidden="1" customHeight="1">
      <c r="A2823" s="470"/>
    </row>
    <row r="2824" spans="1:1" s="471" customFormat="1" ht="12" hidden="1" customHeight="1">
      <c r="A2824" s="470"/>
    </row>
    <row r="2825" spans="1:1" s="471" customFormat="1" ht="12" hidden="1" customHeight="1">
      <c r="A2825" s="470"/>
    </row>
    <row r="2826" spans="1:1" s="471" customFormat="1" ht="12" hidden="1" customHeight="1">
      <c r="A2826" s="470"/>
    </row>
    <row r="2827" spans="1:1" s="471" customFormat="1" ht="12" hidden="1" customHeight="1">
      <c r="A2827" s="470"/>
    </row>
    <row r="2828" spans="1:1" s="471" customFormat="1" ht="12" hidden="1" customHeight="1">
      <c r="A2828" s="470"/>
    </row>
    <row r="2829" spans="1:1" s="471" customFormat="1" ht="12" hidden="1" customHeight="1">
      <c r="A2829" s="470"/>
    </row>
    <row r="2830" spans="1:1" s="471" customFormat="1" ht="12" hidden="1" customHeight="1">
      <c r="A2830" s="470"/>
    </row>
    <row r="2831" spans="1:1" s="471" customFormat="1" ht="12" hidden="1" customHeight="1">
      <c r="A2831" s="470"/>
    </row>
    <row r="2832" spans="1:1" s="471" customFormat="1" ht="12" hidden="1" customHeight="1">
      <c r="A2832" s="470"/>
    </row>
    <row r="2833" spans="1:1" s="471" customFormat="1" ht="12" hidden="1" customHeight="1">
      <c r="A2833" s="470"/>
    </row>
    <row r="2834" spans="1:1" s="471" customFormat="1" ht="12" hidden="1" customHeight="1">
      <c r="A2834" s="470"/>
    </row>
    <row r="2835" spans="1:1" s="471" customFormat="1" ht="12" hidden="1" customHeight="1">
      <c r="A2835" s="470"/>
    </row>
    <row r="2836" spans="1:1" s="471" customFormat="1" ht="12" hidden="1" customHeight="1">
      <c r="A2836" s="470"/>
    </row>
    <row r="2837" spans="1:1" s="471" customFormat="1" ht="12" hidden="1" customHeight="1">
      <c r="A2837" s="470"/>
    </row>
    <row r="2838" spans="1:1" s="471" customFormat="1" ht="12" hidden="1" customHeight="1">
      <c r="A2838" s="470"/>
    </row>
    <row r="2839" spans="1:1" s="471" customFormat="1" ht="12" hidden="1" customHeight="1">
      <c r="A2839" s="470"/>
    </row>
    <row r="2840" spans="1:1" s="471" customFormat="1" ht="12" hidden="1" customHeight="1">
      <c r="A2840" s="470"/>
    </row>
    <row r="2841" spans="1:1" s="471" customFormat="1" ht="12" hidden="1" customHeight="1">
      <c r="A2841" s="470"/>
    </row>
    <row r="2842" spans="1:1" s="471" customFormat="1" ht="12" hidden="1" customHeight="1">
      <c r="A2842" s="470"/>
    </row>
    <row r="2843" spans="1:1" s="471" customFormat="1" ht="12" hidden="1" customHeight="1">
      <c r="A2843" s="470"/>
    </row>
    <row r="2844" spans="1:1" s="471" customFormat="1" ht="12" hidden="1" customHeight="1">
      <c r="A2844" s="470"/>
    </row>
    <row r="2845" spans="1:1" s="471" customFormat="1" ht="12" hidden="1" customHeight="1">
      <c r="A2845" s="470"/>
    </row>
    <row r="2846" spans="1:1" s="471" customFormat="1" ht="12" hidden="1" customHeight="1">
      <c r="A2846" s="470"/>
    </row>
    <row r="2847" spans="1:1" s="471" customFormat="1" ht="12" hidden="1" customHeight="1">
      <c r="A2847" s="470"/>
    </row>
    <row r="2848" spans="1:1" s="471" customFormat="1" ht="12" hidden="1" customHeight="1">
      <c r="A2848" s="470"/>
    </row>
    <row r="2849" spans="1:1" s="471" customFormat="1" ht="12" hidden="1" customHeight="1">
      <c r="A2849" s="470"/>
    </row>
    <row r="2850" spans="1:1" s="471" customFormat="1" ht="12" hidden="1" customHeight="1">
      <c r="A2850" s="470"/>
    </row>
    <row r="2851" spans="1:1" s="471" customFormat="1" ht="12" hidden="1" customHeight="1">
      <c r="A2851" s="470"/>
    </row>
    <row r="2852" spans="1:1" s="471" customFormat="1" ht="12" hidden="1" customHeight="1">
      <c r="A2852" s="470"/>
    </row>
    <row r="2853" spans="1:1" s="471" customFormat="1" ht="12" hidden="1" customHeight="1">
      <c r="A2853" s="470"/>
    </row>
    <row r="2854" spans="1:1" s="471" customFormat="1" ht="12" hidden="1" customHeight="1">
      <c r="A2854" s="470"/>
    </row>
    <row r="2855" spans="1:1" s="471" customFormat="1" ht="12" hidden="1" customHeight="1">
      <c r="A2855" s="470"/>
    </row>
    <row r="2856" spans="1:1" s="471" customFormat="1" ht="12" hidden="1" customHeight="1">
      <c r="A2856" s="470"/>
    </row>
    <row r="2857" spans="1:1" s="471" customFormat="1" ht="12" hidden="1" customHeight="1">
      <c r="A2857" s="470"/>
    </row>
    <row r="2858" spans="1:1" s="471" customFormat="1" ht="12" hidden="1" customHeight="1">
      <c r="A2858" s="470"/>
    </row>
    <row r="2859" spans="1:1" s="471" customFormat="1" ht="12" hidden="1" customHeight="1">
      <c r="A2859" s="470"/>
    </row>
    <row r="2860" spans="1:1" s="471" customFormat="1" ht="12" hidden="1" customHeight="1">
      <c r="A2860" s="470"/>
    </row>
    <row r="2861" spans="1:1" s="471" customFormat="1" ht="12" hidden="1" customHeight="1">
      <c r="A2861" s="470"/>
    </row>
    <row r="2862" spans="1:1" s="471" customFormat="1" ht="12" hidden="1" customHeight="1">
      <c r="A2862" s="470"/>
    </row>
    <row r="2863" spans="1:1" s="471" customFormat="1" ht="12" hidden="1" customHeight="1">
      <c r="A2863" s="470"/>
    </row>
    <row r="2864" spans="1:1" s="471" customFormat="1" ht="12" hidden="1" customHeight="1">
      <c r="A2864" s="470"/>
    </row>
    <row r="2865" spans="1:1" s="471" customFormat="1" ht="12" hidden="1" customHeight="1">
      <c r="A2865" s="470"/>
    </row>
    <row r="2866" spans="1:1" s="471" customFormat="1" ht="12" hidden="1" customHeight="1">
      <c r="A2866" s="470"/>
    </row>
    <row r="2867" spans="1:1" s="471" customFormat="1" ht="12" hidden="1" customHeight="1">
      <c r="A2867" s="470"/>
    </row>
    <row r="2868" spans="1:1" s="471" customFormat="1" ht="12" hidden="1" customHeight="1">
      <c r="A2868" s="470"/>
    </row>
    <row r="2869" spans="1:1" s="471" customFormat="1" ht="12" hidden="1" customHeight="1">
      <c r="A2869" s="470"/>
    </row>
    <row r="2870" spans="1:1" s="471" customFormat="1" ht="12" hidden="1" customHeight="1">
      <c r="A2870" s="470"/>
    </row>
    <row r="2871" spans="1:1" s="471" customFormat="1" ht="12" hidden="1" customHeight="1">
      <c r="A2871" s="470"/>
    </row>
    <row r="2872" spans="1:1" s="471" customFormat="1" ht="12" hidden="1" customHeight="1">
      <c r="A2872" s="470"/>
    </row>
    <row r="2873" spans="1:1" s="471" customFormat="1" ht="12" hidden="1" customHeight="1">
      <c r="A2873" s="470"/>
    </row>
    <row r="2874" spans="1:1" s="471" customFormat="1" ht="12" hidden="1" customHeight="1">
      <c r="A2874" s="470"/>
    </row>
    <row r="2875" spans="1:1" s="471" customFormat="1" ht="12" hidden="1" customHeight="1">
      <c r="A2875" s="470"/>
    </row>
    <row r="2876" spans="1:1" s="471" customFormat="1" ht="12" hidden="1" customHeight="1">
      <c r="A2876" s="470"/>
    </row>
    <row r="2877" spans="1:1" s="471" customFormat="1" ht="12" hidden="1" customHeight="1">
      <c r="A2877" s="470"/>
    </row>
    <row r="2878" spans="1:1" s="471" customFormat="1" ht="12" hidden="1" customHeight="1">
      <c r="A2878" s="470"/>
    </row>
    <row r="2879" spans="1:1" s="471" customFormat="1" ht="12" hidden="1" customHeight="1">
      <c r="A2879" s="470"/>
    </row>
    <row r="2880" spans="1:1" s="471" customFormat="1" ht="12" hidden="1" customHeight="1">
      <c r="A2880" s="470"/>
    </row>
    <row r="2881" spans="1:1" s="471" customFormat="1" ht="12" hidden="1" customHeight="1">
      <c r="A2881" s="470"/>
    </row>
    <row r="2882" spans="1:1" s="471" customFormat="1" ht="12" hidden="1" customHeight="1">
      <c r="A2882" s="470"/>
    </row>
    <row r="2883" spans="1:1" s="471" customFormat="1" ht="12" hidden="1" customHeight="1">
      <c r="A2883" s="470"/>
    </row>
    <row r="2884" spans="1:1" s="471" customFormat="1" ht="12" hidden="1" customHeight="1">
      <c r="A2884" s="470"/>
    </row>
    <row r="2885" spans="1:1" s="471" customFormat="1" ht="12" hidden="1" customHeight="1">
      <c r="A2885" s="470"/>
    </row>
    <row r="2886" spans="1:1" s="471" customFormat="1" ht="12" hidden="1" customHeight="1">
      <c r="A2886" s="470"/>
    </row>
    <row r="2887" spans="1:1" s="471" customFormat="1" ht="12" hidden="1" customHeight="1">
      <c r="A2887" s="470"/>
    </row>
    <row r="2888" spans="1:1" s="471" customFormat="1" ht="12" hidden="1" customHeight="1">
      <c r="A2888" s="470"/>
    </row>
    <row r="2889" spans="1:1" s="471" customFormat="1" ht="12" hidden="1" customHeight="1">
      <c r="A2889" s="470"/>
    </row>
    <row r="2890" spans="1:1" s="471" customFormat="1" ht="12" hidden="1" customHeight="1">
      <c r="A2890" s="470"/>
    </row>
    <row r="2891" spans="1:1" s="471" customFormat="1" ht="12" hidden="1" customHeight="1">
      <c r="A2891" s="470"/>
    </row>
    <row r="2892" spans="1:1" s="471" customFormat="1" ht="12" hidden="1" customHeight="1">
      <c r="A2892" s="470"/>
    </row>
    <row r="2893" spans="1:1" s="471" customFormat="1" ht="12" hidden="1" customHeight="1">
      <c r="A2893" s="470"/>
    </row>
    <row r="2894" spans="1:1" s="471" customFormat="1" ht="12" hidden="1" customHeight="1">
      <c r="A2894" s="470"/>
    </row>
    <row r="2895" spans="1:1" s="471" customFormat="1" ht="12" hidden="1" customHeight="1">
      <c r="A2895" s="470"/>
    </row>
    <row r="2896" spans="1:1" s="471" customFormat="1" ht="12" hidden="1" customHeight="1">
      <c r="A2896" s="470"/>
    </row>
    <row r="2897" spans="1:1" s="471" customFormat="1" ht="12" hidden="1" customHeight="1">
      <c r="A2897" s="470"/>
    </row>
    <row r="2898" spans="1:1" s="471" customFormat="1" ht="12" hidden="1" customHeight="1">
      <c r="A2898" s="470"/>
    </row>
    <row r="2899" spans="1:1" s="471" customFormat="1" ht="12" hidden="1" customHeight="1">
      <c r="A2899" s="470"/>
    </row>
    <row r="2900" spans="1:1" s="471" customFormat="1" ht="12" hidden="1" customHeight="1">
      <c r="A2900" s="470"/>
    </row>
    <row r="2901" spans="1:1" s="471" customFormat="1" ht="12" hidden="1" customHeight="1">
      <c r="A2901" s="470"/>
    </row>
    <row r="2902" spans="1:1" s="471" customFormat="1" ht="12" hidden="1" customHeight="1">
      <c r="A2902" s="470"/>
    </row>
    <row r="2903" spans="1:1" s="471" customFormat="1" ht="12" hidden="1" customHeight="1">
      <c r="A2903" s="470"/>
    </row>
    <row r="2904" spans="1:1" s="471" customFormat="1" ht="12" hidden="1" customHeight="1">
      <c r="A2904" s="470"/>
    </row>
    <row r="2905" spans="1:1" s="471" customFormat="1" ht="12" hidden="1" customHeight="1">
      <c r="A2905" s="470"/>
    </row>
    <row r="2906" spans="1:1" s="471" customFormat="1" ht="12" hidden="1" customHeight="1">
      <c r="A2906" s="470"/>
    </row>
    <row r="2907" spans="1:1" s="471" customFormat="1" ht="12" hidden="1" customHeight="1">
      <c r="A2907" s="470"/>
    </row>
    <row r="2908" spans="1:1" s="471" customFormat="1" ht="12" hidden="1" customHeight="1">
      <c r="A2908" s="470"/>
    </row>
    <row r="2909" spans="1:1" s="471" customFormat="1" ht="12" hidden="1" customHeight="1">
      <c r="A2909" s="470"/>
    </row>
    <row r="2910" spans="1:1" s="471" customFormat="1" ht="12" hidden="1" customHeight="1">
      <c r="A2910" s="470"/>
    </row>
    <row r="2911" spans="1:1" s="471" customFormat="1" ht="12" hidden="1" customHeight="1">
      <c r="A2911" s="470"/>
    </row>
    <row r="2912" spans="1:1" s="471" customFormat="1" ht="12" hidden="1" customHeight="1">
      <c r="A2912" s="470"/>
    </row>
    <row r="2913" spans="1:1" s="471" customFormat="1" ht="12" hidden="1" customHeight="1">
      <c r="A2913" s="470"/>
    </row>
    <row r="2914" spans="1:1" s="471" customFormat="1" ht="12" hidden="1" customHeight="1">
      <c r="A2914" s="470"/>
    </row>
    <row r="2915" spans="1:1" s="471" customFormat="1" ht="12" hidden="1" customHeight="1">
      <c r="A2915" s="470"/>
    </row>
    <row r="2916" spans="1:1" s="471" customFormat="1" ht="12" hidden="1" customHeight="1">
      <c r="A2916" s="470"/>
    </row>
    <row r="2917" spans="1:1" s="471" customFormat="1" ht="12" hidden="1" customHeight="1">
      <c r="A2917" s="470"/>
    </row>
    <row r="2918" spans="1:1" s="471" customFormat="1" ht="12" hidden="1" customHeight="1">
      <c r="A2918" s="470"/>
    </row>
    <row r="2919" spans="1:1" s="471" customFormat="1" ht="12" hidden="1" customHeight="1">
      <c r="A2919" s="470"/>
    </row>
    <row r="2920" spans="1:1" s="471" customFormat="1" ht="12" hidden="1" customHeight="1">
      <c r="A2920" s="470"/>
    </row>
    <row r="2921" spans="1:1" s="471" customFormat="1" ht="12" hidden="1" customHeight="1">
      <c r="A2921" s="470"/>
    </row>
    <row r="2922" spans="1:1" s="471" customFormat="1" ht="12" hidden="1" customHeight="1">
      <c r="A2922" s="470"/>
    </row>
    <row r="2923" spans="1:1" s="471" customFormat="1" ht="12" hidden="1" customHeight="1">
      <c r="A2923" s="470"/>
    </row>
    <row r="2924" spans="1:1" s="471" customFormat="1" ht="12" hidden="1" customHeight="1">
      <c r="A2924" s="470"/>
    </row>
    <row r="2925" spans="1:1" s="471" customFormat="1" ht="12" hidden="1" customHeight="1">
      <c r="A2925" s="470"/>
    </row>
    <row r="2926" spans="1:1" s="471" customFormat="1" ht="12" hidden="1" customHeight="1">
      <c r="A2926" s="470"/>
    </row>
    <row r="2927" spans="1:1" s="471" customFormat="1" ht="12" hidden="1" customHeight="1">
      <c r="A2927" s="470"/>
    </row>
    <row r="2928" spans="1:1" s="471" customFormat="1" ht="12" hidden="1" customHeight="1">
      <c r="A2928" s="470"/>
    </row>
    <row r="2929" spans="1:1" s="471" customFormat="1" ht="12" hidden="1" customHeight="1">
      <c r="A2929" s="470"/>
    </row>
    <row r="2930" spans="1:1" s="471" customFormat="1" ht="12" hidden="1" customHeight="1">
      <c r="A2930" s="470"/>
    </row>
    <row r="2931" spans="1:1" s="471" customFormat="1" ht="12" hidden="1" customHeight="1">
      <c r="A2931" s="470"/>
    </row>
    <row r="2932" spans="1:1" s="471" customFormat="1" ht="12" hidden="1" customHeight="1">
      <c r="A2932" s="470"/>
    </row>
    <row r="2933" spans="1:1" s="471" customFormat="1" ht="12" hidden="1" customHeight="1">
      <c r="A2933" s="470"/>
    </row>
    <row r="2934" spans="1:1" s="471" customFormat="1" ht="12" hidden="1" customHeight="1">
      <c r="A2934" s="470"/>
    </row>
    <row r="2935" spans="1:1" s="471" customFormat="1" ht="12" hidden="1" customHeight="1">
      <c r="A2935" s="470"/>
    </row>
    <row r="2936" spans="1:1" s="471" customFormat="1" ht="12" hidden="1" customHeight="1">
      <c r="A2936" s="470"/>
    </row>
    <row r="2937" spans="1:1" s="471" customFormat="1" ht="12" hidden="1" customHeight="1">
      <c r="A2937" s="470"/>
    </row>
    <row r="2938" spans="1:1" s="471" customFormat="1" ht="12" hidden="1" customHeight="1">
      <c r="A2938" s="470"/>
    </row>
    <row r="2939" spans="1:1" s="471" customFormat="1" ht="12" hidden="1" customHeight="1">
      <c r="A2939" s="470"/>
    </row>
    <row r="2940" spans="1:1" s="471" customFormat="1" ht="12" hidden="1" customHeight="1">
      <c r="A2940" s="470"/>
    </row>
    <row r="2941" spans="1:1" s="471" customFormat="1" ht="12" hidden="1" customHeight="1">
      <c r="A2941" s="470"/>
    </row>
    <row r="2942" spans="1:1" s="471" customFormat="1" ht="12" hidden="1" customHeight="1">
      <c r="A2942" s="470"/>
    </row>
    <row r="2943" spans="1:1" s="471" customFormat="1" ht="12" hidden="1" customHeight="1">
      <c r="A2943" s="470"/>
    </row>
    <row r="2944" spans="1:1" s="471" customFormat="1" ht="12" hidden="1" customHeight="1">
      <c r="A2944" s="470"/>
    </row>
    <row r="2945" spans="1:1" s="471" customFormat="1" ht="12" hidden="1" customHeight="1">
      <c r="A2945" s="470"/>
    </row>
    <row r="2946" spans="1:1" s="471" customFormat="1" ht="12" hidden="1" customHeight="1">
      <c r="A2946" s="470"/>
    </row>
    <row r="2947" spans="1:1" s="471" customFormat="1" ht="12" hidden="1" customHeight="1">
      <c r="A2947" s="470"/>
    </row>
    <row r="2948" spans="1:1" s="471" customFormat="1" ht="12" hidden="1" customHeight="1">
      <c r="A2948" s="470"/>
    </row>
    <row r="2949" spans="1:1" s="471" customFormat="1" ht="12" hidden="1" customHeight="1">
      <c r="A2949" s="470"/>
    </row>
    <row r="2950" spans="1:1" s="471" customFormat="1" ht="12" hidden="1" customHeight="1">
      <c r="A2950" s="470"/>
    </row>
    <row r="2951" spans="1:1" s="471" customFormat="1" ht="12" hidden="1" customHeight="1">
      <c r="A2951" s="470"/>
    </row>
    <row r="2952" spans="1:1" s="471" customFormat="1" ht="12" hidden="1" customHeight="1">
      <c r="A2952" s="470"/>
    </row>
    <row r="2953" spans="1:1" s="471" customFormat="1" ht="12" hidden="1" customHeight="1">
      <c r="A2953" s="470"/>
    </row>
    <row r="2954" spans="1:1" s="471" customFormat="1" ht="12" hidden="1" customHeight="1">
      <c r="A2954" s="470"/>
    </row>
    <row r="2955" spans="1:1" s="471" customFormat="1" ht="12" hidden="1" customHeight="1">
      <c r="A2955" s="470"/>
    </row>
    <row r="2956" spans="1:1" s="471" customFormat="1" ht="12" hidden="1" customHeight="1">
      <c r="A2956" s="470"/>
    </row>
    <row r="2957" spans="1:1" s="471" customFormat="1" ht="12" hidden="1" customHeight="1">
      <c r="A2957" s="470"/>
    </row>
    <row r="2958" spans="1:1" s="471" customFormat="1" ht="12" hidden="1" customHeight="1">
      <c r="A2958" s="470"/>
    </row>
    <row r="2959" spans="1:1" s="471" customFormat="1" ht="12" hidden="1" customHeight="1">
      <c r="A2959" s="470"/>
    </row>
    <row r="2960" spans="1:1" s="471" customFormat="1" ht="12" hidden="1" customHeight="1">
      <c r="A2960" s="470"/>
    </row>
    <row r="2961" spans="1:1" s="471" customFormat="1" ht="12" hidden="1" customHeight="1">
      <c r="A2961" s="470"/>
    </row>
    <row r="2962" spans="1:1" s="471" customFormat="1" ht="12" hidden="1" customHeight="1">
      <c r="A2962" s="470"/>
    </row>
    <row r="2963" spans="1:1" s="471" customFormat="1" ht="12" hidden="1" customHeight="1">
      <c r="A2963" s="470"/>
    </row>
    <row r="2964" spans="1:1" s="471" customFormat="1" ht="12" hidden="1" customHeight="1">
      <c r="A2964" s="470"/>
    </row>
    <row r="2965" spans="1:1" s="471" customFormat="1" ht="12" hidden="1" customHeight="1">
      <c r="A2965" s="470"/>
    </row>
    <row r="2966" spans="1:1" s="471" customFormat="1" ht="12" hidden="1" customHeight="1">
      <c r="A2966" s="470"/>
    </row>
    <row r="2967" spans="1:1" s="471" customFormat="1" ht="12" hidden="1" customHeight="1">
      <c r="A2967" s="470"/>
    </row>
    <row r="2968" spans="1:1" s="471" customFormat="1" ht="12" hidden="1" customHeight="1">
      <c r="A2968" s="470"/>
    </row>
    <row r="2969" spans="1:1" s="471" customFormat="1" ht="12" hidden="1" customHeight="1">
      <c r="A2969" s="470"/>
    </row>
    <row r="2970" spans="1:1" s="471" customFormat="1" ht="12" hidden="1" customHeight="1">
      <c r="A2970" s="470"/>
    </row>
    <row r="2971" spans="1:1" s="471" customFormat="1" ht="12" hidden="1" customHeight="1">
      <c r="A2971" s="470"/>
    </row>
    <row r="2972" spans="1:1" s="471" customFormat="1" ht="12" hidden="1" customHeight="1">
      <c r="A2972" s="470"/>
    </row>
    <row r="2973" spans="1:1" s="471" customFormat="1" ht="12" hidden="1" customHeight="1">
      <c r="A2973" s="470"/>
    </row>
    <row r="2974" spans="1:1" s="471" customFormat="1" ht="12" hidden="1" customHeight="1">
      <c r="A2974" s="470"/>
    </row>
    <row r="2975" spans="1:1" s="471" customFormat="1" ht="12" hidden="1" customHeight="1">
      <c r="A2975" s="470"/>
    </row>
    <row r="2976" spans="1:1" s="471" customFormat="1" ht="12" hidden="1" customHeight="1">
      <c r="A2976" s="470"/>
    </row>
    <row r="2977" spans="1:1" s="471" customFormat="1" ht="12" hidden="1" customHeight="1">
      <c r="A2977" s="470"/>
    </row>
    <row r="2978" spans="1:1" s="471" customFormat="1" ht="12" hidden="1" customHeight="1">
      <c r="A2978" s="470"/>
    </row>
    <row r="2979" spans="1:1" s="471" customFormat="1" ht="12" hidden="1" customHeight="1">
      <c r="A2979" s="470"/>
    </row>
    <row r="2980" spans="1:1" s="471" customFormat="1" ht="12" hidden="1" customHeight="1">
      <c r="A2980" s="470"/>
    </row>
    <row r="2981" spans="1:1" s="471" customFormat="1" ht="12" hidden="1" customHeight="1">
      <c r="A2981" s="470"/>
    </row>
    <row r="2982" spans="1:1" s="471" customFormat="1" ht="12" hidden="1" customHeight="1">
      <c r="A2982" s="470"/>
    </row>
    <row r="2983" spans="1:1" s="471" customFormat="1" ht="12" hidden="1" customHeight="1">
      <c r="A2983" s="470"/>
    </row>
    <row r="2984" spans="1:1" s="471" customFormat="1" ht="12" hidden="1" customHeight="1">
      <c r="A2984" s="470"/>
    </row>
    <row r="2985" spans="1:1" s="471" customFormat="1" ht="12" hidden="1" customHeight="1">
      <c r="A2985" s="470"/>
    </row>
    <row r="2986" spans="1:1" s="471" customFormat="1" ht="12" hidden="1" customHeight="1">
      <c r="A2986" s="470"/>
    </row>
    <row r="2987" spans="1:1" s="471" customFormat="1" ht="12" hidden="1" customHeight="1">
      <c r="A2987" s="470"/>
    </row>
    <row r="2988" spans="1:1" s="471" customFormat="1" ht="12" hidden="1" customHeight="1">
      <c r="A2988" s="470"/>
    </row>
    <row r="2989" spans="1:1" s="471" customFormat="1" ht="12" hidden="1" customHeight="1">
      <c r="A2989" s="470"/>
    </row>
    <row r="2990" spans="1:1" s="471" customFormat="1" ht="12" hidden="1" customHeight="1">
      <c r="A2990" s="470"/>
    </row>
    <row r="2991" spans="1:1" s="471" customFormat="1" ht="12" hidden="1" customHeight="1">
      <c r="A2991" s="470"/>
    </row>
    <row r="2992" spans="1:1" s="471" customFormat="1" ht="12" hidden="1" customHeight="1">
      <c r="A2992" s="470"/>
    </row>
    <row r="2993" spans="1:1" s="471" customFormat="1" ht="12" hidden="1" customHeight="1">
      <c r="A2993" s="470"/>
    </row>
    <row r="2994" spans="1:1" s="471" customFormat="1" ht="12" hidden="1" customHeight="1">
      <c r="A2994" s="470"/>
    </row>
    <row r="2995" spans="1:1" s="471" customFormat="1" ht="12" hidden="1" customHeight="1">
      <c r="A2995" s="470"/>
    </row>
    <row r="2996" spans="1:1" s="471" customFormat="1" ht="12" hidden="1" customHeight="1">
      <c r="A2996" s="470"/>
    </row>
    <row r="2997" spans="1:1" s="471" customFormat="1" ht="12" hidden="1" customHeight="1">
      <c r="A2997" s="470"/>
    </row>
    <row r="2998" spans="1:1" s="471" customFormat="1" ht="12" hidden="1" customHeight="1">
      <c r="A2998" s="470"/>
    </row>
    <row r="2999" spans="1:1" s="471" customFormat="1" ht="12" hidden="1" customHeight="1">
      <c r="A2999" s="470"/>
    </row>
    <row r="3000" spans="1:1" s="471" customFormat="1" ht="12" hidden="1" customHeight="1">
      <c r="A3000" s="470"/>
    </row>
    <row r="3001" spans="1:1" s="471" customFormat="1" ht="12" hidden="1" customHeight="1">
      <c r="A3001" s="470"/>
    </row>
    <row r="3002" spans="1:1" s="471" customFormat="1" ht="12" hidden="1" customHeight="1">
      <c r="A3002" s="470"/>
    </row>
    <row r="3003" spans="1:1" s="471" customFormat="1" ht="12" hidden="1" customHeight="1">
      <c r="A3003" s="470"/>
    </row>
    <row r="3004" spans="1:1" s="471" customFormat="1" ht="12" hidden="1" customHeight="1">
      <c r="A3004" s="470"/>
    </row>
    <row r="3005" spans="1:1" s="471" customFormat="1" ht="12" hidden="1" customHeight="1">
      <c r="A3005" s="470"/>
    </row>
    <row r="3006" spans="1:1" s="471" customFormat="1" ht="12" hidden="1" customHeight="1">
      <c r="A3006" s="470"/>
    </row>
    <row r="3007" spans="1:1" s="471" customFormat="1" ht="12" hidden="1" customHeight="1">
      <c r="A3007" s="470"/>
    </row>
    <row r="3008" spans="1:1" s="471" customFormat="1" ht="12" hidden="1" customHeight="1">
      <c r="A3008" s="470"/>
    </row>
    <row r="3009" spans="1:1" s="471" customFormat="1" ht="12" hidden="1" customHeight="1">
      <c r="A3009" s="470"/>
    </row>
    <row r="3010" spans="1:1" s="471" customFormat="1" ht="12" hidden="1" customHeight="1">
      <c r="A3010" s="470"/>
    </row>
    <row r="3011" spans="1:1" s="471" customFormat="1" ht="12" hidden="1" customHeight="1">
      <c r="A3011" s="470"/>
    </row>
    <row r="3012" spans="1:1" s="471" customFormat="1" ht="12" hidden="1" customHeight="1">
      <c r="A3012" s="470"/>
    </row>
    <row r="3013" spans="1:1" s="471" customFormat="1" ht="12" hidden="1" customHeight="1">
      <c r="A3013" s="470"/>
    </row>
    <row r="3014" spans="1:1" s="471" customFormat="1" ht="12" hidden="1" customHeight="1">
      <c r="A3014" s="470"/>
    </row>
    <row r="3015" spans="1:1" s="471" customFormat="1" ht="12" hidden="1" customHeight="1">
      <c r="A3015" s="470"/>
    </row>
    <row r="3016" spans="1:1" s="471" customFormat="1" ht="12" hidden="1" customHeight="1">
      <c r="A3016" s="470"/>
    </row>
    <row r="3017" spans="1:1" s="471" customFormat="1" ht="12" hidden="1" customHeight="1">
      <c r="A3017" s="470"/>
    </row>
    <row r="3018" spans="1:1" s="471" customFormat="1" ht="12" hidden="1" customHeight="1">
      <c r="A3018" s="470"/>
    </row>
    <row r="3019" spans="1:1" s="471" customFormat="1" ht="12" hidden="1" customHeight="1">
      <c r="A3019" s="470"/>
    </row>
    <row r="3020" spans="1:1" s="471" customFormat="1" ht="12" hidden="1" customHeight="1">
      <c r="A3020" s="470"/>
    </row>
    <row r="3021" spans="1:1" s="471" customFormat="1" ht="12" hidden="1" customHeight="1">
      <c r="A3021" s="470"/>
    </row>
    <row r="3022" spans="1:1" s="471" customFormat="1" ht="12" hidden="1" customHeight="1">
      <c r="A3022" s="470"/>
    </row>
    <row r="3023" spans="1:1" s="471" customFormat="1" ht="12" hidden="1" customHeight="1">
      <c r="A3023" s="470"/>
    </row>
    <row r="3024" spans="1:1" s="471" customFormat="1" ht="12" hidden="1" customHeight="1">
      <c r="A3024" s="470"/>
    </row>
    <row r="3025" spans="1:1" s="471" customFormat="1" ht="12" hidden="1" customHeight="1">
      <c r="A3025" s="470"/>
    </row>
    <row r="3026" spans="1:1" s="471" customFormat="1" ht="12" hidden="1" customHeight="1">
      <c r="A3026" s="470"/>
    </row>
    <row r="3027" spans="1:1" s="471" customFormat="1" ht="12" hidden="1" customHeight="1">
      <c r="A3027" s="470"/>
    </row>
    <row r="3028" spans="1:1" s="471" customFormat="1" ht="12" hidden="1" customHeight="1">
      <c r="A3028" s="470"/>
    </row>
    <row r="3029" spans="1:1" s="471" customFormat="1" ht="12" hidden="1" customHeight="1">
      <c r="A3029" s="470"/>
    </row>
    <row r="3030" spans="1:1" s="471" customFormat="1" ht="12" hidden="1" customHeight="1">
      <c r="A3030" s="470"/>
    </row>
    <row r="3031" spans="1:1" s="471" customFormat="1" ht="12" hidden="1" customHeight="1">
      <c r="A3031" s="470"/>
    </row>
    <row r="3032" spans="1:1" s="471" customFormat="1" ht="12" hidden="1" customHeight="1">
      <c r="A3032" s="470"/>
    </row>
    <row r="3033" spans="1:1" s="471" customFormat="1" ht="12" hidden="1" customHeight="1">
      <c r="A3033" s="470"/>
    </row>
    <row r="3034" spans="1:1" s="471" customFormat="1" ht="12" hidden="1" customHeight="1">
      <c r="A3034" s="470"/>
    </row>
    <row r="3035" spans="1:1" s="471" customFormat="1" ht="12" hidden="1" customHeight="1">
      <c r="A3035" s="470"/>
    </row>
    <row r="3036" spans="1:1" s="471" customFormat="1" ht="12" hidden="1" customHeight="1">
      <c r="A3036" s="470"/>
    </row>
    <row r="3037" spans="1:1" s="471" customFormat="1" ht="12" hidden="1" customHeight="1">
      <c r="A3037" s="470"/>
    </row>
    <row r="3038" spans="1:1" s="471" customFormat="1" ht="12" hidden="1" customHeight="1">
      <c r="A3038" s="470"/>
    </row>
    <row r="3039" spans="1:1" s="471" customFormat="1" ht="12" hidden="1" customHeight="1">
      <c r="A3039" s="470"/>
    </row>
    <row r="3040" spans="1:1" s="471" customFormat="1" ht="12" hidden="1" customHeight="1">
      <c r="A3040" s="470"/>
    </row>
    <row r="3041" spans="1:1" s="471" customFormat="1" ht="12" hidden="1" customHeight="1">
      <c r="A3041" s="470"/>
    </row>
    <row r="3042" spans="1:1" s="471" customFormat="1" ht="12" hidden="1" customHeight="1">
      <c r="A3042" s="470"/>
    </row>
    <row r="3043" spans="1:1" s="471" customFormat="1" ht="12" hidden="1" customHeight="1">
      <c r="A3043" s="470"/>
    </row>
    <row r="3044" spans="1:1" s="471" customFormat="1" ht="12" hidden="1" customHeight="1">
      <c r="A3044" s="470"/>
    </row>
    <row r="3045" spans="1:1" s="471" customFormat="1" ht="12" hidden="1" customHeight="1">
      <c r="A3045" s="470"/>
    </row>
    <row r="3046" spans="1:1" s="471" customFormat="1" ht="12" hidden="1" customHeight="1">
      <c r="A3046" s="470"/>
    </row>
    <row r="3047" spans="1:1" s="471" customFormat="1" ht="12" hidden="1" customHeight="1">
      <c r="A3047" s="470"/>
    </row>
    <row r="3048" spans="1:1" s="471" customFormat="1" ht="12" hidden="1" customHeight="1">
      <c r="A3048" s="470"/>
    </row>
    <row r="3049" spans="1:1" s="471" customFormat="1" ht="12" hidden="1" customHeight="1">
      <c r="A3049" s="470"/>
    </row>
    <row r="3050" spans="1:1" s="471" customFormat="1" ht="12" hidden="1" customHeight="1">
      <c r="A3050" s="470"/>
    </row>
    <row r="3051" spans="1:1" s="471" customFormat="1" ht="12" hidden="1" customHeight="1">
      <c r="A3051" s="470"/>
    </row>
    <row r="3052" spans="1:1" s="471" customFormat="1" ht="12" hidden="1" customHeight="1">
      <c r="A3052" s="470"/>
    </row>
    <row r="3053" spans="1:1" s="471" customFormat="1" ht="12" hidden="1" customHeight="1">
      <c r="A3053" s="470"/>
    </row>
    <row r="3054" spans="1:1" s="471" customFormat="1" ht="12" hidden="1" customHeight="1">
      <c r="A3054" s="470"/>
    </row>
    <row r="3055" spans="1:1" s="471" customFormat="1" ht="12" hidden="1" customHeight="1">
      <c r="A3055" s="470"/>
    </row>
    <row r="3056" spans="1:1" s="471" customFormat="1" ht="12" hidden="1" customHeight="1">
      <c r="A3056" s="470"/>
    </row>
    <row r="3057" spans="1:1" s="471" customFormat="1" ht="12" hidden="1" customHeight="1">
      <c r="A3057" s="470"/>
    </row>
    <row r="3058" spans="1:1" s="471" customFormat="1" ht="12" hidden="1" customHeight="1">
      <c r="A3058" s="470"/>
    </row>
    <row r="3059" spans="1:1" s="471" customFormat="1" ht="12" hidden="1" customHeight="1">
      <c r="A3059" s="470"/>
    </row>
    <row r="3060" spans="1:1" s="471" customFormat="1" ht="12" hidden="1" customHeight="1">
      <c r="A3060" s="470"/>
    </row>
    <row r="3061" spans="1:1" s="471" customFormat="1" ht="12" hidden="1" customHeight="1">
      <c r="A3061" s="470"/>
    </row>
    <row r="3062" spans="1:1" s="471" customFormat="1" ht="12" hidden="1" customHeight="1">
      <c r="A3062" s="470"/>
    </row>
    <row r="3063" spans="1:1" s="471" customFormat="1" ht="12" hidden="1" customHeight="1">
      <c r="A3063" s="470"/>
    </row>
    <row r="3064" spans="1:1" s="471" customFormat="1" ht="12" hidden="1" customHeight="1">
      <c r="A3064" s="470"/>
    </row>
    <row r="3065" spans="1:1" s="471" customFormat="1" ht="12" hidden="1" customHeight="1">
      <c r="A3065" s="470"/>
    </row>
    <row r="3066" spans="1:1" s="471" customFormat="1" ht="12" hidden="1" customHeight="1">
      <c r="A3066" s="470"/>
    </row>
    <row r="3067" spans="1:1" s="471" customFormat="1" ht="12" hidden="1" customHeight="1">
      <c r="A3067" s="470"/>
    </row>
    <row r="3068" spans="1:1" s="471" customFormat="1" ht="12" hidden="1" customHeight="1">
      <c r="A3068" s="470"/>
    </row>
    <row r="3069" spans="1:1" s="471" customFormat="1" ht="12" hidden="1" customHeight="1">
      <c r="A3069" s="470"/>
    </row>
    <row r="3070" spans="1:1" s="471" customFormat="1" ht="12" hidden="1" customHeight="1">
      <c r="A3070" s="470"/>
    </row>
    <row r="3071" spans="1:1" s="471" customFormat="1" ht="12" hidden="1" customHeight="1">
      <c r="A3071" s="470"/>
    </row>
    <row r="3072" spans="1:1" s="471" customFormat="1" ht="12" hidden="1" customHeight="1">
      <c r="A3072" s="470"/>
    </row>
    <row r="3073" spans="1:1" s="471" customFormat="1" ht="12" hidden="1" customHeight="1">
      <c r="A3073" s="470"/>
    </row>
    <row r="3074" spans="1:1" s="471" customFormat="1" ht="12" hidden="1" customHeight="1">
      <c r="A3074" s="470"/>
    </row>
    <row r="3075" spans="1:1" s="471" customFormat="1" ht="12" hidden="1" customHeight="1">
      <c r="A3075" s="470"/>
    </row>
    <row r="3076" spans="1:1" s="471" customFormat="1" ht="12" hidden="1" customHeight="1">
      <c r="A3076" s="470"/>
    </row>
    <row r="3077" spans="1:1" s="471" customFormat="1" ht="12" hidden="1" customHeight="1">
      <c r="A3077" s="470"/>
    </row>
    <row r="3078" spans="1:1" s="471" customFormat="1" ht="12" hidden="1" customHeight="1">
      <c r="A3078" s="470"/>
    </row>
    <row r="3079" spans="1:1" s="471" customFormat="1" ht="12" hidden="1" customHeight="1">
      <c r="A3079" s="470"/>
    </row>
    <row r="3080" spans="1:1" s="471" customFormat="1" ht="12" hidden="1" customHeight="1">
      <c r="A3080" s="470"/>
    </row>
    <row r="3081" spans="1:1" s="471" customFormat="1" ht="12" hidden="1" customHeight="1">
      <c r="A3081" s="470"/>
    </row>
    <row r="3082" spans="1:1" s="471" customFormat="1" ht="12" hidden="1" customHeight="1">
      <c r="A3082" s="470"/>
    </row>
    <row r="3083" spans="1:1" s="471" customFormat="1" ht="12" hidden="1" customHeight="1">
      <c r="A3083" s="470"/>
    </row>
    <row r="3084" spans="1:1" s="471" customFormat="1" ht="12" hidden="1" customHeight="1">
      <c r="A3084" s="470"/>
    </row>
    <row r="3085" spans="1:1" s="471" customFormat="1" ht="12" hidden="1" customHeight="1">
      <c r="A3085" s="470"/>
    </row>
    <row r="3086" spans="1:1" s="471" customFormat="1" ht="12" hidden="1" customHeight="1">
      <c r="A3086" s="470"/>
    </row>
    <row r="3087" spans="1:1" s="471" customFormat="1" ht="12" hidden="1" customHeight="1">
      <c r="A3087" s="470"/>
    </row>
    <row r="3088" spans="1:1" s="471" customFormat="1" ht="12" hidden="1" customHeight="1">
      <c r="A3088" s="470"/>
    </row>
    <row r="3089" spans="1:1" s="471" customFormat="1" ht="12" hidden="1" customHeight="1">
      <c r="A3089" s="470"/>
    </row>
    <row r="3090" spans="1:1" s="471" customFormat="1" ht="12" hidden="1" customHeight="1">
      <c r="A3090" s="470"/>
    </row>
    <row r="3091" spans="1:1" s="471" customFormat="1" ht="12" hidden="1" customHeight="1">
      <c r="A3091" s="470"/>
    </row>
    <row r="3092" spans="1:1" s="471" customFormat="1" ht="12" hidden="1" customHeight="1">
      <c r="A3092" s="470"/>
    </row>
    <row r="3093" spans="1:1" s="471" customFormat="1" ht="12" hidden="1" customHeight="1">
      <c r="A3093" s="470"/>
    </row>
    <row r="3094" spans="1:1" s="471" customFormat="1" ht="12" hidden="1" customHeight="1">
      <c r="A3094" s="470"/>
    </row>
    <row r="3095" spans="1:1" s="471" customFormat="1" ht="12" hidden="1" customHeight="1">
      <c r="A3095" s="470"/>
    </row>
    <row r="3096" spans="1:1" s="471" customFormat="1" ht="12" hidden="1" customHeight="1">
      <c r="A3096" s="470"/>
    </row>
    <row r="3097" spans="1:1" s="471" customFormat="1" ht="12" hidden="1" customHeight="1">
      <c r="A3097" s="470"/>
    </row>
    <row r="3098" spans="1:1" s="471" customFormat="1" ht="12" hidden="1" customHeight="1">
      <c r="A3098" s="470"/>
    </row>
    <row r="3099" spans="1:1" s="471" customFormat="1" ht="12" hidden="1" customHeight="1">
      <c r="A3099" s="470"/>
    </row>
    <row r="3100" spans="1:1" s="471" customFormat="1" ht="12" hidden="1" customHeight="1">
      <c r="A3100" s="470"/>
    </row>
    <row r="3101" spans="1:1" s="471" customFormat="1" ht="12" hidden="1" customHeight="1">
      <c r="A3101" s="470"/>
    </row>
    <row r="3102" spans="1:1" s="471" customFormat="1" ht="12" hidden="1" customHeight="1">
      <c r="A3102" s="470"/>
    </row>
    <row r="3103" spans="1:1" s="471" customFormat="1" ht="12" hidden="1" customHeight="1">
      <c r="A3103" s="470"/>
    </row>
    <row r="3104" spans="1:1" s="471" customFormat="1" ht="12" hidden="1" customHeight="1">
      <c r="A3104" s="470"/>
    </row>
    <row r="3105" spans="1:1" s="471" customFormat="1" ht="12" hidden="1" customHeight="1">
      <c r="A3105" s="470"/>
    </row>
    <row r="3106" spans="1:1" s="471" customFormat="1" ht="12" hidden="1" customHeight="1">
      <c r="A3106" s="470"/>
    </row>
    <row r="3107" spans="1:1" s="471" customFormat="1" ht="12" hidden="1" customHeight="1">
      <c r="A3107" s="470"/>
    </row>
    <row r="3108" spans="1:1" s="471" customFormat="1" ht="12" hidden="1" customHeight="1">
      <c r="A3108" s="470"/>
    </row>
    <row r="3109" spans="1:1" s="471" customFormat="1" ht="12" hidden="1" customHeight="1">
      <c r="A3109" s="470"/>
    </row>
    <row r="3110" spans="1:1" s="471" customFormat="1" ht="12" hidden="1" customHeight="1">
      <c r="A3110" s="470"/>
    </row>
    <row r="3111" spans="1:1" s="471" customFormat="1" ht="12" hidden="1" customHeight="1">
      <c r="A3111" s="470"/>
    </row>
    <row r="3112" spans="1:1" s="471" customFormat="1" ht="12" hidden="1" customHeight="1">
      <c r="A3112" s="470"/>
    </row>
    <row r="3113" spans="1:1" s="471" customFormat="1" ht="12" hidden="1" customHeight="1">
      <c r="A3113" s="470"/>
    </row>
    <row r="3114" spans="1:1" s="471" customFormat="1" ht="12" hidden="1" customHeight="1">
      <c r="A3114" s="470"/>
    </row>
    <row r="3115" spans="1:1" s="471" customFormat="1" ht="12" hidden="1" customHeight="1">
      <c r="A3115" s="470"/>
    </row>
    <row r="3116" spans="1:1" s="471" customFormat="1" ht="12" hidden="1" customHeight="1">
      <c r="A3116" s="470"/>
    </row>
    <row r="3117" spans="1:1" s="471" customFormat="1" ht="12" hidden="1" customHeight="1">
      <c r="A3117" s="470"/>
    </row>
    <row r="3118" spans="1:1" s="471" customFormat="1" ht="12" hidden="1" customHeight="1">
      <c r="A3118" s="470"/>
    </row>
    <row r="3119" spans="1:1" s="471" customFormat="1" ht="12" hidden="1" customHeight="1">
      <c r="A3119" s="470"/>
    </row>
    <row r="3120" spans="1:1" s="471" customFormat="1" ht="12" hidden="1" customHeight="1">
      <c r="A3120" s="470"/>
    </row>
    <row r="3121" spans="1:1" s="471" customFormat="1" ht="12" hidden="1" customHeight="1">
      <c r="A3121" s="470"/>
    </row>
    <row r="3122" spans="1:1" s="471" customFormat="1" ht="12" hidden="1" customHeight="1">
      <c r="A3122" s="470"/>
    </row>
    <row r="3123" spans="1:1" s="471" customFormat="1" ht="12" hidden="1" customHeight="1">
      <c r="A3123" s="470"/>
    </row>
    <row r="3124" spans="1:1" s="471" customFormat="1" ht="12" hidden="1" customHeight="1">
      <c r="A3124" s="470"/>
    </row>
    <row r="3125" spans="1:1" s="471" customFormat="1" ht="12" hidden="1" customHeight="1">
      <c r="A3125" s="470"/>
    </row>
    <row r="3126" spans="1:1" s="471" customFormat="1" ht="12" hidden="1" customHeight="1">
      <c r="A3126" s="470"/>
    </row>
    <row r="3127" spans="1:1" s="471" customFormat="1" ht="12" hidden="1" customHeight="1">
      <c r="A3127" s="470"/>
    </row>
    <row r="3128" spans="1:1" s="471" customFormat="1" ht="12" hidden="1" customHeight="1">
      <c r="A3128" s="470"/>
    </row>
    <row r="3129" spans="1:1" s="471" customFormat="1" ht="12" hidden="1" customHeight="1">
      <c r="A3129" s="470"/>
    </row>
    <row r="3130" spans="1:1" s="471" customFormat="1" ht="12" hidden="1" customHeight="1">
      <c r="A3130" s="470"/>
    </row>
    <row r="3131" spans="1:1" s="471" customFormat="1" ht="12" hidden="1" customHeight="1">
      <c r="A3131" s="470"/>
    </row>
    <row r="3132" spans="1:1" s="471" customFormat="1" ht="12" hidden="1" customHeight="1">
      <c r="A3132" s="470"/>
    </row>
    <row r="3133" spans="1:1" s="471" customFormat="1" ht="12" hidden="1" customHeight="1">
      <c r="A3133" s="470"/>
    </row>
    <row r="3134" spans="1:1" s="471" customFormat="1" ht="12" hidden="1" customHeight="1">
      <c r="A3134" s="470"/>
    </row>
    <row r="3135" spans="1:1" s="471" customFormat="1" ht="12" hidden="1" customHeight="1">
      <c r="A3135" s="470"/>
    </row>
    <row r="3136" spans="1:1" s="471" customFormat="1" ht="12" hidden="1" customHeight="1">
      <c r="A3136" s="470"/>
    </row>
    <row r="3137" spans="1:1" s="471" customFormat="1" ht="12" hidden="1" customHeight="1">
      <c r="A3137" s="470"/>
    </row>
    <row r="3138" spans="1:1" s="471" customFormat="1" ht="12" hidden="1" customHeight="1">
      <c r="A3138" s="470"/>
    </row>
    <row r="3139" spans="1:1" s="471" customFormat="1" ht="12" hidden="1" customHeight="1">
      <c r="A3139" s="470"/>
    </row>
    <row r="3140" spans="1:1" s="471" customFormat="1" ht="12" hidden="1" customHeight="1">
      <c r="A3140" s="470"/>
    </row>
    <row r="3141" spans="1:1" s="471" customFormat="1" ht="12" hidden="1" customHeight="1">
      <c r="A3141" s="470"/>
    </row>
    <row r="3142" spans="1:1" s="471" customFormat="1" ht="12" hidden="1" customHeight="1">
      <c r="A3142" s="470"/>
    </row>
    <row r="3143" spans="1:1" s="471" customFormat="1" ht="12" hidden="1" customHeight="1">
      <c r="A3143" s="470"/>
    </row>
    <row r="3144" spans="1:1" s="471" customFormat="1" ht="12" hidden="1" customHeight="1">
      <c r="A3144" s="470"/>
    </row>
    <row r="3145" spans="1:1" s="471" customFormat="1" ht="12" hidden="1" customHeight="1">
      <c r="A3145" s="470"/>
    </row>
    <row r="3146" spans="1:1" s="471" customFormat="1" ht="12" hidden="1" customHeight="1">
      <c r="A3146" s="470"/>
    </row>
    <row r="3147" spans="1:1" s="471" customFormat="1" ht="12" hidden="1" customHeight="1">
      <c r="A3147" s="470"/>
    </row>
    <row r="3148" spans="1:1" s="471" customFormat="1" ht="12" hidden="1" customHeight="1">
      <c r="A3148" s="470"/>
    </row>
    <row r="3149" spans="1:1" s="471" customFormat="1" ht="12" hidden="1" customHeight="1">
      <c r="A3149" s="470"/>
    </row>
    <row r="3150" spans="1:1" s="471" customFormat="1" ht="12" hidden="1" customHeight="1">
      <c r="A3150" s="470"/>
    </row>
    <row r="3151" spans="1:1" s="471" customFormat="1" ht="12" hidden="1" customHeight="1">
      <c r="A3151" s="470"/>
    </row>
    <row r="3152" spans="1:1" s="471" customFormat="1" ht="12" hidden="1" customHeight="1">
      <c r="A3152" s="470"/>
    </row>
    <row r="3153" spans="1:1" s="471" customFormat="1" ht="12" hidden="1" customHeight="1">
      <c r="A3153" s="470"/>
    </row>
    <row r="3154" spans="1:1" s="471" customFormat="1" ht="12" hidden="1" customHeight="1">
      <c r="A3154" s="470"/>
    </row>
    <row r="3155" spans="1:1" s="471" customFormat="1" ht="12" hidden="1" customHeight="1">
      <c r="A3155" s="470"/>
    </row>
    <row r="3156" spans="1:1" s="471" customFormat="1" ht="12" hidden="1" customHeight="1">
      <c r="A3156" s="470"/>
    </row>
    <row r="3157" spans="1:1" s="471" customFormat="1" ht="12" hidden="1" customHeight="1">
      <c r="A3157" s="470"/>
    </row>
    <row r="3158" spans="1:1" s="471" customFormat="1" ht="12" hidden="1" customHeight="1">
      <c r="A3158" s="470"/>
    </row>
    <row r="3159" spans="1:1" s="471" customFormat="1" ht="12" hidden="1" customHeight="1">
      <c r="A3159" s="470"/>
    </row>
    <row r="3160" spans="1:1" s="471" customFormat="1" ht="12" hidden="1" customHeight="1">
      <c r="A3160" s="470"/>
    </row>
    <row r="3161" spans="1:1" s="471" customFormat="1" ht="12" hidden="1" customHeight="1">
      <c r="A3161" s="470"/>
    </row>
    <row r="3162" spans="1:1" s="471" customFormat="1" ht="12" hidden="1" customHeight="1">
      <c r="A3162" s="470"/>
    </row>
    <row r="3163" spans="1:1" s="471" customFormat="1" ht="12" hidden="1" customHeight="1">
      <c r="A3163" s="470"/>
    </row>
    <row r="3164" spans="1:1" s="471" customFormat="1" ht="12" hidden="1" customHeight="1">
      <c r="A3164" s="470"/>
    </row>
    <row r="3165" spans="1:1" s="471" customFormat="1" ht="12" hidden="1" customHeight="1">
      <c r="A3165" s="470"/>
    </row>
    <row r="3166" spans="1:1" s="471" customFormat="1" ht="12" hidden="1" customHeight="1">
      <c r="A3166" s="470"/>
    </row>
    <row r="3167" spans="1:1" s="471" customFormat="1" ht="12" hidden="1" customHeight="1">
      <c r="A3167" s="470"/>
    </row>
    <row r="3168" spans="1:1" s="471" customFormat="1" ht="12" hidden="1" customHeight="1">
      <c r="A3168" s="470"/>
    </row>
    <row r="3169" spans="1:1" s="471" customFormat="1" ht="12" hidden="1" customHeight="1">
      <c r="A3169" s="470"/>
    </row>
    <row r="3170" spans="1:1" s="471" customFormat="1" ht="12" hidden="1" customHeight="1">
      <c r="A3170" s="470"/>
    </row>
    <row r="3171" spans="1:1" s="471" customFormat="1" ht="12" hidden="1" customHeight="1">
      <c r="A3171" s="470"/>
    </row>
    <row r="3172" spans="1:1" s="471" customFormat="1" ht="12" hidden="1" customHeight="1">
      <c r="A3172" s="470"/>
    </row>
    <row r="3173" spans="1:1" s="471" customFormat="1" ht="12" hidden="1" customHeight="1">
      <c r="A3173" s="470"/>
    </row>
    <row r="3174" spans="1:1" s="471" customFormat="1" ht="12" hidden="1" customHeight="1">
      <c r="A3174" s="470"/>
    </row>
    <row r="3175" spans="1:1" s="471" customFormat="1" ht="12" hidden="1" customHeight="1">
      <c r="A3175" s="470"/>
    </row>
    <row r="3176" spans="1:1" s="471" customFormat="1" ht="12" hidden="1" customHeight="1">
      <c r="A3176" s="470"/>
    </row>
    <row r="3177" spans="1:1" s="471" customFormat="1" ht="12" hidden="1" customHeight="1">
      <c r="A3177" s="470"/>
    </row>
    <row r="3178" spans="1:1" s="471" customFormat="1" ht="12" hidden="1" customHeight="1">
      <c r="A3178" s="470"/>
    </row>
    <row r="3179" spans="1:1" s="471" customFormat="1" ht="12" hidden="1" customHeight="1">
      <c r="A3179" s="470"/>
    </row>
    <row r="3180" spans="1:1" s="471" customFormat="1" ht="12" hidden="1" customHeight="1">
      <c r="A3180" s="470"/>
    </row>
    <row r="3181" spans="1:1" s="471" customFormat="1" ht="12" hidden="1" customHeight="1">
      <c r="A3181" s="470"/>
    </row>
    <row r="3182" spans="1:1" s="471" customFormat="1" ht="12" hidden="1" customHeight="1">
      <c r="A3182" s="470"/>
    </row>
    <row r="3183" spans="1:1" s="471" customFormat="1" ht="12" hidden="1" customHeight="1">
      <c r="A3183" s="470"/>
    </row>
    <row r="3184" spans="1:1" s="471" customFormat="1" ht="12" hidden="1" customHeight="1">
      <c r="A3184" s="470"/>
    </row>
    <row r="3185" spans="1:1" s="471" customFormat="1" ht="12" hidden="1" customHeight="1">
      <c r="A3185" s="470"/>
    </row>
    <row r="3186" spans="1:1" s="471" customFormat="1" ht="12" hidden="1" customHeight="1">
      <c r="A3186" s="470"/>
    </row>
    <row r="3187" spans="1:1" s="471" customFormat="1" ht="12" hidden="1" customHeight="1">
      <c r="A3187" s="470"/>
    </row>
    <row r="3188" spans="1:1" s="471" customFormat="1" ht="12" hidden="1" customHeight="1">
      <c r="A3188" s="470"/>
    </row>
    <row r="3189" spans="1:1" s="471" customFormat="1" ht="12" hidden="1" customHeight="1">
      <c r="A3189" s="470"/>
    </row>
    <row r="3190" spans="1:1" s="471" customFormat="1" ht="12" hidden="1" customHeight="1">
      <c r="A3190" s="470"/>
    </row>
    <row r="3191" spans="1:1" s="471" customFormat="1" ht="12" hidden="1" customHeight="1">
      <c r="A3191" s="470"/>
    </row>
    <row r="3192" spans="1:1" s="471" customFormat="1" ht="12" hidden="1" customHeight="1">
      <c r="A3192" s="470"/>
    </row>
    <row r="3193" spans="1:1" s="471" customFormat="1" ht="12" hidden="1" customHeight="1">
      <c r="A3193" s="470"/>
    </row>
    <row r="3194" spans="1:1" s="471" customFormat="1" ht="12" hidden="1" customHeight="1">
      <c r="A3194" s="470"/>
    </row>
    <row r="3195" spans="1:1" s="471" customFormat="1" ht="12" hidden="1" customHeight="1">
      <c r="A3195" s="470"/>
    </row>
    <row r="3196" spans="1:1" s="471" customFormat="1" ht="12" hidden="1" customHeight="1">
      <c r="A3196" s="470"/>
    </row>
    <row r="3197" spans="1:1" s="471" customFormat="1" ht="12" hidden="1" customHeight="1">
      <c r="A3197" s="470"/>
    </row>
    <row r="3198" spans="1:1" s="471" customFormat="1" ht="12" hidden="1" customHeight="1">
      <c r="A3198" s="470"/>
    </row>
    <row r="3199" spans="1:1" s="471" customFormat="1" ht="12" hidden="1" customHeight="1">
      <c r="A3199" s="470"/>
    </row>
    <row r="3200" spans="1:1" s="471" customFormat="1" ht="12" hidden="1" customHeight="1">
      <c r="A3200" s="470"/>
    </row>
    <row r="3201" spans="1:1" s="471" customFormat="1" ht="12" hidden="1" customHeight="1">
      <c r="A3201" s="470"/>
    </row>
    <row r="3202" spans="1:1" s="471" customFormat="1" ht="12" hidden="1" customHeight="1">
      <c r="A3202" s="470"/>
    </row>
    <row r="3203" spans="1:1" s="471" customFormat="1" ht="12" hidden="1" customHeight="1">
      <c r="A3203" s="470"/>
    </row>
    <row r="3204" spans="1:1" s="471" customFormat="1" ht="12" hidden="1" customHeight="1">
      <c r="A3204" s="470"/>
    </row>
    <row r="3205" spans="1:1" s="471" customFormat="1" ht="12" hidden="1" customHeight="1">
      <c r="A3205" s="470"/>
    </row>
    <row r="3206" spans="1:1" s="471" customFormat="1" ht="12" hidden="1" customHeight="1">
      <c r="A3206" s="470"/>
    </row>
    <row r="3207" spans="1:1" s="471" customFormat="1" ht="12" hidden="1" customHeight="1">
      <c r="A3207" s="470"/>
    </row>
    <row r="3208" spans="1:1" s="471" customFormat="1" ht="12" hidden="1" customHeight="1">
      <c r="A3208" s="470"/>
    </row>
    <row r="3209" spans="1:1" s="471" customFormat="1" ht="12" hidden="1" customHeight="1">
      <c r="A3209" s="470"/>
    </row>
    <row r="3210" spans="1:1" s="471" customFormat="1" ht="12" hidden="1" customHeight="1">
      <c r="A3210" s="470"/>
    </row>
    <row r="3211" spans="1:1" s="471" customFormat="1" ht="12" hidden="1" customHeight="1">
      <c r="A3211" s="470"/>
    </row>
    <row r="3212" spans="1:1" s="471" customFormat="1" ht="12" hidden="1" customHeight="1">
      <c r="A3212" s="470"/>
    </row>
    <row r="3213" spans="1:1" s="471" customFormat="1" ht="12" hidden="1" customHeight="1">
      <c r="A3213" s="470"/>
    </row>
    <row r="3214" spans="1:1" s="471" customFormat="1" ht="12" hidden="1" customHeight="1">
      <c r="A3214" s="470"/>
    </row>
    <row r="3215" spans="1:1" s="471" customFormat="1" ht="12" hidden="1" customHeight="1">
      <c r="A3215" s="470"/>
    </row>
    <row r="3216" spans="1:1" s="471" customFormat="1" ht="12" hidden="1" customHeight="1">
      <c r="A3216" s="470"/>
    </row>
    <row r="3217" spans="1:1" s="471" customFormat="1" ht="12" hidden="1" customHeight="1">
      <c r="A3217" s="470"/>
    </row>
    <row r="3218" spans="1:1" s="471" customFormat="1" ht="12" hidden="1" customHeight="1">
      <c r="A3218" s="470"/>
    </row>
    <row r="3219" spans="1:1" s="471" customFormat="1" ht="12" hidden="1" customHeight="1">
      <c r="A3219" s="470"/>
    </row>
    <row r="3220" spans="1:1" s="471" customFormat="1" ht="12" hidden="1" customHeight="1">
      <c r="A3220" s="470"/>
    </row>
    <row r="3221" spans="1:1" s="471" customFormat="1" ht="12" hidden="1" customHeight="1">
      <c r="A3221" s="470"/>
    </row>
    <row r="3222" spans="1:1" s="471" customFormat="1" ht="12" hidden="1" customHeight="1">
      <c r="A3222" s="470"/>
    </row>
    <row r="3223" spans="1:1" s="471" customFormat="1" ht="12" hidden="1" customHeight="1">
      <c r="A3223" s="470"/>
    </row>
    <row r="3224" spans="1:1" s="471" customFormat="1" ht="12" hidden="1" customHeight="1">
      <c r="A3224" s="470"/>
    </row>
    <row r="3225" spans="1:1" s="471" customFormat="1" ht="12" hidden="1" customHeight="1">
      <c r="A3225" s="470"/>
    </row>
    <row r="3226" spans="1:1" s="471" customFormat="1" ht="12" hidden="1" customHeight="1">
      <c r="A3226" s="470"/>
    </row>
    <row r="3227" spans="1:1" s="471" customFormat="1" ht="12" hidden="1" customHeight="1">
      <c r="A3227" s="470"/>
    </row>
    <row r="3228" spans="1:1" s="471" customFormat="1" ht="12" hidden="1" customHeight="1">
      <c r="A3228" s="470"/>
    </row>
    <row r="3229" spans="1:1" s="471" customFormat="1" ht="12" hidden="1" customHeight="1">
      <c r="A3229" s="470"/>
    </row>
    <row r="3230" spans="1:1" s="471" customFormat="1" ht="12" hidden="1" customHeight="1">
      <c r="A3230" s="470"/>
    </row>
    <row r="3231" spans="1:1" s="471" customFormat="1" ht="12" hidden="1" customHeight="1">
      <c r="A3231" s="470"/>
    </row>
    <row r="3232" spans="1:1" s="471" customFormat="1" ht="12" hidden="1" customHeight="1">
      <c r="A3232" s="470"/>
    </row>
    <row r="3233" spans="1:1" s="471" customFormat="1" ht="12" hidden="1" customHeight="1">
      <c r="A3233" s="470"/>
    </row>
    <row r="3234" spans="1:1" s="471" customFormat="1" ht="12" hidden="1" customHeight="1">
      <c r="A3234" s="470"/>
    </row>
    <row r="3235" spans="1:1" s="471" customFormat="1" ht="12" hidden="1" customHeight="1">
      <c r="A3235" s="470"/>
    </row>
    <row r="3236" spans="1:1" s="471" customFormat="1" ht="12" hidden="1" customHeight="1">
      <c r="A3236" s="470"/>
    </row>
    <row r="3237" spans="1:1" s="471" customFormat="1" ht="12" hidden="1" customHeight="1">
      <c r="A3237" s="470"/>
    </row>
    <row r="3238" spans="1:1" s="471" customFormat="1" ht="12" hidden="1" customHeight="1">
      <c r="A3238" s="470"/>
    </row>
    <row r="3239" spans="1:1" s="471" customFormat="1" ht="12" hidden="1" customHeight="1">
      <c r="A3239" s="470"/>
    </row>
    <row r="3240" spans="1:1" s="471" customFormat="1" ht="12" hidden="1" customHeight="1">
      <c r="A3240" s="470"/>
    </row>
    <row r="3241" spans="1:1" s="471" customFormat="1" ht="12" hidden="1" customHeight="1">
      <c r="A3241" s="470"/>
    </row>
    <row r="3242" spans="1:1" s="471" customFormat="1" ht="12" hidden="1" customHeight="1">
      <c r="A3242" s="470"/>
    </row>
    <row r="3243" spans="1:1" s="471" customFormat="1" ht="12" hidden="1" customHeight="1">
      <c r="A3243" s="470"/>
    </row>
    <row r="3244" spans="1:1" s="471" customFormat="1" ht="12" hidden="1" customHeight="1">
      <c r="A3244" s="470"/>
    </row>
    <row r="3245" spans="1:1" s="471" customFormat="1" ht="12" hidden="1" customHeight="1">
      <c r="A3245" s="470"/>
    </row>
    <row r="3246" spans="1:1" s="471" customFormat="1" ht="12" hidden="1" customHeight="1">
      <c r="A3246" s="470"/>
    </row>
    <row r="3247" spans="1:1" s="471" customFormat="1" ht="12" hidden="1" customHeight="1">
      <c r="A3247" s="470"/>
    </row>
    <row r="3248" spans="1:1" s="471" customFormat="1" ht="12" hidden="1" customHeight="1">
      <c r="A3248" s="470"/>
    </row>
    <row r="3249" spans="1:1" s="471" customFormat="1" ht="12" hidden="1" customHeight="1">
      <c r="A3249" s="470"/>
    </row>
    <row r="3250" spans="1:1" s="471" customFormat="1" ht="12" hidden="1" customHeight="1">
      <c r="A3250" s="470"/>
    </row>
    <row r="3251" spans="1:1" s="471" customFormat="1" ht="12" hidden="1" customHeight="1">
      <c r="A3251" s="470"/>
    </row>
    <row r="3252" spans="1:1" s="471" customFormat="1" ht="12" hidden="1" customHeight="1">
      <c r="A3252" s="470"/>
    </row>
    <row r="3253" spans="1:1" s="471" customFormat="1" ht="12" hidden="1" customHeight="1">
      <c r="A3253" s="470"/>
    </row>
    <row r="3254" spans="1:1" s="471" customFormat="1" ht="12" hidden="1" customHeight="1">
      <c r="A3254" s="470"/>
    </row>
    <row r="3255" spans="1:1" s="471" customFormat="1" ht="12" hidden="1" customHeight="1">
      <c r="A3255" s="470"/>
    </row>
    <row r="3256" spans="1:1" s="471" customFormat="1" ht="12" hidden="1" customHeight="1">
      <c r="A3256" s="470"/>
    </row>
    <row r="3257" spans="1:1" s="471" customFormat="1" ht="12" hidden="1" customHeight="1">
      <c r="A3257" s="470"/>
    </row>
    <row r="3258" spans="1:1" s="471" customFormat="1" ht="12" hidden="1" customHeight="1">
      <c r="A3258" s="470"/>
    </row>
    <row r="3259" spans="1:1" s="471" customFormat="1" ht="12" hidden="1" customHeight="1">
      <c r="A3259" s="470"/>
    </row>
    <row r="3260" spans="1:1" s="471" customFormat="1" ht="12" hidden="1" customHeight="1">
      <c r="A3260" s="470"/>
    </row>
    <row r="3261" spans="1:1" s="471" customFormat="1" ht="12" hidden="1" customHeight="1">
      <c r="A3261" s="470"/>
    </row>
    <row r="3262" spans="1:1" s="471" customFormat="1" ht="12" hidden="1" customHeight="1">
      <c r="A3262" s="470"/>
    </row>
    <row r="3263" spans="1:1" s="471" customFormat="1" ht="12" hidden="1" customHeight="1">
      <c r="A3263" s="470"/>
    </row>
    <row r="3264" spans="1:1" s="471" customFormat="1" ht="12" hidden="1" customHeight="1">
      <c r="A3264" s="470"/>
    </row>
    <row r="3265" spans="1:1" s="471" customFormat="1" ht="12" hidden="1" customHeight="1">
      <c r="A3265" s="470"/>
    </row>
    <row r="3266" spans="1:1" s="471" customFormat="1" ht="12" hidden="1" customHeight="1">
      <c r="A3266" s="470"/>
    </row>
    <row r="3267" spans="1:1" s="471" customFormat="1" ht="12" hidden="1" customHeight="1">
      <c r="A3267" s="470"/>
    </row>
    <row r="3268" spans="1:1" s="471" customFormat="1" ht="12" hidden="1" customHeight="1">
      <c r="A3268" s="470"/>
    </row>
    <row r="3269" spans="1:1" s="471" customFormat="1" ht="12" hidden="1" customHeight="1">
      <c r="A3269" s="470"/>
    </row>
    <row r="3270" spans="1:1" s="471" customFormat="1" ht="12" hidden="1" customHeight="1">
      <c r="A3270" s="470"/>
    </row>
    <row r="3271" spans="1:1" s="471" customFormat="1" ht="12" hidden="1" customHeight="1">
      <c r="A3271" s="470"/>
    </row>
    <row r="3272" spans="1:1" s="471" customFormat="1" ht="12" hidden="1" customHeight="1">
      <c r="A3272" s="470"/>
    </row>
    <row r="3273" spans="1:1" s="471" customFormat="1" ht="12" hidden="1" customHeight="1">
      <c r="A3273" s="470"/>
    </row>
    <row r="3274" spans="1:1" s="471" customFormat="1" ht="12" hidden="1" customHeight="1">
      <c r="A3274" s="470"/>
    </row>
    <row r="3275" spans="1:1" s="471" customFormat="1" ht="12" hidden="1" customHeight="1">
      <c r="A3275" s="470"/>
    </row>
    <row r="3276" spans="1:1" s="471" customFormat="1" ht="12" hidden="1" customHeight="1">
      <c r="A3276" s="470"/>
    </row>
    <row r="3277" spans="1:1" s="471" customFormat="1" ht="12" hidden="1" customHeight="1">
      <c r="A3277" s="470"/>
    </row>
    <row r="3278" spans="1:1" s="471" customFormat="1" ht="12" hidden="1" customHeight="1">
      <c r="A3278" s="470"/>
    </row>
    <row r="3279" spans="1:1" s="471" customFormat="1" ht="12" hidden="1" customHeight="1">
      <c r="A3279" s="470"/>
    </row>
    <row r="3280" spans="1:1" s="471" customFormat="1" ht="12" hidden="1" customHeight="1">
      <c r="A3280" s="470"/>
    </row>
    <row r="3281" spans="1:1" s="471" customFormat="1" ht="12" hidden="1" customHeight="1">
      <c r="A3281" s="470"/>
    </row>
    <row r="3282" spans="1:1" s="471" customFormat="1" ht="12" hidden="1" customHeight="1">
      <c r="A3282" s="470"/>
    </row>
    <row r="3283" spans="1:1" s="471" customFormat="1" ht="12" hidden="1" customHeight="1">
      <c r="A3283" s="470"/>
    </row>
    <row r="3284" spans="1:1" s="471" customFormat="1" ht="12" hidden="1" customHeight="1">
      <c r="A3284" s="470"/>
    </row>
    <row r="3285" spans="1:1" s="471" customFormat="1" ht="12" hidden="1" customHeight="1">
      <c r="A3285" s="470"/>
    </row>
    <row r="3286" spans="1:1" s="471" customFormat="1" ht="12" hidden="1" customHeight="1">
      <c r="A3286" s="470"/>
    </row>
    <row r="3287" spans="1:1" s="471" customFormat="1" ht="12" hidden="1" customHeight="1">
      <c r="A3287" s="470"/>
    </row>
    <row r="3288" spans="1:1" s="471" customFormat="1" ht="12" hidden="1" customHeight="1">
      <c r="A3288" s="470"/>
    </row>
    <row r="3289" spans="1:1" s="471" customFormat="1" ht="12" hidden="1" customHeight="1">
      <c r="A3289" s="470"/>
    </row>
    <row r="3290" spans="1:1" s="471" customFormat="1" ht="12" hidden="1" customHeight="1">
      <c r="A3290" s="470"/>
    </row>
    <row r="3291" spans="1:1" s="471" customFormat="1" ht="12" hidden="1" customHeight="1">
      <c r="A3291" s="470"/>
    </row>
    <row r="3292" spans="1:1" s="471" customFormat="1" ht="12" hidden="1" customHeight="1">
      <c r="A3292" s="470"/>
    </row>
    <row r="3293" spans="1:1" s="471" customFormat="1" ht="12" hidden="1" customHeight="1">
      <c r="A3293" s="470"/>
    </row>
    <row r="3294" spans="1:1" s="471" customFormat="1" ht="12" hidden="1" customHeight="1">
      <c r="A3294" s="470"/>
    </row>
    <row r="3295" spans="1:1" s="471" customFormat="1" ht="12" hidden="1" customHeight="1">
      <c r="A3295" s="470"/>
    </row>
    <row r="3296" spans="1:1" s="471" customFormat="1" ht="12" hidden="1" customHeight="1">
      <c r="A3296" s="470"/>
    </row>
    <row r="3297" spans="1:1" s="471" customFormat="1" ht="12" hidden="1" customHeight="1">
      <c r="A3297" s="470"/>
    </row>
    <row r="3298" spans="1:1" s="471" customFormat="1" ht="12" hidden="1" customHeight="1">
      <c r="A3298" s="470"/>
    </row>
    <row r="3299" spans="1:1" s="471" customFormat="1" ht="12" hidden="1" customHeight="1">
      <c r="A3299" s="470"/>
    </row>
    <row r="3300" spans="1:1" s="471" customFormat="1" ht="12" hidden="1" customHeight="1">
      <c r="A3300" s="470"/>
    </row>
    <row r="3301" spans="1:1" s="471" customFormat="1" ht="12" hidden="1" customHeight="1">
      <c r="A3301" s="470"/>
    </row>
    <row r="3302" spans="1:1" s="471" customFormat="1" ht="12" hidden="1" customHeight="1">
      <c r="A3302" s="470"/>
    </row>
    <row r="3303" spans="1:1" s="471" customFormat="1" ht="12" hidden="1" customHeight="1">
      <c r="A3303" s="470"/>
    </row>
    <row r="3304" spans="1:1" s="471" customFormat="1" ht="12" hidden="1" customHeight="1">
      <c r="A3304" s="470"/>
    </row>
    <row r="3305" spans="1:1" s="471" customFormat="1" ht="12" hidden="1" customHeight="1">
      <c r="A3305" s="470"/>
    </row>
    <row r="3306" spans="1:1" s="471" customFormat="1" ht="12" hidden="1" customHeight="1">
      <c r="A3306" s="470"/>
    </row>
    <row r="3307" spans="1:1" s="471" customFormat="1" ht="12" hidden="1" customHeight="1">
      <c r="A3307" s="470"/>
    </row>
    <row r="3308" spans="1:1" s="471" customFormat="1" ht="12" hidden="1" customHeight="1">
      <c r="A3308" s="470"/>
    </row>
    <row r="3309" spans="1:1" s="471" customFormat="1" ht="12" hidden="1" customHeight="1">
      <c r="A3309" s="470"/>
    </row>
    <row r="3310" spans="1:1" s="471" customFormat="1" ht="12" hidden="1" customHeight="1">
      <c r="A3310" s="470"/>
    </row>
    <row r="3311" spans="1:1" s="471" customFormat="1" ht="12" hidden="1" customHeight="1">
      <c r="A3311" s="470"/>
    </row>
    <row r="3312" spans="1:1" s="471" customFormat="1" ht="12" hidden="1" customHeight="1">
      <c r="A3312" s="470"/>
    </row>
    <row r="3313" spans="1:1" s="471" customFormat="1" ht="12" hidden="1" customHeight="1">
      <c r="A3313" s="470"/>
    </row>
    <row r="3314" spans="1:1" s="471" customFormat="1" ht="12" hidden="1" customHeight="1">
      <c r="A3314" s="470"/>
    </row>
    <row r="3315" spans="1:1" s="471" customFormat="1" ht="12" hidden="1" customHeight="1">
      <c r="A3315" s="470"/>
    </row>
    <row r="3316" spans="1:1" s="471" customFormat="1" ht="12" hidden="1" customHeight="1">
      <c r="A3316" s="470"/>
    </row>
    <row r="3317" spans="1:1" s="471" customFormat="1" ht="12" hidden="1" customHeight="1">
      <c r="A3317" s="470"/>
    </row>
    <row r="3318" spans="1:1" s="471" customFormat="1" ht="12" hidden="1" customHeight="1">
      <c r="A3318" s="470"/>
    </row>
    <row r="3319" spans="1:1" s="471" customFormat="1" ht="12" hidden="1" customHeight="1">
      <c r="A3319" s="470"/>
    </row>
    <row r="3320" spans="1:1" s="471" customFormat="1" ht="12" hidden="1" customHeight="1">
      <c r="A3320" s="470"/>
    </row>
    <row r="3321" spans="1:1" s="471" customFormat="1" ht="12" hidden="1" customHeight="1">
      <c r="A3321" s="470"/>
    </row>
    <row r="3322" spans="1:1" s="471" customFormat="1" ht="12" hidden="1" customHeight="1">
      <c r="A3322" s="470"/>
    </row>
    <row r="3323" spans="1:1" s="471" customFormat="1" ht="12" hidden="1" customHeight="1">
      <c r="A3323" s="470"/>
    </row>
    <row r="3324" spans="1:1" s="471" customFormat="1" ht="12" hidden="1" customHeight="1">
      <c r="A3324" s="470"/>
    </row>
    <row r="3325" spans="1:1" s="471" customFormat="1" ht="12" hidden="1" customHeight="1">
      <c r="A3325" s="470"/>
    </row>
    <row r="3326" spans="1:1" s="471" customFormat="1" ht="12" hidden="1" customHeight="1">
      <c r="A3326" s="470"/>
    </row>
    <row r="3327" spans="1:1" s="471" customFormat="1" ht="12" hidden="1" customHeight="1">
      <c r="A3327" s="470"/>
    </row>
    <row r="3328" spans="1:1" s="471" customFormat="1" ht="12" hidden="1" customHeight="1">
      <c r="A3328" s="470"/>
    </row>
    <row r="3329" spans="1:1" s="471" customFormat="1" ht="12" hidden="1" customHeight="1">
      <c r="A3329" s="470"/>
    </row>
    <row r="3330" spans="1:1" s="471" customFormat="1" ht="12" hidden="1" customHeight="1">
      <c r="A3330" s="470"/>
    </row>
    <row r="3331" spans="1:1" s="471" customFormat="1" ht="12" hidden="1" customHeight="1">
      <c r="A3331" s="470"/>
    </row>
    <row r="3332" spans="1:1" s="471" customFormat="1" ht="12" hidden="1" customHeight="1">
      <c r="A3332" s="470"/>
    </row>
    <row r="3333" spans="1:1" s="471" customFormat="1" ht="12" hidden="1" customHeight="1">
      <c r="A3333" s="470"/>
    </row>
    <row r="3334" spans="1:1" s="471" customFormat="1" ht="12" hidden="1" customHeight="1">
      <c r="A3334" s="470"/>
    </row>
    <row r="3335" spans="1:1" s="471" customFormat="1" ht="12" hidden="1" customHeight="1">
      <c r="A3335" s="470"/>
    </row>
    <row r="3336" spans="1:1" s="471" customFormat="1" ht="12" hidden="1" customHeight="1">
      <c r="A3336" s="470"/>
    </row>
    <row r="3337" spans="1:1" s="471" customFormat="1" ht="12" hidden="1" customHeight="1">
      <c r="A3337" s="470"/>
    </row>
    <row r="3338" spans="1:1" s="471" customFormat="1" ht="12" hidden="1" customHeight="1">
      <c r="A3338" s="470"/>
    </row>
    <row r="3339" spans="1:1" s="471" customFormat="1" ht="12" hidden="1" customHeight="1">
      <c r="A3339" s="470"/>
    </row>
    <row r="3340" spans="1:1" s="471" customFormat="1" ht="12" hidden="1" customHeight="1">
      <c r="A3340" s="470"/>
    </row>
    <row r="3341" spans="1:1" s="471" customFormat="1" ht="12" hidden="1" customHeight="1">
      <c r="A3341" s="470"/>
    </row>
    <row r="3342" spans="1:1" s="471" customFormat="1" ht="12" hidden="1" customHeight="1">
      <c r="A3342" s="470"/>
    </row>
    <row r="3343" spans="1:1" s="471" customFormat="1" ht="12" hidden="1" customHeight="1">
      <c r="A3343" s="470"/>
    </row>
    <row r="3344" spans="1:1" s="471" customFormat="1" ht="12" hidden="1" customHeight="1">
      <c r="A3344" s="470"/>
    </row>
    <row r="3345" spans="1:1" s="471" customFormat="1" ht="12" hidden="1" customHeight="1">
      <c r="A3345" s="470"/>
    </row>
    <row r="3346" spans="1:1" s="471" customFormat="1" ht="12" hidden="1" customHeight="1">
      <c r="A3346" s="470"/>
    </row>
    <row r="3347" spans="1:1" s="471" customFormat="1" ht="12" hidden="1" customHeight="1">
      <c r="A3347" s="470"/>
    </row>
    <row r="3348" spans="1:1" s="471" customFormat="1" ht="12" hidden="1" customHeight="1">
      <c r="A3348" s="470"/>
    </row>
    <row r="3349" spans="1:1" s="471" customFormat="1" ht="12" hidden="1" customHeight="1">
      <c r="A3349" s="470"/>
    </row>
    <row r="3350" spans="1:1" s="471" customFormat="1" ht="12" hidden="1" customHeight="1">
      <c r="A3350" s="470"/>
    </row>
    <row r="3351" spans="1:1" s="471" customFormat="1" ht="12" hidden="1" customHeight="1">
      <c r="A3351" s="470"/>
    </row>
    <row r="3352" spans="1:1" s="471" customFormat="1" ht="12" hidden="1" customHeight="1">
      <c r="A3352" s="470"/>
    </row>
    <row r="3353" spans="1:1" s="471" customFormat="1" ht="12" hidden="1" customHeight="1">
      <c r="A3353" s="470"/>
    </row>
    <row r="3354" spans="1:1" s="471" customFormat="1" ht="12" hidden="1" customHeight="1">
      <c r="A3354" s="470"/>
    </row>
    <row r="3355" spans="1:1" s="471" customFormat="1" ht="12" hidden="1" customHeight="1">
      <c r="A3355" s="470"/>
    </row>
    <row r="3356" spans="1:1" s="471" customFormat="1" ht="12" hidden="1" customHeight="1">
      <c r="A3356" s="470"/>
    </row>
    <row r="3357" spans="1:1" s="471" customFormat="1" ht="12" hidden="1" customHeight="1">
      <c r="A3357" s="470"/>
    </row>
    <row r="3358" spans="1:1" s="471" customFormat="1" ht="12" hidden="1" customHeight="1">
      <c r="A3358" s="470"/>
    </row>
    <row r="3359" spans="1:1" s="471" customFormat="1" ht="12" hidden="1" customHeight="1">
      <c r="A3359" s="470"/>
    </row>
    <row r="3360" spans="1:1" s="471" customFormat="1" ht="12" hidden="1" customHeight="1">
      <c r="A3360" s="470"/>
    </row>
    <row r="3361" spans="1:1" s="471" customFormat="1" ht="12" hidden="1" customHeight="1">
      <c r="A3361" s="470"/>
    </row>
    <row r="3362" spans="1:1" s="471" customFormat="1" ht="12" hidden="1" customHeight="1">
      <c r="A3362" s="470"/>
    </row>
    <row r="3363" spans="1:1" s="471" customFormat="1" ht="12" hidden="1" customHeight="1">
      <c r="A3363" s="470"/>
    </row>
    <row r="3364" spans="1:1" s="471" customFormat="1" ht="12" hidden="1" customHeight="1">
      <c r="A3364" s="470"/>
    </row>
    <row r="3365" spans="1:1" s="471" customFormat="1" ht="12" hidden="1" customHeight="1">
      <c r="A3365" s="470"/>
    </row>
    <row r="3366" spans="1:1" s="471" customFormat="1" ht="12" hidden="1" customHeight="1">
      <c r="A3366" s="470"/>
    </row>
    <row r="3367" spans="1:1" s="471" customFormat="1" ht="12" hidden="1" customHeight="1">
      <c r="A3367" s="470"/>
    </row>
    <row r="3368" spans="1:1" s="471" customFormat="1" ht="12" hidden="1" customHeight="1">
      <c r="A3368" s="470"/>
    </row>
    <row r="3369" spans="1:1" s="471" customFormat="1" ht="12" hidden="1" customHeight="1">
      <c r="A3369" s="470"/>
    </row>
    <row r="3370" spans="1:1" s="471" customFormat="1" ht="12" hidden="1" customHeight="1">
      <c r="A3370" s="470"/>
    </row>
    <row r="3371" spans="1:1" s="471" customFormat="1" ht="12" hidden="1" customHeight="1">
      <c r="A3371" s="470"/>
    </row>
    <row r="3372" spans="1:1" s="471" customFormat="1" ht="12" hidden="1" customHeight="1">
      <c r="A3372" s="470"/>
    </row>
    <row r="3373" spans="1:1" s="471" customFormat="1" ht="12" hidden="1" customHeight="1">
      <c r="A3373" s="470"/>
    </row>
    <row r="3374" spans="1:1" s="471" customFormat="1" ht="12" hidden="1" customHeight="1">
      <c r="A3374" s="470"/>
    </row>
    <row r="3375" spans="1:1" s="471" customFormat="1" ht="12" hidden="1" customHeight="1">
      <c r="A3375" s="470"/>
    </row>
    <row r="3376" spans="1:1" s="471" customFormat="1" ht="12" hidden="1" customHeight="1">
      <c r="A3376" s="470"/>
    </row>
    <row r="3377" spans="1:1" s="471" customFormat="1" ht="12" hidden="1" customHeight="1">
      <c r="A3377" s="470"/>
    </row>
    <row r="3378" spans="1:1" s="471" customFormat="1" ht="12" hidden="1" customHeight="1">
      <c r="A3378" s="470"/>
    </row>
    <row r="3379" spans="1:1" s="471" customFormat="1" ht="12" hidden="1" customHeight="1">
      <c r="A3379" s="470"/>
    </row>
    <row r="3380" spans="1:1" s="471" customFormat="1" ht="12" hidden="1" customHeight="1">
      <c r="A3380" s="470"/>
    </row>
    <row r="3381" spans="1:1" s="471" customFormat="1" ht="12" hidden="1" customHeight="1">
      <c r="A3381" s="470"/>
    </row>
    <row r="3382" spans="1:1" s="471" customFormat="1" ht="12" hidden="1" customHeight="1">
      <c r="A3382" s="470"/>
    </row>
    <row r="3383" spans="1:1" s="471" customFormat="1" ht="12" hidden="1" customHeight="1">
      <c r="A3383" s="470"/>
    </row>
    <row r="3384" spans="1:1" s="471" customFormat="1" ht="12" hidden="1" customHeight="1">
      <c r="A3384" s="470"/>
    </row>
    <row r="3385" spans="1:1" s="471" customFormat="1" ht="12" hidden="1" customHeight="1">
      <c r="A3385" s="470"/>
    </row>
    <row r="3386" spans="1:1" s="471" customFormat="1" ht="12" hidden="1" customHeight="1">
      <c r="A3386" s="470"/>
    </row>
    <row r="3387" spans="1:1" s="471" customFormat="1" ht="12" hidden="1" customHeight="1">
      <c r="A3387" s="470"/>
    </row>
    <row r="3388" spans="1:1" s="471" customFormat="1" ht="12" hidden="1" customHeight="1">
      <c r="A3388" s="470"/>
    </row>
    <row r="3389" spans="1:1" s="471" customFormat="1" ht="12" hidden="1" customHeight="1">
      <c r="A3389" s="470"/>
    </row>
    <row r="3390" spans="1:1" s="471" customFormat="1" ht="12" hidden="1" customHeight="1">
      <c r="A3390" s="470"/>
    </row>
    <row r="3391" spans="1:1" s="471" customFormat="1" ht="12" hidden="1" customHeight="1">
      <c r="A3391" s="470"/>
    </row>
    <row r="3392" spans="1:1" s="471" customFormat="1" ht="12" hidden="1" customHeight="1">
      <c r="A3392" s="470"/>
    </row>
    <row r="3393" spans="1:1" s="471" customFormat="1" ht="12" hidden="1" customHeight="1">
      <c r="A3393" s="470"/>
    </row>
    <row r="3394" spans="1:1" s="471" customFormat="1" ht="12" hidden="1" customHeight="1">
      <c r="A3394" s="470"/>
    </row>
    <row r="3395" spans="1:1" s="471" customFormat="1" ht="12" hidden="1" customHeight="1">
      <c r="A3395" s="470"/>
    </row>
    <row r="3396" spans="1:1" s="471" customFormat="1" ht="12" hidden="1" customHeight="1">
      <c r="A3396" s="470"/>
    </row>
    <row r="3397" spans="1:1" s="471" customFormat="1" ht="12" hidden="1" customHeight="1">
      <c r="A3397" s="470"/>
    </row>
    <row r="3398" spans="1:1" s="471" customFormat="1" ht="12" hidden="1" customHeight="1">
      <c r="A3398" s="470"/>
    </row>
    <row r="3399" spans="1:1" s="471" customFormat="1" ht="12" hidden="1" customHeight="1">
      <c r="A3399" s="470"/>
    </row>
    <row r="3400" spans="1:1" s="471" customFormat="1" ht="12" hidden="1" customHeight="1">
      <c r="A3400" s="470"/>
    </row>
    <row r="3401" spans="1:1" s="471" customFormat="1" ht="12" hidden="1" customHeight="1">
      <c r="A3401" s="470"/>
    </row>
    <row r="3402" spans="1:1" s="471" customFormat="1" ht="12" hidden="1" customHeight="1">
      <c r="A3402" s="470"/>
    </row>
    <row r="3403" spans="1:1" s="471" customFormat="1" ht="12" hidden="1" customHeight="1">
      <c r="A3403" s="470"/>
    </row>
    <row r="3404" spans="1:1" s="471" customFormat="1" ht="12" hidden="1" customHeight="1">
      <c r="A3404" s="470"/>
    </row>
    <row r="3405" spans="1:1" s="471" customFormat="1" ht="12" hidden="1" customHeight="1">
      <c r="A3405" s="470"/>
    </row>
    <row r="3406" spans="1:1" s="471" customFormat="1" ht="12" hidden="1" customHeight="1">
      <c r="A3406" s="470"/>
    </row>
    <row r="3407" spans="1:1" s="471" customFormat="1" ht="12" hidden="1" customHeight="1">
      <c r="A3407" s="470"/>
    </row>
    <row r="3408" spans="1:1" s="471" customFormat="1" ht="12" hidden="1" customHeight="1">
      <c r="A3408" s="470"/>
    </row>
    <row r="3409" spans="1:1" s="471" customFormat="1" ht="12" hidden="1" customHeight="1">
      <c r="A3409" s="470"/>
    </row>
    <row r="3410" spans="1:1" s="471" customFormat="1" ht="12" hidden="1" customHeight="1">
      <c r="A3410" s="470"/>
    </row>
    <row r="3411" spans="1:1" s="471" customFormat="1" ht="12" hidden="1" customHeight="1">
      <c r="A3411" s="470"/>
    </row>
    <row r="3412" spans="1:1" s="471" customFormat="1" ht="12" hidden="1" customHeight="1">
      <c r="A3412" s="470"/>
    </row>
    <row r="3413" spans="1:1" s="471" customFormat="1" ht="12" hidden="1" customHeight="1">
      <c r="A3413" s="470"/>
    </row>
    <row r="3414" spans="1:1" s="471" customFormat="1" ht="12" hidden="1" customHeight="1">
      <c r="A3414" s="470"/>
    </row>
    <row r="3415" spans="1:1" s="471" customFormat="1" ht="12" hidden="1" customHeight="1">
      <c r="A3415" s="470"/>
    </row>
    <row r="3416" spans="1:1" s="471" customFormat="1" ht="12" hidden="1" customHeight="1">
      <c r="A3416" s="470"/>
    </row>
    <row r="3417" spans="1:1" s="471" customFormat="1" ht="12" hidden="1" customHeight="1">
      <c r="A3417" s="470"/>
    </row>
    <row r="3418" spans="1:1" s="471" customFormat="1" ht="12" hidden="1" customHeight="1">
      <c r="A3418" s="470"/>
    </row>
    <row r="3419" spans="1:1" s="471" customFormat="1" ht="12" hidden="1" customHeight="1">
      <c r="A3419" s="470"/>
    </row>
    <row r="3420" spans="1:1" s="471" customFormat="1" ht="12" hidden="1" customHeight="1">
      <c r="A3420" s="470"/>
    </row>
    <row r="3421" spans="1:1" s="471" customFormat="1" ht="12" hidden="1" customHeight="1">
      <c r="A3421" s="470"/>
    </row>
    <row r="3422" spans="1:1" s="471" customFormat="1" ht="12" hidden="1" customHeight="1">
      <c r="A3422" s="470"/>
    </row>
    <row r="3423" spans="1:1" s="471" customFormat="1" ht="12" hidden="1" customHeight="1">
      <c r="A3423" s="470"/>
    </row>
    <row r="3424" spans="1:1" s="471" customFormat="1" ht="12" hidden="1" customHeight="1">
      <c r="A3424" s="470"/>
    </row>
    <row r="3425" spans="1:1" s="471" customFormat="1" ht="12" hidden="1" customHeight="1">
      <c r="A3425" s="470"/>
    </row>
    <row r="3426" spans="1:1" s="471" customFormat="1" ht="12" hidden="1" customHeight="1">
      <c r="A3426" s="470"/>
    </row>
    <row r="3427" spans="1:1" s="471" customFormat="1" ht="12" hidden="1" customHeight="1">
      <c r="A3427" s="470"/>
    </row>
    <row r="3428" spans="1:1" s="471" customFormat="1" ht="12" hidden="1" customHeight="1">
      <c r="A3428" s="470"/>
    </row>
    <row r="3429" spans="1:1" s="471" customFormat="1" ht="12" hidden="1" customHeight="1">
      <c r="A3429" s="470"/>
    </row>
    <row r="3430" spans="1:1" s="471" customFormat="1" ht="12" hidden="1" customHeight="1">
      <c r="A3430" s="470"/>
    </row>
    <row r="3431" spans="1:1" s="471" customFormat="1" ht="12" hidden="1" customHeight="1">
      <c r="A3431" s="470"/>
    </row>
    <row r="3432" spans="1:1" s="471" customFormat="1" ht="12" hidden="1" customHeight="1">
      <c r="A3432" s="470"/>
    </row>
    <row r="3433" spans="1:1" s="471" customFormat="1" ht="12" hidden="1" customHeight="1">
      <c r="A3433" s="470"/>
    </row>
    <row r="3434" spans="1:1" s="471" customFormat="1" ht="12" hidden="1" customHeight="1">
      <c r="A3434" s="470"/>
    </row>
    <row r="3435" spans="1:1" s="471" customFormat="1" ht="12" hidden="1" customHeight="1">
      <c r="A3435" s="470"/>
    </row>
    <row r="3436" spans="1:1" s="471" customFormat="1" ht="12" hidden="1" customHeight="1">
      <c r="A3436" s="470"/>
    </row>
    <row r="3437" spans="1:1" s="471" customFormat="1" ht="12" hidden="1" customHeight="1">
      <c r="A3437" s="470"/>
    </row>
    <row r="3438" spans="1:1" s="471" customFormat="1" ht="12" hidden="1" customHeight="1">
      <c r="A3438" s="470"/>
    </row>
    <row r="3439" spans="1:1" s="471" customFormat="1" ht="12" hidden="1" customHeight="1">
      <c r="A3439" s="470"/>
    </row>
    <row r="3440" spans="1:1" s="471" customFormat="1" ht="12" hidden="1" customHeight="1">
      <c r="A3440" s="470"/>
    </row>
    <row r="3441" spans="1:1" s="471" customFormat="1" ht="12" hidden="1" customHeight="1">
      <c r="A3441" s="470"/>
    </row>
    <row r="3442" spans="1:1" s="471" customFormat="1" ht="12" hidden="1" customHeight="1">
      <c r="A3442" s="470"/>
    </row>
    <row r="3443" spans="1:1" s="471" customFormat="1" ht="12" hidden="1" customHeight="1">
      <c r="A3443" s="470"/>
    </row>
    <row r="3444" spans="1:1" s="471" customFormat="1" ht="12" hidden="1" customHeight="1">
      <c r="A3444" s="470"/>
    </row>
    <row r="3445" spans="1:1" s="471" customFormat="1" ht="12" hidden="1" customHeight="1">
      <c r="A3445" s="470"/>
    </row>
    <row r="3446" spans="1:1" s="471" customFormat="1" ht="12" hidden="1" customHeight="1">
      <c r="A3446" s="470"/>
    </row>
    <row r="3447" spans="1:1" s="471" customFormat="1" ht="12" hidden="1" customHeight="1">
      <c r="A3447" s="470"/>
    </row>
    <row r="3448" spans="1:1" s="471" customFormat="1" ht="12" hidden="1" customHeight="1">
      <c r="A3448" s="470"/>
    </row>
    <row r="3449" spans="1:1" s="471" customFormat="1" ht="12" hidden="1" customHeight="1">
      <c r="A3449" s="470"/>
    </row>
    <row r="3450" spans="1:1" s="471" customFormat="1" ht="12" hidden="1" customHeight="1">
      <c r="A3450" s="470"/>
    </row>
    <row r="3451" spans="1:1" s="471" customFormat="1" ht="12" hidden="1" customHeight="1">
      <c r="A3451" s="470"/>
    </row>
    <row r="3452" spans="1:1" s="471" customFormat="1" ht="12" hidden="1" customHeight="1">
      <c r="A3452" s="470"/>
    </row>
    <row r="3453" spans="1:1" s="471" customFormat="1" ht="12" hidden="1" customHeight="1">
      <c r="A3453" s="470"/>
    </row>
    <row r="3454" spans="1:1" s="471" customFormat="1" ht="12" hidden="1" customHeight="1">
      <c r="A3454" s="470"/>
    </row>
    <row r="3455" spans="1:1" s="471" customFormat="1" ht="12" hidden="1" customHeight="1">
      <c r="A3455" s="470"/>
    </row>
    <row r="3456" spans="1:1" s="471" customFormat="1" ht="12" hidden="1" customHeight="1">
      <c r="A3456" s="470"/>
    </row>
    <row r="3457" spans="1:1" s="471" customFormat="1" ht="12" hidden="1" customHeight="1">
      <c r="A3457" s="470"/>
    </row>
    <row r="3458" spans="1:1" s="471" customFormat="1" ht="12" hidden="1" customHeight="1">
      <c r="A3458" s="470"/>
    </row>
    <row r="3459" spans="1:1" s="471" customFormat="1" ht="12" hidden="1" customHeight="1">
      <c r="A3459" s="470"/>
    </row>
    <row r="3460" spans="1:1" s="471" customFormat="1" ht="12" hidden="1" customHeight="1">
      <c r="A3460" s="470"/>
    </row>
    <row r="3461" spans="1:1" s="471" customFormat="1" ht="12" hidden="1" customHeight="1">
      <c r="A3461" s="470"/>
    </row>
    <row r="3462" spans="1:1" s="471" customFormat="1" ht="12" hidden="1" customHeight="1">
      <c r="A3462" s="470"/>
    </row>
    <row r="3463" spans="1:1" s="471" customFormat="1" ht="12" hidden="1" customHeight="1">
      <c r="A3463" s="470"/>
    </row>
    <row r="3464" spans="1:1" s="471" customFormat="1" ht="12" hidden="1" customHeight="1">
      <c r="A3464" s="470"/>
    </row>
    <row r="3465" spans="1:1" s="471" customFormat="1" ht="12" hidden="1" customHeight="1">
      <c r="A3465" s="470"/>
    </row>
    <row r="3466" spans="1:1" s="471" customFormat="1" ht="12" hidden="1" customHeight="1">
      <c r="A3466" s="470"/>
    </row>
    <row r="3467" spans="1:1" s="471" customFormat="1" ht="12" hidden="1" customHeight="1">
      <c r="A3467" s="470"/>
    </row>
    <row r="3468" spans="1:1" s="471" customFormat="1" ht="12" hidden="1" customHeight="1">
      <c r="A3468" s="470"/>
    </row>
    <row r="3469" spans="1:1" s="471" customFormat="1" ht="12" hidden="1" customHeight="1">
      <c r="A3469" s="470"/>
    </row>
    <row r="3470" spans="1:1" s="471" customFormat="1" ht="12" hidden="1" customHeight="1">
      <c r="A3470" s="470"/>
    </row>
    <row r="3471" spans="1:1" s="471" customFormat="1" ht="12" hidden="1" customHeight="1">
      <c r="A3471" s="470"/>
    </row>
    <row r="3472" spans="1:1" s="471" customFormat="1" ht="12" hidden="1" customHeight="1">
      <c r="A3472" s="470"/>
    </row>
    <row r="3473" spans="1:1" s="471" customFormat="1" ht="12" hidden="1" customHeight="1">
      <c r="A3473" s="470"/>
    </row>
    <row r="3474" spans="1:1" s="471" customFormat="1" ht="12" hidden="1" customHeight="1">
      <c r="A3474" s="470"/>
    </row>
    <row r="3475" spans="1:1" s="471" customFormat="1" ht="12" hidden="1" customHeight="1">
      <c r="A3475" s="470"/>
    </row>
    <row r="3476" spans="1:1" s="471" customFormat="1" ht="12" hidden="1" customHeight="1">
      <c r="A3476" s="470"/>
    </row>
    <row r="3477" spans="1:1" s="471" customFormat="1" ht="12" hidden="1" customHeight="1">
      <c r="A3477" s="470"/>
    </row>
    <row r="3478" spans="1:1" s="471" customFormat="1" ht="12" hidden="1" customHeight="1">
      <c r="A3478" s="470"/>
    </row>
    <row r="3479" spans="1:1" s="471" customFormat="1" ht="12" hidden="1" customHeight="1">
      <c r="A3479" s="470"/>
    </row>
    <row r="3480" spans="1:1" s="471" customFormat="1" ht="12" hidden="1" customHeight="1">
      <c r="A3480" s="470"/>
    </row>
    <row r="3481" spans="1:1" s="471" customFormat="1" ht="12" hidden="1" customHeight="1">
      <c r="A3481" s="470"/>
    </row>
    <row r="3482" spans="1:1" s="471" customFormat="1" ht="12" hidden="1" customHeight="1">
      <c r="A3482" s="470"/>
    </row>
    <row r="3483" spans="1:1" s="471" customFormat="1" ht="12" hidden="1" customHeight="1">
      <c r="A3483" s="470"/>
    </row>
    <row r="3484" spans="1:1" s="471" customFormat="1" ht="12" hidden="1" customHeight="1">
      <c r="A3484" s="470"/>
    </row>
    <row r="3485" spans="1:1" s="471" customFormat="1" ht="12" hidden="1" customHeight="1">
      <c r="A3485" s="470"/>
    </row>
    <row r="3486" spans="1:1" s="471" customFormat="1" ht="12" hidden="1" customHeight="1">
      <c r="A3486" s="470"/>
    </row>
    <row r="3487" spans="1:1" s="471" customFormat="1" ht="12" hidden="1" customHeight="1">
      <c r="A3487" s="470"/>
    </row>
    <row r="3488" spans="1:1" s="471" customFormat="1" ht="12" hidden="1" customHeight="1">
      <c r="A3488" s="470"/>
    </row>
    <row r="3489" spans="1:1" s="471" customFormat="1" ht="12" hidden="1" customHeight="1">
      <c r="A3489" s="470"/>
    </row>
    <row r="3490" spans="1:1" s="471" customFormat="1" ht="12" hidden="1" customHeight="1">
      <c r="A3490" s="470"/>
    </row>
    <row r="3491" spans="1:1" s="471" customFormat="1" ht="12" hidden="1" customHeight="1">
      <c r="A3491" s="470"/>
    </row>
    <row r="3492" spans="1:1" s="471" customFormat="1" ht="12" hidden="1" customHeight="1">
      <c r="A3492" s="470"/>
    </row>
    <row r="3493" spans="1:1" s="471" customFormat="1" ht="12" hidden="1" customHeight="1">
      <c r="A3493" s="470"/>
    </row>
    <row r="3494" spans="1:1" s="471" customFormat="1" ht="12" hidden="1" customHeight="1">
      <c r="A3494" s="470"/>
    </row>
    <row r="3495" spans="1:1" s="471" customFormat="1" ht="12" hidden="1" customHeight="1">
      <c r="A3495" s="470"/>
    </row>
    <row r="3496" spans="1:1" s="471" customFormat="1" ht="12" hidden="1" customHeight="1">
      <c r="A3496" s="470"/>
    </row>
    <row r="3497" spans="1:1" s="471" customFormat="1" ht="12" hidden="1" customHeight="1">
      <c r="A3497" s="470"/>
    </row>
    <row r="3498" spans="1:1" s="471" customFormat="1" ht="12" hidden="1" customHeight="1">
      <c r="A3498" s="470"/>
    </row>
    <row r="3499" spans="1:1" s="471" customFormat="1" ht="12" hidden="1" customHeight="1">
      <c r="A3499" s="470"/>
    </row>
    <row r="3500" spans="1:1" s="471" customFormat="1" ht="12" hidden="1" customHeight="1">
      <c r="A3500" s="470"/>
    </row>
    <row r="3501" spans="1:1" s="471" customFormat="1" ht="12" hidden="1" customHeight="1">
      <c r="A3501" s="470"/>
    </row>
    <row r="3502" spans="1:1" s="471" customFormat="1" ht="12" hidden="1" customHeight="1">
      <c r="A3502" s="470"/>
    </row>
    <row r="3503" spans="1:1" s="471" customFormat="1" ht="12" hidden="1" customHeight="1">
      <c r="A3503" s="470"/>
    </row>
    <row r="3504" spans="1:1" s="471" customFormat="1" ht="12" hidden="1" customHeight="1">
      <c r="A3504" s="470"/>
    </row>
    <row r="3505" spans="1:1" s="471" customFormat="1" ht="12" hidden="1" customHeight="1">
      <c r="A3505" s="470"/>
    </row>
    <row r="3506" spans="1:1" s="471" customFormat="1" ht="12" hidden="1" customHeight="1">
      <c r="A3506" s="470"/>
    </row>
    <row r="3507" spans="1:1" s="471" customFormat="1" ht="12" hidden="1" customHeight="1">
      <c r="A3507" s="470"/>
    </row>
    <row r="3508" spans="1:1" s="471" customFormat="1" ht="12" hidden="1" customHeight="1">
      <c r="A3508" s="470"/>
    </row>
    <row r="3509" spans="1:1" s="471" customFormat="1" ht="12" hidden="1" customHeight="1">
      <c r="A3509" s="470"/>
    </row>
    <row r="3510" spans="1:1" s="471" customFormat="1" ht="12" hidden="1" customHeight="1">
      <c r="A3510" s="470"/>
    </row>
    <row r="3511" spans="1:1" s="471" customFormat="1" ht="12" hidden="1" customHeight="1">
      <c r="A3511" s="470"/>
    </row>
    <row r="3512" spans="1:1" s="471" customFormat="1" ht="12" hidden="1" customHeight="1">
      <c r="A3512" s="470"/>
    </row>
    <row r="3513" spans="1:1" s="471" customFormat="1" ht="12" hidden="1" customHeight="1">
      <c r="A3513" s="470"/>
    </row>
    <row r="3514" spans="1:1" s="471" customFormat="1" ht="12" hidden="1" customHeight="1">
      <c r="A3514" s="470"/>
    </row>
    <row r="3515" spans="1:1" s="471" customFormat="1" ht="12" hidden="1" customHeight="1">
      <c r="A3515" s="470"/>
    </row>
    <row r="3516" spans="1:1" s="471" customFormat="1" ht="12" hidden="1" customHeight="1">
      <c r="A3516" s="470"/>
    </row>
    <row r="3517" spans="1:1" s="471" customFormat="1" ht="12" hidden="1" customHeight="1">
      <c r="A3517" s="470"/>
    </row>
    <row r="3518" spans="1:1" s="471" customFormat="1" ht="12" hidden="1" customHeight="1">
      <c r="A3518" s="470"/>
    </row>
    <row r="3519" spans="1:1" s="471" customFormat="1" ht="12" hidden="1" customHeight="1">
      <c r="A3519" s="470"/>
    </row>
    <row r="3520" spans="1:1" s="471" customFormat="1" ht="12" hidden="1" customHeight="1">
      <c r="A3520" s="470"/>
    </row>
    <row r="3521" spans="1:1" s="471" customFormat="1" ht="12" hidden="1" customHeight="1">
      <c r="A3521" s="470"/>
    </row>
    <row r="3522" spans="1:1" s="471" customFormat="1" ht="12" hidden="1" customHeight="1">
      <c r="A3522" s="470"/>
    </row>
    <row r="3523" spans="1:1" s="471" customFormat="1" ht="12" hidden="1" customHeight="1">
      <c r="A3523" s="470"/>
    </row>
    <row r="3524" spans="1:1" s="471" customFormat="1" ht="12" hidden="1" customHeight="1">
      <c r="A3524" s="470"/>
    </row>
    <row r="3525" spans="1:1" s="471" customFormat="1" ht="12" hidden="1" customHeight="1">
      <c r="A3525" s="470"/>
    </row>
    <row r="3526" spans="1:1" s="471" customFormat="1" ht="12" hidden="1" customHeight="1">
      <c r="A3526" s="470"/>
    </row>
    <row r="3527" spans="1:1" s="471" customFormat="1" ht="12" hidden="1" customHeight="1">
      <c r="A3527" s="470"/>
    </row>
    <row r="3528" spans="1:1" s="471" customFormat="1" ht="12" hidden="1" customHeight="1">
      <c r="A3528" s="470"/>
    </row>
    <row r="3529" spans="1:1" s="471" customFormat="1" ht="12" hidden="1" customHeight="1">
      <c r="A3529" s="470"/>
    </row>
    <row r="3530" spans="1:1" s="471" customFormat="1" ht="12" hidden="1" customHeight="1">
      <c r="A3530" s="470"/>
    </row>
    <row r="3531" spans="1:1" s="471" customFormat="1" ht="12" hidden="1" customHeight="1">
      <c r="A3531" s="470"/>
    </row>
    <row r="3532" spans="1:1" s="471" customFormat="1" ht="12" hidden="1" customHeight="1">
      <c r="A3532" s="470"/>
    </row>
    <row r="3533" spans="1:1" s="471" customFormat="1" ht="12" hidden="1" customHeight="1">
      <c r="A3533" s="470"/>
    </row>
    <row r="3534" spans="1:1" s="471" customFormat="1" ht="12" hidden="1" customHeight="1">
      <c r="A3534" s="470"/>
    </row>
    <row r="3535" spans="1:1" s="471" customFormat="1" ht="12" hidden="1" customHeight="1">
      <c r="A3535" s="470"/>
    </row>
    <row r="3536" spans="1:1" s="471" customFormat="1" ht="12" hidden="1" customHeight="1">
      <c r="A3536" s="470"/>
    </row>
    <row r="3537" spans="1:1" s="471" customFormat="1" ht="12" hidden="1" customHeight="1">
      <c r="A3537" s="470"/>
    </row>
    <row r="3538" spans="1:1" s="471" customFormat="1" ht="12" hidden="1" customHeight="1">
      <c r="A3538" s="470"/>
    </row>
    <row r="3539" spans="1:1" s="471" customFormat="1" ht="12" hidden="1" customHeight="1">
      <c r="A3539" s="470"/>
    </row>
    <row r="3540" spans="1:1" s="471" customFormat="1" ht="12" hidden="1" customHeight="1">
      <c r="A3540" s="470"/>
    </row>
    <row r="3541" spans="1:1" s="471" customFormat="1" ht="12" hidden="1" customHeight="1">
      <c r="A3541" s="470"/>
    </row>
    <row r="3542" spans="1:1" s="471" customFormat="1" ht="12" hidden="1" customHeight="1">
      <c r="A3542" s="470"/>
    </row>
    <row r="3543" spans="1:1" s="471" customFormat="1" ht="12" hidden="1" customHeight="1">
      <c r="A3543" s="470"/>
    </row>
    <row r="3544" spans="1:1" s="471" customFormat="1" ht="12" hidden="1" customHeight="1">
      <c r="A3544" s="470"/>
    </row>
    <row r="3545" spans="1:1" s="471" customFormat="1" ht="12" hidden="1" customHeight="1">
      <c r="A3545" s="470"/>
    </row>
    <row r="3546" spans="1:1" s="471" customFormat="1" ht="12" hidden="1" customHeight="1">
      <c r="A3546" s="470"/>
    </row>
    <row r="3547" spans="1:1" s="471" customFormat="1" ht="12" hidden="1" customHeight="1">
      <c r="A3547" s="470"/>
    </row>
    <row r="3548" spans="1:1" s="471" customFormat="1" ht="12" hidden="1" customHeight="1">
      <c r="A3548" s="470"/>
    </row>
    <row r="3549" spans="1:1" s="471" customFormat="1" ht="12" hidden="1" customHeight="1">
      <c r="A3549" s="470"/>
    </row>
    <row r="3550" spans="1:1" s="471" customFormat="1" ht="12" hidden="1" customHeight="1">
      <c r="A3550" s="470"/>
    </row>
    <row r="3551" spans="1:1" s="471" customFormat="1" ht="12" hidden="1" customHeight="1">
      <c r="A3551" s="470"/>
    </row>
    <row r="3552" spans="1:1" s="471" customFormat="1" ht="12" hidden="1" customHeight="1">
      <c r="A3552" s="470"/>
    </row>
    <row r="3553" spans="1:1" s="471" customFormat="1" ht="12" hidden="1" customHeight="1">
      <c r="A3553" s="470"/>
    </row>
    <row r="3554" spans="1:1" s="471" customFormat="1" ht="12" hidden="1" customHeight="1">
      <c r="A3554" s="470"/>
    </row>
    <row r="3555" spans="1:1" s="471" customFormat="1" ht="12" hidden="1" customHeight="1">
      <c r="A3555" s="470"/>
    </row>
    <row r="3556" spans="1:1" s="471" customFormat="1" ht="12" hidden="1" customHeight="1">
      <c r="A3556" s="470"/>
    </row>
    <row r="3557" spans="1:1" s="471" customFormat="1" ht="12" hidden="1" customHeight="1">
      <c r="A3557" s="470"/>
    </row>
    <row r="3558" spans="1:1" s="471" customFormat="1" ht="12" hidden="1" customHeight="1">
      <c r="A3558" s="470"/>
    </row>
    <row r="3559" spans="1:1" s="471" customFormat="1" ht="12" hidden="1" customHeight="1">
      <c r="A3559" s="470"/>
    </row>
    <row r="3560" spans="1:1" s="471" customFormat="1" ht="12" hidden="1" customHeight="1">
      <c r="A3560" s="470"/>
    </row>
    <row r="3561" spans="1:1" s="471" customFormat="1" ht="12" hidden="1" customHeight="1">
      <c r="A3561" s="470"/>
    </row>
    <row r="3562" spans="1:1" s="471" customFormat="1" ht="12" hidden="1" customHeight="1">
      <c r="A3562" s="470"/>
    </row>
    <row r="3563" spans="1:1" s="471" customFormat="1" ht="12" hidden="1" customHeight="1">
      <c r="A3563" s="470"/>
    </row>
    <row r="3564" spans="1:1" s="471" customFormat="1" ht="12" hidden="1" customHeight="1">
      <c r="A3564" s="470"/>
    </row>
    <row r="3565" spans="1:1" s="471" customFormat="1" ht="12" hidden="1" customHeight="1">
      <c r="A3565" s="470"/>
    </row>
    <row r="3566" spans="1:1" s="471" customFormat="1" ht="12" hidden="1" customHeight="1">
      <c r="A3566" s="470"/>
    </row>
    <row r="3567" spans="1:1" s="471" customFormat="1" ht="12" hidden="1" customHeight="1">
      <c r="A3567" s="470"/>
    </row>
    <row r="3568" spans="1:1" s="471" customFormat="1" ht="12" hidden="1" customHeight="1">
      <c r="A3568" s="470"/>
    </row>
    <row r="3569" spans="1:1" s="471" customFormat="1" ht="12" hidden="1" customHeight="1">
      <c r="A3569" s="470"/>
    </row>
    <row r="3570" spans="1:1" s="471" customFormat="1" ht="12" hidden="1" customHeight="1">
      <c r="A3570" s="470"/>
    </row>
    <row r="3571" spans="1:1" s="471" customFormat="1" ht="12" hidden="1" customHeight="1">
      <c r="A3571" s="470"/>
    </row>
    <row r="3572" spans="1:1" s="471" customFormat="1" ht="12" hidden="1" customHeight="1">
      <c r="A3572" s="470"/>
    </row>
    <row r="3573" spans="1:1" s="471" customFormat="1" ht="12" hidden="1" customHeight="1">
      <c r="A3573" s="470"/>
    </row>
    <row r="3574" spans="1:1" s="471" customFormat="1" ht="12" hidden="1" customHeight="1">
      <c r="A3574" s="470"/>
    </row>
    <row r="3575" spans="1:1" s="471" customFormat="1" ht="12" hidden="1" customHeight="1">
      <c r="A3575" s="470"/>
    </row>
    <row r="3576" spans="1:1" s="471" customFormat="1" ht="12" hidden="1" customHeight="1">
      <c r="A3576" s="470"/>
    </row>
    <row r="3577" spans="1:1" s="471" customFormat="1" ht="12" hidden="1" customHeight="1">
      <c r="A3577" s="470"/>
    </row>
    <row r="3578" spans="1:1" s="471" customFormat="1" ht="12" hidden="1" customHeight="1">
      <c r="A3578" s="470"/>
    </row>
    <row r="3579" spans="1:1" s="471" customFormat="1" ht="12" hidden="1" customHeight="1">
      <c r="A3579" s="470"/>
    </row>
    <row r="3580" spans="1:1" s="471" customFormat="1" ht="12" hidden="1" customHeight="1">
      <c r="A3580" s="470"/>
    </row>
    <row r="3581" spans="1:1" s="471" customFormat="1" ht="12" hidden="1" customHeight="1">
      <c r="A3581" s="470"/>
    </row>
    <row r="3582" spans="1:1" s="471" customFormat="1" ht="12" hidden="1" customHeight="1">
      <c r="A3582" s="470"/>
    </row>
    <row r="3583" spans="1:1" s="471" customFormat="1" ht="12" hidden="1" customHeight="1">
      <c r="A3583" s="470"/>
    </row>
    <row r="3584" spans="1:1" s="471" customFormat="1" ht="12" hidden="1" customHeight="1">
      <c r="A3584" s="470"/>
    </row>
    <row r="3585" spans="1:1" s="471" customFormat="1" ht="12" hidden="1" customHeight="1">
      <c r="A3585" s="470"/>
    </row>
    <row r="3586" spans="1:1" s="471" customFormat="1" ht="12" hidden="1" customHeight="1">
      <c r="A3586" s="470"/>
    </row>
    <row r="3587" spans="1:1" s="471" customFormat="1" ht="12" hidden="1" customHeight="1">
      <c r="A3587" s="470"/>
    </row>
    <row r="3588" spans="1:1" s="471" customFormat="1" ht="12" hidden="1" customHeight="1">
      <c r="A3588" s="470"/>
    </row>
    <row r="3589" spans="1:1" s="471" customFormat="1" ht="12" hidden="1" customHeight="1">
      <c r="A3589" s="470"/>
    </row>
    <row r="3590" spans="1:1" s="471" customFormat="1" ht="12" hidden="1" customHeight="1">
      <c r="A3590" s="470"/>
    </row>
    <row r="3591" spans="1:1" s="471" customFormat="1" ht="12" hidden="1" customHeight="1">
      <c r="A3591" s="470"/>
    </row>
    <row r="3592" spans="1:1" s="471" customFormat="1" ht="12" hidden="1" customHeight="1">
      <c r="A3592" s="470"/>
    </row>
    <row r="3593" spans="1:1" s="471" customFormat="1" ht="12" hidden="1" customHeight="1">
      <c r="A3593" s="470"/>
    </row>
    <row r="3594" spans="1:1" s="471" customFormat="1" ht="12" hidden="1" customHeight="1">
      <c r="A3594" s="470"/>
    </row>
    <row r="3595" spans="1:1" s="471" customFormat="1" ht="12" hidden="1" customHeight="1">
      <c r="A3595" s="470"/>
    </row>
    <row r="3596" spans="1:1" s="471" customFormat="1" ht="12" hidden="1" customHeight="1">
      <c r="A3596" s="470"/>
    </row>
    <row r="3597" spans="1:1" s="471" customFormat="1" ht="12" hidden="1" customHeight="1">
      <c r="A3597" s="470"/>
    </row>
    <row r="3598" spans="1:1" s="471" customFormat="1" ht="12" hidden="1" customHeight="1">
      <c r="A3598" s="470"/>
    </row>
    <row r="3599" spans="1:1" s="471" customFormat="1" ht="12" hidden="1" customHeight="1">
      <c r="A3599" s="470"/>
    </row>
    <row r="3600" spans="1:1" s="471" customFormat="1" ht="12" hidden="1" customHeight="1">
      <c r="A3600" s="470"/>
    </row>
    <row r="3601" spans="1:1" s="471" customFormat="1" ht="12" hidden="1" customHeight="1">
      <c r="A3601" s="470"/>
    </row>
    <row r="3602" spans="1:1" s="471" customFormat="1" ht="12" hidden="1" customHeight="1">
      <c r="A3602" s="470"/>
    </row>
    <row r="3603" spans="1:1" s="471" customFormat="1" ht="12" hidden="1" customHeight="1">
      <c r="A3603" s="470"/>
    </row>
    <row r="3604" spans="1:1" s="471" customFormat="1" ht="12" hidden="1" customHeight="1">
      <c r="A3604" s="470"/>
    </row>
    <row r="3605" spans="1:1" s="471" customFormat="1" ht="12" hidden="1" customHeight="1">
      <c r="A3605" s="470"/>
    </row>
    <row r="3606" spans="1:1" s="471" customFormat="1" ht="12" hidden="1" customHeight="1">
      <c r="A3606" s="470"/>
    </row>
    <row r="3607" spans="1:1" s="471" customFormat="1" ht="12" hidden="1" customHeight="1">
      <c r="A3607" s="470"/>
    </row>
    <row r="3608" spans="1:1" s="471" customFormat="1" ht="12" hidden="1" customHeight="1">
      <c r="A3608" s="470"/>
    </row>
    <row r="3609" spans="1:1" s="471" customFormat="1" ht="12" hidden="1" customHeight="1">
      <c r="A3609" s="470"/>
    </row>
    <row r="3610" spans="1:1" s="471" customFormat="1" ht="12" hidden="1" customHeight="1">
      <c r="A3610" s="470"/>
    </row>
    <row r="3611" spans="1:1" s="471" customFormat="1" ht="12" hidden="1" customHeight="1">
      <c r="A3611" s="470"/>
    </row>
    <row r="3612" spans="1:1" s="471" customFormat="1" ht="12" hidden="1" customHeight="1">
      <c r="A3612" s="470"/>
    </row>
    <row r="3613" spans="1:1" s="471" customFormat="1" ht="12" hidden="1" customHeight="1">
      <c r="A3613" s="470"/>
    </row>
    <row r="3614" spans="1:1" s="471" customFormat="1" ht="12" hidden="1" customHeight="1">
      <c r="A3614" s="470"/>
    </row>
    <row r="3615" spans="1:1" s="471" customFormat="1" ht="12" hidden="1" customHeight="1">
      <c r="A3615" s="470"/>
    </row>
    <row r="3616" spans="1:1" s="471" customFormat="1" ht="12" hidden="1" customHeight="1">
      <c r="A3616" s="470"/>
    </row>
    <row r="3617" spans="1:1" s="471" customFormat="1" ht="12" hidden="1" customHeight="1">
      <c r="A3617" s="470"/>
    </row>
    <row r="3618" spans="1:1" s="471" customFormat="1" ht="12" hidden="1" customHeight="1">
      <c r="A3618" s="470"/>
    </row>
    <row r="3619" spans="1:1" s="471" customFormat="1" ht="12" hidden="1" customHeight="1">
      <c r="A3619" s="470"/>
    </row>
    <row r="3620" spans="1:1" s="471" customFormat="1" ht="12" hidden="1" customHeight="1">
      <c r="A3620" s="470"/>
    </row>
    <row r="3621" spans="1:1" s="471" customFormat="1" ht="12" hidden="1" customHeight="1">
      <c r="A3621" s="470"/>
    </row>
    <row r="3622" spans="1:1" s="471" customFormat="1" ht="12" hidden="1" customHeight="1">
      <c r="A3622" s="470"/>
    </row>
    <row r="3623" spans="1:1" s="471" customFormat="1" ht="12" hidden="1" customHeight="1">
      <c r="A3623" s="470"/>
    </row>
    <row r="3624" spans="1:1" s="471" customFormat="1" ht="12" hidden="1" customHeight="1">
      <c r="A3624" s="470"/>
    </row>
    <row r="3625" spans="1:1" s="471" customFormat="1" ht="12" hidden="1" customHeight="1">
      <c r="A3625" s="470"/>
    </row>
    <row r="3626" spans="1:1" s="471" customFormat="1" ht="12" hidden="1" customHeight="1">
      <c r="A3626" s="470"/>
    </row>
    <row r="3627" spans="1:1" s="471" customFormat="1" ht="12" hidden="1" customHeight="1">
      <c r="A3627" s="470"/>
    </row>
    <row r="3628" spans="1:1" s="471" customFormat="1" ht="12" hidden="1" customHeight="1">
      <c r="A3628" s="470"/>
    </row>
    <row r="3629" spans="1:1" s="471" customFormat="1" ht="12" hidden="1" customHeight="1">
      <c r="A3629" s="470"/>
    </row>
    <row r="3630" spans="1:1" s="471" customFormat="1" ht="12" hidden="1" customHeight="1">
      <c r="A3630" s="470"/>
    </row>
    <row r="3631" spans="1:1" s="471" customFormat="1" ht="12" hidden="1" customHeight="1">
      <c r="A3631" s="470"/>
    </row>
    <row r="3632" spans="1:1" s="471" customFormat="1" ht="12" hidden="1" customHeight="1">
      <c r="A3632" s="470"/>
    </row>
    <row r="3633" spans="1:1" s="471" customFormat="1" ht="12" hidden="1" customHeight="1">
      <c r="A3633" s="470"/>
    </row>
    <row r="3634" spans="1:1" s="471" customFormat="1" ht="12" hidden="1" customHeight="1">
      <c r="A3634" s="470"/>
    </row>
    <row r="3635" spans="1:1" s="471" customFormat="1" ht="12" hidden="1" customHeight="1">
      <c r="A3635" s="470"/>
    </row>
    <row r="3636" spans="1:1" s="471" customFormat="1" ht="12" hidden="1" customHeight="1">
      <c r="A3636" s="470"/>
    </row>
    <row r="3637" spans="1:1" s="471" customFormat="1" ht="12" hidden="1" customHeight="1">
      <c r="A3637" s="470"/>
    </row>
    <row r="3638" spans="1:1" s="471" customFormat="1" ht="12" hidden="1" customHeight="1">
      <c r="A3638" s="470"/>
    </row>
    <row r="3639" spans="1:1" s="471" customFormat="1" ht="12" hidden="1" customHeight="1">
      <c r="A3639" s="470"/>
    </row>
    <row r="3640" spans="1:1" s="471" customFormat="1" ht="12" hidden="1" customHeight="1">
      <c r="A3640" s="470"/>
    </row>
    <row r="3641" spans="1:1" s="471" customFormat="1" ht="12" hidden="1" customHeight="1">
      <c r="A3641" s="470"/>
    </row>
    <row r="3642" spans="1:1" s="471" customFormat="1" ht="12" hidden="1" customHeight="1">
      <c r="A3642" s="470"/>
    </row>
    <row r="3643" spans="1:1" s="471" customFormat="1" ht="12" hidden="1" customHeight="1">
      <c r="A3643" s="470"/>
    </row>
    <row r="3644" spans="1:1" s="471" customFormat="1" ht="12" hidden="1" customHeight="1">
      <c r="A3644" s="470"/>
    </row>
    <row r="3645" spans="1:1" s="471" customFormat="1" ht="12" hidden="1" customHeight="1">
      <c r="A3645" s="470"/>
    </row>
    <row r="3646" spans="1:1" s="471" customFormat="1" ht="12" hidden="1" customHeight="1">
      <c r="A3646" s="470"/>
    </row>
    <row r="3647" spans="1:1" s="471" customFormat="1" ht="12" hidden="1" customHeight="1">
      <c r="A3647" s="470"/>
    </row>
    <row r="3648" spans="1:1" s="471" customFormat="1" ht="12" hidden="1" customHeight="1">
      <c r="A3648" s="470"/>
    </row>
    <row r="3649" spans="1:1" s="471" customFormat="1" ht="12" hidden="1" customHeight="1">
      <c r="A3649" s="470"/>
    </row>
    <row r="3650" spans="1:1" s="471" customFormat="1" ht="12" hidden="1" customHeight="1">
      <c r="A3650" s="470"/>
    </row>
    <row r="3651" spans="1:1" s="471" customFormat="1" ht="12" hidden="1" customHeight="1">
      <c r="A3651" s="470"/>
    </row>
    <row r="3652" spans="1:1" s="471" customFormat="1" ht="12" hidden="1" customHeight="1">
      <c r="A3652" s="470"/>
    </row>
    <row r="3653" spans="1:1" s="471" customFormat="1" ht="12" hidden="1" customHeight="1">
      <c r="A3653" s="470"/>
    </row>
    <row r="3654" spans="1:1" s="471" customFormat="1" ht="12" hidden="1" customHeight="1">
      <c r="A3654" s="470"/>
    </row>
    <row r="3655" spans="1:1" s="471" customFormat="1" ht="12" hidden="1" customHeight="1">
      <c r="A3655" s="470"/>
    </row>
    <row r="3656" spans="1:1" s="471" customFormat="1" ht="12" hidden="1" customHeight="1">
      <c r="A3656" s="470"/>
    </row>
    <row r="3657" spans="1:1" s="471" customFormat="1" ht="12" hidden="1" customHeight="1">
      <c r="A3657" s="470"/>
    </row>
    <row r="3658" spans="1:1" s="471" customFormat="1" ht="12" hidden="1" customHeight="1">
      <c r="A3658" s="470"/>
    </row>
    <row r="3659" spans="1:1" s="471" customFormat="1" ht="12" hidden="1" customHeight="1">
      <c r="A3659" s="470"/>
    </row>
    <row r="3660" spans="1:1" s="471" customFormat="1" ht="12" hidden="1" customHeight="1">
      <c r="A3660" s="470"/>
    </row>
    <row r="3661" spans="1:1" s="471" customFormat="1" ht="12" hidden="1" customHeight="1">
      <c r="A3661" s="470"/>
    </row>
    <row r="3662" spans="1:1" s="471" customFormat="1" ht="12" hidden="1" customHeight="1">
      <c r="A3662" s="470"/>
    </row>
    <row r="3663" spans="1:1" s="471" customFormat="1" ht="12" hidden="1" customHeight="1">
      <c r="A3663" s="470"/>
    </row>
    <row r="3664" spans="1:1" s="471" customFormat="1" ht="12" hidden="1" customHeight="1">
      <c r="A3664" s="470"/>
    </row>
    <row r="3665" spans="1:1" s="471" customFormat="1" ht="12" hidden="1" customHeight="1">
      <c r="A3665" s="470"/>
    </row>
    <row r="3666" spans="1:1" s="471" customFormat="1" ht="12" hidden="1" customHeight="1">
      <c r="A3666" s="470"/>
    </row>
    <row r="3667" spans="1:1" s="471" customFormat="1" ht="12" hidden="1" customHeight="1">
      <c r="A3667" s="470"/>
    </row>
    <row r="3668" spans="1:1" s="471" customFormat="1" ht="12" hidden="1" customHeight="1">
      <c r="A3668" s="470"/>
    </row>
    <row r="3669" spans="1:1" s="471" customFormat="1" ht="12" hidden="1" customHeight="1">
      <c r="A3669" s="470"/>
    </row>
    <row r="3670" spans="1:1" s="471" customFormat="1" ht="12" hidden="1" customHeight="1">
      <c r="A3670" s="470"/>
    </row>
    <row r="3671" spans="1:1" s="471" customFormat="1" ht="12" hidden="1" customHeight="1">
      <c r="A3671" s="470"/>
    </row>
    <row r="3672" spans="1:1" s="471" customFormat="1" ht="12" hidden="1" customHeight="1">
      <c r="A3672" s="470"/>
    </row>
    <row r="3673" spans="1:1" s="471" customFormat="1" ht="12" hidden="1" customHeight="1">
      <c r="A3673" s="470"/>
    </row>
    <row r="3674" spans="1:1" s="471" customFormat="1" ht="12" hidden="1" customHeight="1">
      <c r="A3674" s="470"/>
    </row>
    <row r="3675" spans="1:1" s="471" customFormat="1" ht="12" hidden="1" customHeight="1">
      <c r="A3675" s="470"/>
    </row>
    <row r="3676" spans="1:1" s="471" customFormat="1" ht="12" hidden="1" customHeight="1">
      <c r="A3676" s="470"/>
    </row>
    <row r="3677" spans="1:1" s="471" customFormat="1" ht="12" hidden="1" customHeight="1">
      <c r="A3677" s="470"/>
    </row>
    <row r="3678" spans="1:1" s="471" customFormat="1" ht="12" hidden="1" customHeight="1">
      <c r="A3678" s="470"/>
    </row>
    <row r="3679" spans="1:1" s="471" customFormat="1" ht="12" hidden="1" customHeight="1">
      <c r="A3679" s="470"/>
    </row>
    <row r="3680" spans="1:1" s="471" customFormat="1" ht="12" hidden="1" customHeight="1">
      <c r="A3680" s="470"/>
    </row>
    <row r="3681" spans="1:1" s="471" customFormat="1" ht="12" hidden="1" customHeight="1">
      <c r="A3681" s="470"/>
    </row>
    <row r="3682" spans="1:1" s="471" customFormat="1" ht="12" hidden="1" customHeight="1">
      <c r="A3682" s="470"/>
    </row>
    <row r="3683" spans="1:1" s="471" customFormat="1" ht="12" hidden="1" customHeight="1">
      <c r="A3683" s="470"/>
    </row>
    <row r="3684" spans="1:1" s="471" customFormat="1" ht="12" hidden="1" customHeight="1">
      <c r="A3684" s="470"/>
    </row>
    <row r="3685" spans="1:1" s="471" customFormat="1" ht="12" hidden="1" customHeight="1">
      <c r="A3685" s="470"/>
    </row>
    <row r="3686" spans="1:1" s="471" customFormat="1" ht="12" hidden="1" customHeight="1">
      <c r="A3686" s="470"/>
    </row>
    <row r="3687" spans="1:1" s="471" customFormat="1" ht="12" hidden="1" customHeight="1">
      <c r="A3687" s="470"/>
    </row>
    <row r="3688" spans="1:1" s="471" customFormat="1" ht="12" hidden="1" customHeight="1">
      <c r="A3688" s="470"/>
    </row>
    <row r="3689" spans="1:1" s="471" customFormat="1" ht="12" hidden="1" customHeight="1">
      <c r="A3689" s="470"/>
    </row>
    <row r="3690" spans="1:1" s="471" customFormat="1" ht="12" hidden="1" customHeight="1">
      <c r="A3690" s="470"/>
    </row>
    <row r="3691" spans="1:1" s="471" customFormat="1" ht="12" hidden="1" customHeight="1">
      <c r="A3691" s="470"/>
    </row>
    <row r="3692" spans="1:1" s="471" customFormat="1" ht="12" hidden="1" customHeight="1">
      <c r="A3692" s="470"/>
    </row>
    <row r="3693" spans="1:1" s="471" customFormat="1" ht="12" hidden="1" customHeight="1">
      <c r="A3693" s="470"/>
    </row>
    <row r="3694" spans="1:1" s="471" customFormat="1" ht="12" hidden="1" customHeight="1">
      <c r="A3694" s="470"/>
    </row>
    <row r="3695" spans="1:1" s="471" customFormat="1" ht="12" hidden="1" customHeight="1">
      <c r="A3695" s="470"/>
    </row>
    <row r="3696" spans="1:1" s="471" customFormat="1" ht="12" hidden="1" customHeight="1">
      <c r="A3696" s="470"/>
    </row>
    <row r="3697" spans="1:1" s="471" customFormat="1" ht="12" hidden="1" customHeight="1">
      <c r="A3697" s="470"/>
    </row>
    <row r="3698" spans="1:1" s="471" customFormat="1" ht="12" hidden="1" customHeight="1">
      <c r="A3698" s="470"/>
    </row>
    <row r="3699" spans="1:1" s="471" customFormat="1" ht="12" hidden="1" customHeight="1">
      <c r="A3699" s="470"/>
    </row>
    <row r="3700" spans="1:1" s="471" customFormat="1" ht="12" hidden="1" customHeight="1">
      <c r="A3700" s="470"/>
    </row>
    <row r="3701" spans="1:1" s="471" customFormat="1" ht="12" hidden="1" customHeight="1">
      <c r="A3701" s="470"/>
    </row>
    <row r="3702" spans="1:1" s="471" customFormat="1" ht="12" hidden="1" customHeight="1">
      <c r="A3702" s="470"/>
    </row>
    <row r="3703" spans="1:1" s="471" customFormat="1" ht="12" hidden="1" customHeight="1">
      <c r="A3703" s="470"/>
    </row>
    <row r="3704" spans="1:1" s="471" customFormat="1" ht="12" hidden="1" customHeight="1">
      <c r="A3704" s="470"/>
    </row>
    <row r="3705" spans="1:1" s="471" customFormat="1" ht="12" hidden="1" customHeight="1">
      <c r="A3705" s="470"/>
    </row>
    <row r="3706" spans="1:1" s="471" customFormat="1" ht="12" hidden="1" customHeight="1">
      <c r="A3706" s="470"/>
    </row>
    <row r="3707" spans="1:1" s="471" customFormat="1" ht="12" hidden="1" customHeight="1">
      <c r="A3707" s="470"/>
    </row>
    <row r="3708" spans="1:1" s="471" customFormat="1" ht="12" hidden="1" customHeight="1">
      <c r="A3708" s="470"/>
    </row>
    <row r="3709" spans="1:1" s="471" customFormat="1" ht="12" hidden="1" customHeight="1">
      <c r="A3709" s="470"/>
    </row>
    <row r="3710" spans="1:1" s="471" customFormat="1" ht="12" hidden="1" customHeight="1">
      <c r="A3710" s="470"/>
    </row>
    <row r="3711" spans="1:1" s="471" customFormat="1" ht="12" hidden="1" customHeight="1">
      <c r="A3711" s="470"/>
    </row>
    <row r="3712" spans="1:1" s="471" customFormat="1" ht="12" hidden="1" customHeight="1">
      <c r="A3712" s="470"/>
    </row>
    <row r="3713" spans="1:1" s="471" customFormat="1" ht="12" hidden="1" customHeight="1">
      <c r="A3713" s="470"/>
    </row>
    <row r="3714" spans="1:1" s="471" customFormat="1" ht="12" hidden="1" customHeight="1">
      <c r="A3714" s="470"/>
    </row>
    <row r="3715" spans="1:1" s="471" customFormat="1" ht="12" hidden="1" customHeight="1">
      <c r="A3715" s="470"/>
    </row>
    <row r="3716" spans="1:1" s="471" customFormat="1" ht="12" hidden="1" customHeight="1">
      <c r="A3716" s="470"/>
    </row>
    <row r="3717" spans="1:1" s="471" customFormat="1" ht="12" hidden="1" customHeight="1">
      <c r="A3717" s="470"/>
    </row>
    <row r="3718" spans="1:1" s="471" customFormat="1" ht="12" hidden="1" customHeight="1">
      <c r="A3718" s="470"/>
    </row>
    <row r="3719" spans="1:1" s="471" customFormat="1" ht="12" hidden="1" customHeight="1">
      <c r="A3719" s="470"/>
    </row>
    <row r="3720" spans="1:1" s="471" customFormat="1" ht="12" hidden="1" customHeight="1">
      <c r="A3720" s="470"/>
    </row>
    <row r="3721" spans="1:1" s="471" customFormat="1" ht="12" hidden="1" customHeight="1">
      <c r="A3721" s="470"/>
    </row>
    <row r="3722" spans="1:1" s="471" customFormat="1" ht="12" hidden="1" customHeight="1">
      <c r="A3722" s="470"/>
    </row>
    <row r="3723" spans="1:1" s="471" customFormat="1" ht="12" hidden="1" customHeight="1">
      <c r="A3723" s="470"/>
    </row>
    <row r="3724" spans="1:1" s="471" customFormat="1" ht="12" hidden="1" customHeight="1">
      <c r="A3724" s="470"/>
    </row>
    <row r="3725" spans="1:1" s="471" customFormat="1" ht="12" hidden="1" customHeight="1">
      <c r="A3725" s="470"/>
    </row>
    <row r="3726" spans="1:1" s="471" customFormat="1" ht="12" hidden="1" customHeight="1">
      <c r="A3726" s="470"/>
    </row>
    <row r="3727" spans="1:1" s="471" customFormat="1" ht="12" hidden="1" customHeight="1">
      <c r="A3727" s="470"/>
    </row>
    <row r="3728" spans="1:1" s="471" customFormat="1" ht="12" hidden="1" customHeight="1">
      <c r="A3728" s="470"/>
    </row>
    <row r="3729" spans="1:1" s="471" customFormat="1" ht="12" hidden="1" customHeight="1">
      <c r="A3729" s="470"/>
    </row>
    <row r="3730" spans="1:1" s="471" customFormat="1" ht="12" hidden="1" customHeight="1">
      <c r="A3730" s="470"/>
    </row>
    <row r="3731" spans="1:1" s="471" customFormat="1" ht="12" hidden="1" customHeight="1">
      <c r="A3731" s="470"/>
    </row>
    <row r="3732" spans="1:1" s="471" customFormat="1" ht="12" hidden="1" customHeight="1">
      <c r="A3732" s="470"/>
    </row>
    <row r="3733" spans="1:1" s="471" customFormat="1" ht="12" hidden="1" customHeight="1">
      <c r="A3733" s="470"/>
    </row>
    <row r="3734" spans="1:1" s="471" customFormat="1" ht="12" hidden="1" customHeight="1">
      <c r="A3734" s="470"/>
    </row>
    <row r="3735" spans="1:1" s="471" customFormat="1" ht="12" hidden="1" customHeight="1">
      <c r="A3735" s="470"/>
    </row>
    <row r="3736" spans="1:1" s="471" customFormat="1" ht="12" hidden="1" customHeight="1">
      <c r="A3736" s="470"/>
    </row>
    <row r="3737" spans="1:1" s="471" customFormat="1" ht="12" hidden="1" customHeight="1">
      <c r="A3737" s="470"/>
    </row>
    <row r="3738" spans="1:1" s="471" customFormat="1" ht="12" hidden="1" customHeight="1">
      <c r="A3738" s="470"/>
    </row>
    <row r="3739" spans="1:1" s="471" customFormat="1" ht="12" hidden="1" customHeight="1">
      <c r="A3739" s="470"/>
    </row>
    <row r="3740" spans="1:1" s="471" customFormat="1" ht="12" hidden="1" customHeight="1">
      <c r="A3740" s="470"/>
    </row>
    <row r="3741" spans="1:1" s="471" customFormat="1" ht="12" hidden="1" customHeight="1">
      <c r="A3741" s="470"/>
    </row>
    <row r="3742" spans="1:1" s="471" customFormat="1" ht="12" hidden="1" customHeight="1">
      <c r="A3742" s="470"/>
    </row>
    <row r="3743" spans="1:1" s="471" customFormat="1" ht="12" hidden="1" customHeight="1">
      <c r="A3743" s="470"/>
    </row>
    <row r="3744" spans="1:1" s="471" customFormat="1" ht="12" hidden="1" customHeight="1">
      <c r="A3744" s="470"/>
    </row>
    <row r="3745" spans="1:1" s="471" customFormat="1" ht="12" hidden="1" customHeight="1">
      <c r="A3745" s="470"/>
    </row>
    <row r="3746" spans="1:1" s="471" customFormat="1" ht="12" hidden="1" customHeight="1">
      <c r="A3746" s="470"/>
    </row>
    <row r="3747" spans="1:1" s="471" customFormat="1" ht="12" hidden="1" customHeight="1">
      <c r="A3747" s="470"/>
    </row>
    <row r="3748" spans="1:1" s="471" customFormat="1" ht="12" hidden="1" customHeight="1">
      <c r="A3748" s="470"/>
    </row>
    <row r="3749" spans="1:1" s="471" customFormat="1" ht="12" hidden="1" customHeight="1">
      <c r="A3749" s="470"/>
    </row>
    <row r="3750" spans="1:1" s="471" customFormat="1" ht="12" hidden="1" customHeight="1">
      <c r="A3750" s="470"/>
    </row>
    <row r="3751" spans="1:1" s="471" customFormat="1" ht="12" hidden="1" customHeight="1">
      <c r="A3751" s="470"/>
    </row>
    <row r="3752" spans="1:1" s="471" customFormat="1" ht="12" hidden="1" customHeight="1">
      <c r="A3752" s="470"/>
    </row>
    <row r="3753" spans="1:1" s="471" customFormat="1" ht="12" hidden="1" customHeight="1">
      <c r="A3753" s="470"/>
    </row>
    <row r="3754" spans="1:1" s="471" customFormat="1" ht="12" hidden="1" customHeight="1">
      <c r="A3754" s="470"/>
    </row>
    <row r="3755" spans="1:1" s="471" customFormat="1" ht="12" hidden="1" customHeight="1">
      <c r="A3755" s="470"/>
    </row>
    <row r="3756" spans="1:1" s="471" customFormat="1" ht="12" hidden="1" customHeight="1">
      <c r="A3756" s="470"/>
    </row>
    <row r="3757" spans="1:1" s="471" customFormat="1" ht="12" hidden="1" customHeight="1">
      <c r="A3757" s="470"/>
    </row>
    <row r="3758" spans="1:1" s="471" customFormat="1" ht="12" hidden="1" customHeight="1">
      <c r="A3758" s="470"/>
    </row>
    <row r="3759" spans="1:1" s="471" customFormat="1" ht="12" hidden="1" customHeight="1">
      <c r="A3759" s="470"/>
    </row>
    <row r="3760" spans="1:1" s="471" customFormat="1" ht="12" hidden="1" customHeight="1">
      <c r="A3760" s="470"/>
    </row>
    <row r="3761" spans="1:1" s="471" customFormat="1" ht="12" hidden="1" customHeight="1">
      <c r="A3761" s="470"/>
    </row>
    <row r="3762" spans="1:1" s="471" customFormat="1" ht="12" hidden="1" customHeight="1">
      <c r="A3762" s="470"/>
    </row>
    <row r="3763" spans="1:1" s="471" customFormat="1" ht="12" hidden="1" customHeight="1">
      <c r="A3763" s="470"/>
    </row>
    <row r="3764" spans="1:1" s="471" customFormat="1" ht="12" hidden="1" customHeight="1">
      <c r="A3764" s="470"/>
    </row>
    <row r="3765" spans="1:1" s="471" customFormat="1" ht="12" hidden="1" customHeight="1">
      <c r="A3765" s="470"/>
    </row>
    <row r="3766" spans="1:1" s="471" customFormat="1" ht="12" hidden="1" customHeight="1">
      <c r="A3766" s="470"/>
    </row>
    <row r="3767" spans="1:1" s="471" customFormat="1" ht="12" hidden="1" customHeight="1">
      <c r="A3767" s="470"/>
    </row>
    <row r="3768" spans="1:1" s="471" customFormat="1" ht="12" hidden="1" customHeight="1">
      <c r="A3768" s="470"/>
    </row>
    <row r="3769" spans="1:1" s="471" customFormat="1" ht="12" hidden="1" customHeight="1">
      <c r="A3769" s="470"/>
    </row>
    <row r="3770" spans="1:1" s="471" customFormat="1" ht="12" hidden="1" customHeight="1">
      <c r="A3770" s="470"/>
    </row>
    <row r="3771" spans="1:1" s="471" customFormat="1" ht="12" hidden="1" customHeight="1">
      <c r="A3771" s="470"/>
    </row>
    <row r="3772" spans="1:1" s="471" customFormat="1" ht="12" hidden="1" customHeight="1">
      <c r="A3772" s="470"/>
    </row>
    <row r="3773" spans="1:1" s="471" customFormat="1" ht="12" hidden="1" customHeight="1">
      <c r="A3773" s="470"/>
    </row>
    <row r="3774" spans="1:1" s="471" customFormat="1" ht="12" hidden="1" customHeight="1">
      <c r="A3774" s="470"/>
    </row>
    <row r="3775" spans="1:1" s="471" customFormat="1" ht="12" hidden="1" customHeight="1">
      <c r="A3775" s="470"/>
    </row>
    <row r="3776" spans="1:1" s="471" customFormat="1" ht="12" hidden="1" customHeight="1">
      <c r="A3776" s="470"/>
    </row>
    <row r="3777" spans="1:1" s="471" customFormat="1" ht="12" hidden="1" customHeight="1">
      <c r="A3777" s="470"/>
    </row>
    <row r="3778" spans="1:1" s="471" customFormat="1" ht="12" hidden="1" customHeight="1">
      <c r="A3778" s="470"/>
    </row>
    <row r="3779" spans="1:1" s="471" customFormat="1" ht="12" hidden="1" customHeight="1">
      <c r="A3779" s="470"/>
    </row>
    <row r="3780" spans="1:1" s="471" customFormat="1" ht="12" hidden="1" customHeight="1">
      <c r="A3780" s="470"/>
    </row>
    <row r="3781" spans="1:1" s="471" customFormat="1" ht="12" hidden="1" customHeight="1">
      <c r="A3781" s="470"/>
    </row>
    <row r="3782" spans="1:1" s="471" customFormat="1" ht="12" hidden="1" customHeight="1">
      <c r="A3782" s="470"/>
    </row>
    <row r="3783" spans="1:1" s="471" customFormat="1" ht="12" hidden="1" customHeight="1">
      <c r="A3783" s="470"/>
    </row>
    <row r="3784" spans="1:1" s="471" customFormat="1" ht="12" hidden="1" customHeight="1">
      <c r="A3784" s="470"/>
    </row>
    <row r="3785" spans="1:1" s="471" customFormat="1" ht="12" hidden="1" customHeight="1">
      <c r="A3785" s="470"/>
    </row>
    <row r="3786" spans="1:1" s="471" customFormat="1" ht="12" hidden="1" customHeight="1">
      <c r="A3786" s="470"/>
    </row>
    <row r="3787" spans="1:1" s="471" customFormat="1" ht="12" hidden="1" customHeight="1">
      <c r="A3787" s="470"/>
    </row>
    <row r="3788" spans="1:1" s="471" customFormat="1" ht="12" hidden="1" customHeight="1">
      <c r="A3788" s="470"/>
    </row>
    <row r="3789" spans="1:1" s="471" customFormat="1" ht="12" hidden="1" customHeight="1">
      <c r="A3789" s="470"/>
    </row>
    <row r="3790" spans="1:1" s="471" customFormat="1" ht="12" hidden="1" customHeight="1">
      <c r="A3790" s="470"/>
    </row>
    <row r="3791" spans="1:1" s="471" customFormat="1" ht="12" hidden="1" customHeight="1">
      <c r="A3791" s="470"/>
    </row>
    <row r="3792" spans="1:1" s="471" customFormat="1" ht="12" hidden="1" customHeight="1">
      <c r="A3792" s="470"/>
    </row>
    <row r="3793" spans="1:1" s="471" customFormat="1" ht="12" hidden="1" customHeight="1">
      <c r="A3793" s="470"/>
    </row>
    <row r="3794" spans="1:1" s="471" customFormat="1" ht="12" hidden="1" customHeight="1">
      <c r="A3794" s="470"/>
    </row>
    <row r="3795" spans="1:1" s="471" customFormat="1" ht="12" hidden="1" customHeight="1">
      <c r="A3795" s="470"/>
    </row>
    <row r="3796" spans="1:1" s="471" customFormat="1" ht="12" hidden="1" customHeight="1">
      <c r="A3796" s="470"/>
    </row>
    <row r="3797" spans="1:1" s="471" customFormat="1" ht="12" hidden="1" customHeight="1">
      <c r="A3797" s="470"/>
    </row>
    <row r="3798" spans="1:1" s="471" customFormat="1" ht="12" hidden="1" customHeight="1">
      <c r="A3798" s="470"/>
    </row>
    <row r="3799" spans="1:1" s="471" customFormat="1" ht="12" hidden="1" customHeight="1">
      <c r="A3799" s="470"/>
    </row>
    <row r="3800" spans="1:1" s="471" customFormat="1" ht="12" hidden="1" customHeight="1">
      <c r="A3800" s="470"/>
    </row>
    <row r="3801" spans="1:1" s="471" customFormat="1" ht="12" hidden="1" customHeight="1">
      <c r="A3801" s="470"/>
    </row>
    <row r="3802" spans="1:1" s="471" customFormat="1" ht="12" hidden="1" customHeight="1">
      <c r="A3802" s="470"/>
    </row>
    <row r="3803" spans="1:1" s="471" customFormat="1" ht="12" hidden="1" customHeight="1">
      <c r="A3803" s="470"/>
    </row>
    <row r="3804" spans="1:1" s="471" customFormat="1" ht="12" hidden="1" customHeight="1">
      <c r="A3804" s="470"/>
    </row>
    <row r="3805" spans="1:1" s="471" customFormat="1" ht="12" hidden="1" customHeight="1">
      <c r="A3805" s="470"/>
    </row>
    <row r="3806" spans="1:1" s="471" customFormat="1" ht="12" hidden="1" customHeight="1">
      <c r="A3806" s="470"/>
    </row>
    <row r="3807" spans="1:1" s="471" customFormat="1" ht="12" hidden="1" customHeight="1">
      <c r="A3807" s="470"/>
    </row>
    <row r="3808" spans="1:1" s="471" customFormat="1" ht="12" hidden="1" customHeight="1">
      <c r="A3808" s="470"/>
    </row>
    <row r="3809" spans="1:1" s="471" customFormat="1" ht="12" hidden="1" customHeight="1">
      <c r="A3809" s="470"/>
    </row>
    <row r="3810" spans="1:1" s="471" customFormat="1" ht="12" hidden="1" customHeight="1">
      <c r="A3810" s="470"/>
    </row>
    <row r="3811" spans="1:1" s="471" customFormat="1" ht="12" hidden="1" customHeight="1">
      <c r="A3811" s="470"/>
    </row>
    <row r="3812" spans="1:1" s="471" customFormat="1" ht="12" hidden="1" customHeight="1">
      <c r="A3812" s="470"/>
    </row>
    <row r="3813" spans="1:1" s="471" customFormat="1" ht="12" hidden="1" customHeight="1">
      <c r="A3813" s="470"/>
    </row>
    <row r="3814" spans="1:1" s="471" customFormat="1" ht="12" hidden="1" customHeight="1">
      <c r="A3814" s="470"/>
    </row>
    <row r="3815" spans="1:1" s="471" customFormat="1" ht="12" hidden="1" customHeight="1">
      <c r="A3815" s="470"/>
    </row>
    <row r="3816" spans="1:1" s="471" customFormat="1" ht="12" hidden="1" customHeight="1">
      <c r="A3816" s="470"/>
    </row>
    <row r="3817" spans="1:1" s="471" customFormat="1" ht="12" hidden="1" customHeight="1">
      <c r="A3817" s="470"/>
    </row>
    <row r="3818" spans="1:1" s="471" customFormat="1" ht="12" hidden="1" customHeight="1">
      <c r="A3818" s="470"/>
    </row>
    <row r="3819" spans="1:1" s="471" customFormat="1" ht="12" hidden="1" customHeight="1">
      <c r="A3819" s="470"/>
    </row>
    <row r="3820" spans="1:1" s="471" customFormat="1" ht="12" hidden="1" customHeight="1">
      <c r="A3820" s="470"/>
    </row>
    <row r="3821" spans="1:1" s="471" customFormat="1" ht="12" hidden="1" customHeight="1">
      <c r="A3821" s="470"/>
    </row>
    <row r="3822" spans="1:1" s="471" customFormat="1" ht="12" hidden="1" customHeight="1">
      <c r="A3822" s="470"/>
    </row>
    <row r="3823" spans="1:1" s="471" customFormat="1" ht="12" hidden="1" customHeight="1">
      <c r="A3823" s="470"/>
    </row>
    <row r="3824" spans="1:1" s="471" customFormat="1" ht="12" hidden="1" customHeight="1">
      <c r="A3824" s="470"/>
    </row>
    <row r="3825" spans="1:1" s="471" customFormat="1" ht="12" hidden="1" customHeight="1">
      <c r="A3825" s="470"/>
    </row>
    <row r="3826" spans="1:1" s="471" customFormat="1" ht="12" hidden="1" customHeight="1">
      <c r="A3826" s="470"/>
    </row>
    <row r="3827" spans="1:1" s="471" customFormat="1" ht="12" hidden="1" customHeight="1">
      <c r="A3827" s="470"/>
    </row>
    <row r="3828" spans="1:1" s="471" customFormat="1" ht="12" hidden="1" customHeight="1">
      <c r="A3828" s="470"/>
    </row>
    <row r="3829" spans="1:1" s="471" customFormat="1" ht="12" hidden="1" customHeight="1">
      <c r="A3829" s="470"/>
    </row>
    <row r="3830" spans="1:1" s="471" customFormat="1" ht="12" hidden="1" customHeight="1">
      <c r="A3830" s="470"/>
    </row>
    <row r="3831" spans="1:1" s="471" customFormat="1" ht="12" hidden="1" customHeight="1">
      <c r="A3831" s="470"/>
    </row>
    <row r="3832" spans="1:1" s="471" customFormat="1" ht="12" hidden="1" customHeight="1">
      <c r="A3832" s="470"/>
    </row>
    <row r="3833" spans="1:1" s="471" customFormat="1" ht="12" hidden="1" customHeight="1">
      <c r="A3833" s="470"/>
    </row>
    <row r="3834" spans="1:1" s="471" customFormat="1" ht="12" hidden="1" customHeight="1">
      <c r="A3834" s="470"/>
    </row>
    <row r="3835" spans="1:1" s="471" customFormat="1" ht="12" hidden="1" customHeight="1">
      <c r="A3835" s="470"/>
    </row>
    <row r="3836" spans="1:1" s="471" customFormat="1" ht="12" hidden="1" customHeight="1">
      <c r="A3836" s="470"/>
    </row>
    <row r="3837" spans="1:1" s="471" customFormat="1" ht="12" hidden="1" customHeight="1">
      <c r="A3837" s="470"/>
    </row>
    <row r="3838" spans="1:1" s="471" customFormat="1" ht="12" hidden="1" customHeight="1">
      <c r="A3838" s="470"/>
    </row>
    <row r="3839" spans="1:1" s="471" customFormat="1" ht="12" hidden="1" customHeight="1">
      <c r="A3839" s="470"/>
    </row>
    <row r="3840" spans="1:1" s="471" customFormat="1" ht="12" hidden="1" customHeight="1">
      <c r="A3840" s="470"/>
    </row>
    <row r="3841" spans="1:1" s="471" customFormat="1" ht="12" hidden="1" customHeight="1">
      <c r="A3841" s="470"/>
    </row>
    <row r="3842" spans="1:1" s="471" customFormat="1" ht="12" hidden="1" customHeight="1">
      <c r="A3842" s="470"/>
    </row>
    <row r="3843" spans="1:1" s="471" customFormat="1" ht="12" hidden="1" customHeight="1">
      <c r="A3843" s="470"/>
    </row>
    <row r="3844" spans="1:1" s="471" customFormat="1" ht="12" hidden="1" customHeight="1">
      <c r="A3844" s="470"/>
    </row>
    <row r="3845" spans="1:1" s="471" customFormat="1" ht="12" hidden="1" customHeight="1">
      <c r="A3845" s="470"/>
    </row>
    <row r="3846" spans="1:1" s="471" customFormat="1" ht="12" hidden="1" customHeight="1">
      <c r="A3846" s="470"/>
    </row>
    <row r="3847" spans="1:1" s="471" customFormat="1" ht="12" hidden="1" customHeight="1">
      <c r="A3847" s="470"/>
    </row>
    <row r="3848" spans="1:1" s="471" customFormat="1" ht="12" hidden="1" customHeight="1">
      <c r="A3848" s="470"/>
    </row>
    <row r="3849" spans="1:1" s="471" customFormat="1" ht="12" hidden="1" customHeight="1">
      <c r="A3849" s="470"/>
    </row>
    <row r="3850" spans="1:1" s="471" customFormat="1" ht="12" hidden="1" customHeight="1">
      <c r="A3850" s="470"/>
    </row>
    <row r="3851" spans="1:1" s="471" customFormat="1" ht="12" hidden="1" customHeight="1">
      <c r="A3851" s="470"/>
    </row>
    <row r="3852" spans="1:1" s="471" customFormat="1" ht="12" hidden="1" customHeight="1">
      <c r="A3852" s="470"/>
    </row>
    <row r="3853" spans="1:1" s="471" customFormat="1" ht="12" hidden="1" customHeight="1">
      <c r="A3853" s="470"/>
    </row>
    <row r="3854" spans="1:1" s="471" customFormat="1" ht="12" hidden="1" customHeight="1">
      <c r="A3854" s="470"/>
    </row>
    <row r="3855" spans="1:1" s="471" customFormat="1" ht="12" hidden="1" customHeight="1">
      <c r="A3855" s="470"/>
    </row>
    <row r="3856" spans="1:1" s="471" customFormat="1" ht="12" hidden="1" customHeight="1">
      <c r="A3856" s="470"/>
    </row>
    <row r="3857" spans="1:1" s="471" customFormat="1" ht="12" hidden="1" customHeight="1">
      <c r="A3857" s="470"/>
    </row>
    <row r="3858" spans="1:1" s="471" customFormat="1" ht="12" hidden="1" customHeight="1">
      <c r="A3858" s="470"/>
    </row>
    <row r="3859" spans="1:1" s="471" customFormat="1" ht="12" hidden="1" customHeight="1">
      <c r="A3859" s="470"/>
    </row>
    <row r="3860" spans="1:1" s="471" customFormat="1" ht="12" hidden="1" customHeight="1">
      <c r="A3860" s="470"/>
    </row>
    <row r="3861" spans="1:1" s="471" customFormat="1" ht="12" hidden="1" customHeight="1">
      <c r="A3861" s="470"/>
    </row>
    <row r="3862" spans="1:1" s="471" customFormat="1" ht="12" hidden="1" customHeight="1">
      <c r="A3862" s="470"/>
    </row>
    <row r="3863" spans="1:1" s="471" customFormat="1" ht="12" hidden="1" customHeight="1">
      <c r="A3863" s="470"/>
    </row>
    <row r="3864" spans="1:1" s="471" customFormat="1" ht="12" hidden="1" customHeight="1">
      <c r="A3864" s="470"/>
    </row>
    <row r="3865" spans="1:1" s="471" customFormat="1" ht="12" hidden="1" customHeight="1">
      <c r="A3865" s="470"/>
    </row>
    <row r="3866" spans="1:1" s="471" customFormat="1" ht="12" hidden="1" customHeight="1">
      <c r="A3866" s="470"/>
    </row>
    <row r="3867" spans="1:1" s="471" customFormat="1" ht="12" hidden="1" customHeight="1">
      <c r="A3867" s="470"/>
    </row>
    <row r="3868" spans="1:1" s="471" customFormat="1" ht="12" hidden="1" customHeight="1">
      <c r="A3868" s="470"/>
    </row>
    <row r="3869" spans="1:1" s="471" customFormat="1" ht="12" hidden="1" customHeight="1">
      <c r="A3869" s="470"/>
    </row>
    <row r="3870" spans="1:1" s="471" customFormat="1" ht="12" hidden="1" customHeight="1">
      <c r="A3870" s="470"/>
    </row>
    <row r="3871" spans="1:1" s="471" customFormat="1" ht="12" hidden="1" customHeight="1">
      <c r="A3871" s="470"/>
    </row>
    <row r="3872" spans="1:1" s="471" customFormat="1" ht="12" hidden="1" customHeight="1">
      <c r="A3872" s="470"/>
    </row>
    <row r="3873" spans="1:1" s="471" customFormat="1" ht="12" hidden="1" customHeight="1">
      <c r="A3873" s="470"/>
    </row>
    <row r="3874" spans="1:1" s="471" customFormat="1" ht="12" hidden="1" customHeight="1">
      <c r="A3874" s="470"/>
    </row>
    <row r="3875" spans="1:1" s="471" customFormat="1" ht="12" hidden="1" customHeight="1">
      <c r="A3875" s="470"/>
    </row>
    <row r="3876" spans="1:1" s="471" customFormat="1" ht="12" hidden="1" customHeight="1">
      <c r="A3876" s="470"/>
    </row>
    <row r="3877" spans="1:1" s="471" customFormat="1" ht="12" hidden="1" customHeight="1">
      <c r="A3877" s="470"/>
    </row>
    <row r="3878" spans="1:1" s="471" customFormat="1" ht="12" hidden="1" customHeight="1">
      <c r="A3878" s="470"/>
    </row>
    <row r="3879" spans="1:1" s="471" customFormat="1" ht="12" hidden="1" customHeight="1">
      <c r="A3879" s="470"/>
    </row>
    <row r="3880" spans="1:1" s="471" customFormat="1" ht="12" hidden="1" customHeight="1">
      <c r="A3880" s="470"/>
    </row>
    <row r="3881" spans="1:1" s="471" customFormat="1" ht="12" hidden="1" customHeight="1">
      <c r="A3881" s="470"/>
    </row>
    <row r="3882" spans="1:1" s="471" customFormat="1" ht="12" hidden="1" customHeight="1">
      <c r="A3882" s="470"/>
    </row>
    <row r="3883" spans="1:1" s="471" customFormat="1" ht="12" hidden="1" customHeight="1">
      <c r="A3883" s="470"/>
    </row>
    <row r="3884" spans="1:1" s="471" customFormat="1" ht="12" hidden="1" customHeight="1">
      <c r="A3884" s="470"/>
    </row>
    <row r="3885" spans="1:1" s="471" customFormat="1" ht="12" hidden="1" customHeight="1">
      <c r="A3885" s="470"/>
    </row>
    <row r="3886" spans="1:1" s="471" customFormat="1" ht="12" hidden="1" customHeight="1">
      <c r="A3886" s="470"/>
    </row>
    <row r="3887" spans="1:1" s="471" customFormat="1" ht="12" hidden="1" customHeight="1">
      <c r="A3887" s="470"/>
    </row>
    <row r="3888" spans="1:1" s="471" customFormat="1" ht="12" hidden="1" customHeight="1">
      <c r="A3888" s="470"/>
    </row>
    <row r="3889" spans="1:1" s="471" customFormat="1" ht="12" hidden="1" customHeight="1">
      <c r="A3889" s="470"/>
    </row>
    <row r="3890" spans="1:1" s="471" customFormat="1" ht="12" hidden="1" customHeight="1">
      <c r="A3890" s="470"/>
    </row>
    <row r="3891" spans="1:1" s="471" customFormat="1" ht="12" hidden="1" customHeight="1">
      <c r="A3891" s="470"/>
    </row>
    <row r="3892" spans="1:1" s="471" customFormat="1" ht="12" hidden="1" customHeight="1">
      <c r="A3892" s="470"/>
    </row>
    <row r="3893" spans="1:1" s="471" customFormat="1" ht="12" hidden="1" customHeight="1">
      <c r="A3893" s="470"/>
    </row>
    <row r="3894" spans="1:1" s="471" customFormat="1" ht="12" hidden="1" customHeight="1">
      <c r="A3894" s="470"/>
    </row>
    <row r="3895" spans="1:1" s="471" customFormat="1" ht="12" hidden="1" customHeight="1">
      <c r="A3895" s="470"/>
    </row>
    <row r="3896" spans="1:1" s="471" customFormat="1" ht="12" hidden="1" customHeight="1">
      <c r="A3896" s="470"/>
    </row>
    <row r="3897" spans="1:1" s="471" customFormat="1" ht="12" hidden="1" customHeight="1">
      <c r="A3897" s="470"/>
    </row>
    <row r="3898" spans="1:1" s="471" customFormat="1" ht="12" hidden="1" customHeight="1">
      <c r="A3898" s="470"/>
    </row>
    <row r="3899" spans="1:1" s="471" customFormat="1" ht="12" hidden="1" customHeight="1">
      <c r="A3899" s="470"/>
    </row>
    <row r="3900" spans="1:1" s="471" customFormat="1" ht="12" hidden="1" customHeight="1">
      <c r="A3900" s="470"/>
    </row>
    <row r="3901" spans="1:1" s="471" customFormat="1" ht="12" hidden="1" customHeight="1">
      <c r="A3901" s="470"/>
    </row>
    <row r="3902" spans="1:1" s="471" customFormat="1" ht="12" hidden="1" customHeight="1">
      <c r="A3902" s="470"/>
    </row>
    <row r="3903" spans="1:1" s="471" customFormat="1" ht="12" hidden="1" customHeight="1">
      <c r="A3903" s="470"/>
    </row>
    <row r="3904" spans="1:1" s="471" customFormat="1" ht="12" hidden="1" customHeight="1">
      <c r="A3904" s="470"/>
    </row>
    <row r="3905" spans="1:1" s="471" customFormat="1" ht="12" hidden="1" customHeight="1">
      <c r="A3905" s="470"/>
    </row>
    <row r="3906" spans="1:1" s="471" customFormat="1" ht="12" hidden="1" customHeight="1">
      <c r="A3906" s="470"/>
    </row>
    <row r="3907" spans="1:1" s="471" customFormat="1" ht="12" hidden="1" customHeight="1">
      <c r="A3907" s="470"/>
    </row>
    <row r="3908" spans="1:1" s="471" customFormat="1" ht="12" hidden="1" customHeight="1">
      <c r="A3908" s="470"/>
    </row>
    <row r="3909" spans="1:1" s="471" customFormat="1" ht="12" hidden="1" customHeight="1">
      <c r="A3909" s="470"/>
    </row>
    <row r="3910" spans="1:1" s="471" customFormat="1" ht="12" hidden="1" customHeight="1">
      <c r="A3910" s="470"/>
    </row>
    <row r="3911" spans="1:1" s="471" customFormat="1" ht="12" hidden="1" customHeight="1">
      <c r="A3911" s="470"/>
    </row>
    <row r="3912" spans="1:1" s="471" customFormat="1" ht="12" hidden="1" customHeight="1">
      <c r="A3912" s="470"/>
    </row>
    <row r="3913" spans="1:1" s="471" customFormat="1" ht="12" hidden="1" customHeight="1">
      <c r="A3913" s="470"/>
    </row>
    <row r="3914" spans="1:1" s="471" customFormat="1" ht="12" hidden="1" customHeight="1">
      <c r="A3914" s="470"/>
    </row>
    <row r="3915" spans="1:1" s="471" customFormat="1" ht="12" hidden="1" customHeight="1">
      <c r="A3915" s="470"/>
    </row>
    <row r="3916" spans="1:1" s="471" customFormat="1" ht="12" hidden="1" customHeight="1">
      <c r="A3916" s="470"/>
    </row>
    <row r="3917" spans="1:1" s="471" customFormat="1" ht="12" hidden="1" customHeight="1">
      <c r="A3917" s="470"/>
    </row>
    <row r="3918" spans="1:1" s="471" customFormat="1" ht="12" hidden="1" customHeight="1">
      <c r="A3918" s="470"/>
    </row>
    <row r="3919" spans="1:1" s="471" customFormat="1" ht="12" hidden="1" customHeight="1">
      <c r="A3919" s="470"/>
    </row>
    <row r="3920" spans="1:1" s="471" customFormat="1" ht="12" hidden="1" customHeight="1">
      <c r="A3920" s="470"/>
    </row>
    <row r="3921" spans="1:1" s="471" customFormat="1" ht="12" hidden="1" customHeight="1">
      <c r="A3921" s="470"/>
    </row>
    <row r="3922" spans="1:1" s="471" customFormat="1" ht="12" hidden="1" customHeight="1">
      <c r="A3922" s="470"/>
    </row>
    <row r="3923" spans="1:1" s="471" customFormat="1" ht="12" hidden="1" customHeight="1">
      <c r="A3923" s="470"/>
    </row>
    <row r="3924" spans="1:1" s="471" customFormat="1" ht="12" hidden="1" customHeight="1">
      <c r="A3924" s="470"/>
    </row>
    <row r="3925" spans="1:1" s="471" customFormat="1" ht="12" hidden="1" customHeight="1">
      <c r="A3925" s="470"/>
    </row>
    <row r="3926" spans="1:1" s="471" customFormat="1" ht="12" hidden="1" customHeight="1">
      <c r="A3926" s="470"/>
    </row>
    <row r="3927" spans="1:1" s="471" customFormat="1" ht="12" hidden="1" customHeight="1">
      <c r="A3927" s="470"/>
    </row>
    <row r="3928" spans="1:1" s="471" customFormat="1" ht="12" hidden="1" customHeight="1">
      <c r="A3928" s="470"/>
    </row>
    <row r="3929" spans="1:1" s="471" customFormat="1" ht="12" hidden="1" customHeight="1">
      <c r="A3929" s="470"/>
    </row>
    <row r="3930" spans="1:1" s="471" customFormat="1" ht="12" hidden="1" customHeight="1">
      <c r="A3930" s="470"/>
    </row>
    <row r="3931" spans="1:1" s="471" customFormat="1" ht="12" hidden="1" customHeight="1">
      <c r="A3931" s="470"/>
    </row>
    <row r="3932" spans="1:1" s="471" customFormat="1" ht="12" hidden="1" customHeight="1">
      <c r="A3932" s="470"/>
    </row>
    <row r="3933" spans="1:1" s="471" customFormat="1" ht="12" hidden="1" customHeight="1">
      <c r="A3933" s="470"/>
    </row>
    <row r="3934" spans="1:1" s="471" customFormat="1" ht="12" hidden="1" customHeight="1">
      <c r="A3934" s="470"/>
    </row>
    <row r="3935" spans="1:1" s="471" customFormat="1" ht="12" hidden="1" customHeight="1">
      <c r="A3935" s="470"/>
    </row>
    <row r="3936" spans="1:1" s="471" customFormat="1" ht="12" hidden="1" customHeight="1">
      <c r="A3936" s="470"/>
    </row>
    <row r="3937" spans="1:1" s="471" customFormat="1" ht="12" hidden="1" customHeight="1">
      <c r="A3937" s="470"/>
    </row>
    <row r="3938" spans="1:1" s="471" customFormat="1" ht="12" hidden="1" customHeight="1">
      <c r="A3938" s="470"/>
    </row>
    <row r="3939" spans="1:1" s="471" customFormat="1" ht="12" hidden="1" customHeight="1">
      <c r="A3939" s="470"/>
    </row>
    <row r="3940" spans="1:1" s="471" customFormat="1" ht="12" hidden="1" customHeight="1">
      <c r="A3940" s="470"/>
    </row>
    <row r="3941" spans="1:1" s="471" customFormat="1" ht="12" hidden="1" customHeight="1">
      <c r="A3941" s="470"/>
    </row>
    <row r="3942" spans="1:1" s="471" customFormat="1" ht="12" hidden="1" customHeight="1">
      <c r="A3942" s="470"/>
    </row>
    <row r="3943" spans="1:1" s="471" customFormat="1" ht="12" hidden="1" customHeight="1">
      <c r="A3943" s="470"/>
    </row>
    <row r="3944" spans="1:1" s="471" customFormat="1" ht="12" hidden="1" customHeight="1">
      <c r="A3944" s="470"/>
    </row>
    <row r="3945" spans="1:1" s="471" customFormat="1" ht="12" hidden="1" customHeight="1">
      <c r="A3945" s="470"/>
    </row>
    <row r="3946" spans="1:1" s="471" customFormat="1" ht="12" hidden="1" customHeight="1">
      <c r="A3946" s="470"/>
    </row>
    <row r="3947" spans="1:1" s="471" customFormat="1" ht="12" hidden="1" customHeight="1">
      <c r="A3947" s="470"/>
    </row>
    <row r="3948" spans="1:1" s="471" customFormat="1" ht="12" hidden="1" customHeight="1">
      <c r="A3948" s="470"/>
    </row>
    <row r="3949" spans="1:1" s="471" customFormat="1" ht="12" hidden="1" customHeight="1">
      <c r="A3949" s="470"/>
    </row>
    <row r="3950" spans="1:1" s="471" customFormat="1" ht="12" hidden="1" customHeight="1">
      <c r="A3950" s="470"/>
    </row>
    <row r="3951" spans="1:1" s="471" customFormat="1" ht="12" hidden="1" customHeight="1">
      <c r="A3951" s="470"/>
    </row>
    <row r="3952" spans="1:1" s="471" customFormat="1" ht="12" hidden="1" customHeight="1">
      <c r="A3952" s="470"/>
    </row>
    <row r="3953" spans="1:1" s="471" customFormat="1" ht="12" hidden="1" customHeight="1">
      <c r="A3953" s="470"/>
    </row>
    <row r="3954" spans="1:1" s="471" customFormat="1" ht="12" hidden="1" customHeight="1">
      <c r="A3954" s="470"/>
    </row>
    <row r="3955" spans="1:1" s="471" customFormat="1" ht="12" hidden="1" customHeight="1">
      <c r="A3955" s="470"/>
    </row>
    <row r="3956" spans="1:1" s="471" customFormat="1" ht="12" hidden="1" customHeight="1">
      <c r="A3956" s="470"/>
    </row>
    <row r="3957" spans="1:1" s="471" customFormat="1" ht="12" hidden="1" customHeight="1">
      <c r="A3957" s="470"/>
    </row>
    <row r="3958" spans="1:1" s="471" customFormat="1" ht="12" hidden="1" customHeight="1">
      <c r="A3958" s="470"/>
    </row>
    <row r="3959" spans="1:1" s="471" customFormat="1" ht="12" hidden="1" customHeight="1">
      <c r="A3959" s="470"/>
    </row>
    <row r="3960" spans="1:1" s="471" customFormat="1" ht="12" hidden="1" customHeight="1">
      <c r="A3960" s="470"/>
    </row>
    <row r="3961" spans="1:1" s="471" customFormat="1" ht="12" hidden="1" customHeight="1">
      <c r="A3961" s="470"/>
    </row>
    <row r="3962" spans="1:1" s="471" customFormat="1" ht="12" hidden="1" customHeight="1">
      <c r="A3962" s="470"/>
    </row>
    <row r="3963" spans="1:1" s="471" customFormat="1" ht="12" hidden="1" customHeight="1">
      <c r="A3963" s="470"/>
    </row>
    <row r="3964" spans="1:1" s="471" customFormat="1" ht="12" hidden="1" customHeight="1">
      <c r="A3964" s="470"/>
    </row>
    <row r="3965" spans="1:1" s="471" customFormat="1" ht="12" hidden="1" customHeight="1">
      <c r="A3965" s="470"/>
    </row>
    <row r="3966" spans="1:1" s="471" customFormat="1" ht="12" hidden="1" customHeight="1">
      <c r="A3966" s="470"/>
    </row>
    <row r="3967" spans="1:1" s="471" customFormat="1" ht="12" hidden="1" customHeight="1">
      <c r="A3967" s="470"/>
    </row>
    <row r="3968" spans="1:1" s="471" customFormat="1" ht="12" hidden="1" customHeight="1">
      <c r="A3968" s="470"/>
    </row>
    <row r="3969" spans="1:1" s="471" customFormat="1" ht="12" hidden="1" customHeight="1">
      <c r="A3969" s="470"/>
    </row>
    <row r="3970" spans="1:1" s="471" customFormat="1" ht="12" hidden="1" customHeight="1">
      <c r="A3970" s="470"/>
    </row>
    <row r="3971" spans="1:1" s="471" customFormat="1" ht="12" hidden="1" customHeight="1">
      <c r="A3971" s="470"/>
    </row>
    <row r="3972" spans="1:1" s="471" customFormat="1" ht="12" hidden="1" customHeight="1">
      <c r="A3972" s="470"/>
    </row>
    <row r="3973" spans="1:1" s="471" customFormat="1" ht="12" hidden="1" customHeight="1">
      <c r="A3973" s="470"/>
    </row>
    <row r="3974" spans="1:1" s="471" customFormat="1" ht="12" hidden="1" customHeight="1">
      <c r="A3974" s="470"/>
    </row>
    <row r="3975" spans="1:1" s="471" customFormat="1" ht="12" hidden="1" customHeight="1">
      <c r="A3975" s="470"/>
    </row>
    <row r="3976" spans="1:1" s="471" customFormat="1" ht="12" hidden="1" customHeight="1">
      <c r="A3976" s="470"/>
    </row>
    <row r="3977" spans="1:1" s="471" customFormat="1" ht="12" hidden="1" customHeight="1">
      <c r="A3977" s="470"/>
    </row>
    <row r="3978" spans="1:1" s="471" customFormat="1" ht="12" hidden="1" customHeight="1">
      <c r="A3978" s="470"/>
    </row>
    <row r="3979" spans="1:1" s="471" customFormat="1" ht="12" hidden="1" customHeight="1">
      <c r="A3979" s="470"/>
    </row>
    <row r="3980" spans="1:1" s="471" customFormat="1" ht="12" hidden="1" customHeight="1">
      <c r="A3980" s="470"/>
    </row>
    <row r="3981" spans="1:1" s="471" customFormat="1" ht="12" hidden="1" customHeight="1">
      <c r="A3981" s="470"/>
    </row>
    <row r="3982" spans="1:1" s="471" customFormat="1" ht="12" hidden="1" customHeight="1">
      <c r="A3982" s="470"/>
    </row>
    <row r="3983" spans="1:1" s="471" customFormat="1" ht="12" hidden="1" customHeight="1">
      <c r="A3983" s="470"/>
    </row>
    <row r="3984" spans="1:1" s="471" customFormat="1" ht="12" hidden="1" customHeight="1">
      <c r="A3984" s="470"/>
    </row>
    <row r="3985" spans="1:1" s="471" customFormat="1" ht="12" hidden="1" customHeight="1">
      <c r="A3985" s="470"/>
    </row>
    <row r="3986" spans="1:1" s="471" customFormat="1" ht="12" hidden="1" customHeight="1">
      <c r="A3986" s="470"/>
    </row>
    <row r="3987" spans="1:1" s="471" customFormat="1" ht="12" hidden="1" customHeight="1">
      <c r="A3987" s="470"/>
    </row>
    <row r="3988" spans="1:1" s="471" customFormat="1" ht="12" hidden="1" customHeight="1">
      <c r="A3988" s="470"/>
    </row>
    <row r="3989" spans="1:1" s="471" customFormat="1" ht="12" hidden="1" customHeight="1">
      <c r="A3989" s="470"/>
    </row>
    <row r="3990" spans="1:1" s="471" customFormat="1" ht="12" hidden="1" customHeight="1">
      <c r="A3990" s="470"/>
    </row>
    <row r="3991" spans="1:1" s="471" customFormat="1" ht="12" hidden="1" customHeight="1">
      <c r="A3991" s="470"/>
    </row>
    <row r="3992" spans="1:1" s="471" customFormat="1" ht="12" hidden="1" customHeight="1">
      <c r="A3992" s="470"/>
    </row>
    <row r="3993" spans="1:1" s="471" customFormat="1" ht="12" hidden="1" customHeight="1">
      <c r="A3993" s="470"/>
    </row>
    <row r="3994" spans="1:1" s="471" customFormat="1" ht="12" hidden="1" customHeight="1">
      <c r="A3994" s="470"/>
    </row>
    <row r="3995" spans="1:1" s="471" customFormat="1" ht="12" hidden="1" customHeight="1">
      <c r="A3995" s="470"/>
    </row>
    <row r="3996" spans="1:1" s="471" customFormat="1" ht="12" hidden="1" customHeight="1">
      <c r="A3996" s="470"/>
    </row>
    <row r="3997" spans="1:1" s="471" customFormat="1" ht="12" hidden="1" customHeight="1">
      <c r="A3997" s="470"/>
    </row>
    <row r="3998" spans="1:1" s="471" customFormat="1" ht="12" hidden="1" customHeight="1">
      <c r="A3998" s="470"/>
    </row>
    <row r="3999" spans="1:1" s="471" customFormat="1" ht="12" hidden="1" customHeight="1">
      <c r="A3999" s="470"/>
    </row>
    <row r="4000" spans="1:1" s="471" customFormat="1" ht="12" hidden="1" customHeight="1">
      <c r="A4000" s="470"/>
    </row>
    <row r="4001" spans="1:1" s="471" customFormat="1" ht="12" hidden="1" customHeight="1">
      <c r="A4001" s="470"/>
    </row>
    <row r="4002" spans="1:1" s="471" customFormat="1" ht="12" hidden="1" customHeight="1">
      <c r="A4002" s="470"/>
    </row>
    <row r="4003" spans="1:1" s="471" customFormat="1" ht="12" hidden="1" customHeight="1">
      <c r="A4003" s="470"/>
    </row>
    <row r="4004" spans="1:1" s="471" customFormat="1" ht="12" hidden="1" customHeight="1">
      <c r="A4004" s="470"/>
    </row>
    <row r="4005" spans="1:1" s="471" customFormat="1" ht="12" hidden="1" customHeight="1">
      <c r="A4005" s="470"/>
    </row>
    <row r="4006" spans="1:1" s="471" customFormat="1" ht="12" hidden="1" customHeight="1">
      <c r="A4006" s="470"/>
    </row>
    <row r="4007" spans="1:1" s="471" customFormat="1" ht="12" hidden="1" customHeight="1">
      <c r="A4007" s="470"/>
    </row>
    <row r="4008" spans="1:1" s="471" customFormat="1" ht="12" hidden="1" customHeight="1">
      <c r="A4008" s="470"/>
    </row>
    <row r="4009" spans="1:1" s="471" customFormat="1" ht="12" hidden="1" customHeight="1">
      <c r="A4009" s="470"/>
    </row>
    <row r="4010" spans="1:1" s="471" customFormat="1" ht="12" hidden="1" customHeight="1">
      <c r="A4010" s="470"/>
    </row>
    <row r="4011" spans="1:1" s="471" customFormat="1" ht="12" hidden="1" customHeight="1">
      <c r="A4011" s="470"/>
    </row>
    <row r="4012" spans="1:1" s="471" customFormat="1" ht="12" hidden="1" customHeight="1">
      <c r="A4012" s="470"/>
    </row>
    <row r="4013" spans="1:1" s="471" customFormat="1" ht="12" hidden="1" customHeight="1">
      <c r="A4013" s="470"/>
    </row>
    <row r="4014" spans="1:1" s="471" customFormat="1" ht="12" hidden="1" customHeight="1">
      <c r="A4014" s="470"/>
    </row>
    <row r="4015" spans="1:1" s="471" customFormat="1" ht="12" hidden="1" customHeight="1">
      <c r="A4015" s="470"/>
    </row>
    <row r="4016" spans="1:1" s="471" customFormat="1" ht="12" hidden="1" customHeight="1">
      <c r="A4016" s="470"/>
    </row>
    <row r="4017" spans="1:1" s="471" customFormat="1" ht="12" hidden="1" customHeight="1">
      <c r="A4017" s="470"/>
    </row>
    <row r="4018" spans="1:1" s="471" customFormat="1" ht="12" hidden="1" customHeight="1">
      <c r="A4018" s="470"/>
    </row>
    <row r="4019" spans="1:1" s="471" customFormat="1" ht="12" hidden="1" customHeight="1">
      <c r="A4019" s="470"/>
    </row>
    <row r="4020" spans="1:1" s="471" customFormat="1" ht="12" hidden="1" customHeight="1">
      <c r="A4020" s="470"/>
    </row>
    <row r="4021" spans="1:1" s="471" customFormat="1" ht="12" hidden="1" customHeight="1">
      <c r="A4021" s="470"/>
    </row>
    <row r="4022" spans="1:1" s="471" customFormat="1" ht="12" hidden="1" customHeight="1">
      <c r="A4022" s="470"/>
    </row>
    <row r="4023" spans="1:1" s="471" customFormat="1" ht="12" hidden="1" customHeight="1">
      <c r="A4023" s="470"/>
    </row>
    <row r="4024" spans="1:1" s="471" customFormat="1" ht="12" hidden="1" customHeight="1">
      <c r="A4024" s="470"/>
    </row>
    <row r="4025" spans="1:1" s="471" customFormat="1" ht="12" hidden="1" customHeight="1">
      <c r="A4025" s="470"/>
    </row>
    <row r="4026" spans="1:1" s="471" customFormat="1" ht="12" hidden="1" customHeight="1">
      <c r="A4026" s="470"/>
    </row>
    <row r="4027" spans="1:1" s="471" customFormat="1" ht="12" hidden="1" customHeight="1">
      <c r="A4027" s="470"/>
    </row>
    <row r="4028" spans="1:1" s="471" customFormat="1" ht="12" hidden="1" customHeight="1">
      <c r="A4028" s="470"/>
    </row>
    <row r="4029" spans="1:1" s="471" customFormat="1" ht="12" hidden="1" customHeight="1">
      <c r="A4029" s="470"/>
    </row>
    <row r="4030" spans="1:1" s="471" customFormat="1" ht="12" hidden="1" customHeight="1">
      <c r="A4030" s="470"/>
    </row>
    <row r="4031" spans="1:1" s="471" customFormat="1" ht="12" hidden="1" customHeight="1">
      <c r="A4031" s="470"/>
    </row>
    <row r="4032" spans="1:1" s="471" customFormat="1" ht="12" hidden="1" customHeight="1">
      <c r="A4032" s="470"/>
    </row>
    <row r="4033" spans="1:1" s="471" customFormat="1" ht="12" hidden="1" customHeight="1">
      <c r="A4033" s="470"/>
    </row>
    <row r="4034" spans="1:1" s="471" customFormat="1" ht="12" hidden="1" customHeight="1">
      <c r="A4034" s="470"/>
    </row>
    <row r="4035" spans="1:1" s="471" customFormat="1" ht="12" hidden="1" customHeight="1">
      <c r="A4035" s="470"/>
    </row>
    <row r="4036" spans="1:1" s="471" customFormat="1" ht="12" hidden="1" customHeight="1">
      <c r="A4036" s="470"/>
    </row>
    <row r="4037" spans="1:1" s="471" customFormat="1" ht="12" hidden="1" customHeight="1">
      <c r="A4037" s="470"/>
    </row>
    <row r="4038" spans="1:1" s="471" customFormat="1" ht="12" hidden="1" customHeight="1">
      <c r="A4038" s="470"/>
    </row>
    <row r="4039" spans="1:1" s="471" customFormat="1" ht="12" hidden="1" customHeight="1">
      <c r="A4039" s="470"/>
    </row>
    <row r="4040" spans="1:1" s="471" customFormat="1" ht="12" hidden="1" customHeight="1">
      <c r="A4040" s="470"/>
    </row>
    <row r="4041" spans="1:1" s="471" customFormat="1" ht="12" hidden="1" customHeight="1">
      <c r="A4041" s="470"/>
    </row>
    <row r="4042" spans="1:1" s="471" customFormat="1" ht="12" hidden="1" customHeight="1">
      <c r="A4042" s="470"/>
    </row>
    <row r="4043" spans="1:1" s="471" customFormat="1" ht="12" hidden="1" customHeight="1">
      <c r="A4043" s="470"/>
    </row>
    <row r="4044" spans="1:1" s="471" customFormat="1" ht="12" hidden="1" customHeight="1">
      <c r="A4044" s="470"/>
    </row>
    <row r="4045" spans="1:1" s="471" customFormat="1" ht="12" hidden="1" customHeight="1">
      <c r="A4045" s="470"/>
    </row>
    <row r="4046" spans="1:1" s="471" customFormat="1" ht="12" hidden="1" customHeight="1">
      <c r="A4046" s="470"/>
    </row>
    <row r="4047" spans="1:1" s="471" customFormat="1" ht="12" hidden="1" customHeight="1">
      <c r="A4047" s="470"/>
    </row>
    <row r="4048" spans="1:1" s="471" customFormat="1" ht="12" hidden="1" customHeight="1">
      <c r="A4048" s="470"/>
    </row>
    <row r="4049" spans="1:1" s="471" customFormat="1" ht="12" hidden="1" customHeight="1">
      <c r="A4049" s="470"/>
    </row>
    <row r="4050" spans="1:1" s="471" customFormat="1" ht="12" hidden="1" customHeight="1">
      <c r="A4050" s="470"/>
    </row>
    <row r="4051" spans="1:1" s="471" customFormat="1" ht="12" hidden="1" customHeight="1">
      <c r="A4051" s="470"/>
    </row>
    <row r="4052" spans="1:1" s="471" customFormat="1" ht="12" hidden="1" customHeight="1">
      <c r="A4052" s="470"/>
    </row>
    <row r="4053" spans="1:1" s="471" customFormat="1" ht="12" hidden="1" customHeight="1">
      <c r="A4053" s="470"/>
    </row>
    <row r="4054" spans="1:1" s="471" customFormat="1" ht="12" hidden="1" customHeight="1">
      <c r="A4054" s="470"/>
    </row>
    <row r="4055" spans="1:1" s="471" customFormat="1" ht="12" hidden="1" customHeight="1">
      <c r="A4055" s="470"/>
    </row>
    <row r="4056" spans="1:1" s="471" customFormat="1" ht="12" hidden="1" customHeight="1">
      <c r="A4056" s="470"/>
    </row>
    <row r="4057" spans="1:1" s="471" customFormat="1" ht="12" hidden="1" customHeight="1">
      <c r="A4057" s="470"/>
    </row>
    <row r="4058" spans="1:1" s="471" customFormat="1" ht="12" hidden="1" customHeight="1">
      <c r="A4058" s="470"/>
    </row>
    <row r="4059" spans="1:1" s="471" customFormat="1" ht="12" hidden="1" customHeight="1">
      <c r="A4059" s="470"/>
    </row>
    <row r="4060" spans="1:1" s="471" customFormat="1" ht="12" hidden="1" customHeight="1">
      <c r="A4060" s="470"/>
    </row>
    <row r="4061" spans="1:1" s="471" customFormat="1" ht="12" hidden="1" customHeight="1">
      <c r="A4061" s="470"/>
    </row>
    <row r="4062" spans="1:1" s="471" customFormat="1" ht="12" hidden="1" customHeight="1">
      <c r="A4062" s="470"/>
    </row>
    <row r="4063" spans="1:1" s="471" customFormat="1" ht="12" hidden="1" customHeight="1">
      <c r="A4063" s="470"/>
    </row>
    <row r="4064" spans="1:1" s="471" customFormat="1" ht="12" hidden="1" customHeight="1">
      <c r="A4064" s="470"/>
    </row>
    <row r="4065" spans="1:1" s="471" customFormat="1" ht="12" hidden="1" customHeight="1">
      <c r="A4065" s="470"/>
    </row>
    <row r="4066" spans="1:1" s="471" customFormat="1" ht="12" hidden="1" customHeight="1">
      <c r="A4066" s="470"/>
    </row>
    <row r="4067" spans="1:1" s="471" customFormat="1" ht="12" hidden="1" customHeight="1">
      <c r="A4067" s="470"/>
    </row>
    <row r="4068" spans="1:1" s="471" customFormat="1" ht="12" hidden="1" customHeight="1">
      <c r="A4068" s="470"/>
    </row>
    <row r="4069" spans="1:1" s="471" customFormat="1" ht="12" hidden="1" customHeight="1">
      <c r="A4069" s="470"/>
    </row>
    <row r="4070" spans="1:1" s="471" customFormat="1" ht="12" hidden="1" customHeight="1">
      <c r="A4070" s="470"/>
    </row>
    <row r="4071" spans="1:1" s="471" customFormat="1" ht="12" hidden="1" customHeight="1">
      <c r="A4071" s="470"/>
    </row>
    <row r="4072" spans="1:1" s="471" customFormat="1" ht="12" hidden="1" customHeight="1">
      <c r="A4072" s="470"/>
    </row>
    <row r="4073" spans="1:1" s="471" customFormat="1" ht="12" hidden="1" customHeight="1">
      <c r="A4073" s="470"/>
    </row>
    <row r="4074" spans="1:1" s="471" customFormat="1" ht="12" hidden="1" customHeight="1">
      <c r="A4074" s="470"/>
    </row>
    <row r="4075" spans="1:1" s="471" customFormat="1" ht="12" hidden="1" customHeight="1">
      <c r="A4075" s="470"/>
    </row>
    <row r="4076" spans="1:1" s="471" customFormat="1" ht="12" hidden="1" customHeight="1">
      <c r="A4076" s="470"/>
    </row>
    <row r="4077" spans="1:1" s="471" customFormat="1" ht="12" hidden="1" customHeight="1">
      <c r="A4077" s="470"/>
    </row>
    <row r="4078" spans="1:1" s="471" customFormat="1" ht="12" hidden="1" customHeight="1">
      <c r="A4078" s="470"/>
    </row>
    <row r="4079" spans="1:1" s="471" customFormat="1" ht="12" hidden="1" customHeight="1">
      <c r="A4079" s="470"/>
    </row>
    <row r="4080" spans="1:1" s="471" customFormat="1" ht="12" hidden="1" customHeight="1">
      <c r="A4080" s="470"/>
    </row>
    <row r="4081" spans="1:1" s="471" customFormat="1" ht="12" hidden="1" customHeight="1">
      <c r="A4081" s="470"/>
    </row>
    <row r="4082" spans="1:1" s="471" customFormat="1" ht="12" hidden="1" customHeight="1">
      <c r="A4082" s="470"/>
    </row>
    <row r="4083" spans="1:1" s="471" customFormat="1" ht="12" hidden="1" customHeight="1">
      <c r="A4083" s="470"/>
    </row>
    <row r="4084" spans="1:1" s="471" customFormat="1" ht="12" hidden="1" customHeight="1">
      <c r="A4084" s="470"/>
    </row>
    <row r="4085" spans="1:1" s="471" customFormat="1" ht="12" hidden="1" customHeight="1">
      <c r="A4085" s="470"/>
    </row>
    <row r="4086" spans="1:1" s="471" customFormat="1" ht="12" hidden="1" customHeight="1">
      <c r="A4086" s="470"/>
    </row>
    <row r="4087" spans="1:1" s="471" customFormat="1" ht="12" hidden="1" customHeight="1">
      <c r="A4087" s="470"/>
    </row>
    <row r="4088" spans="1:1" s="471" customFormat="1" ht="12" hidden="1" customHeight="1">
      <c r="A4088" s="470"/>
    </row>
    <row r="4089" spans="1:1" s="471" customFormat="1" ht="12" hidden="1" customHeight="1">
      <c r="A4089" s="470"/>
    </row>
    <row r="4090" spans="1:1" s="471" customFormat="1" ht="12" hidden="1" customHeight="1">
      <c r="A4090" s="470"/>
    </row>
    <row r="4091" spans="1:1" s="471" customFormat="1" ht="12" hidden="1" customHeight="1">
      <c r="A4091" s="470"/>
    </row>
    <row r="4092" spans="1:1" s="471" customFormat="1" ht="12" hidden="1" customHeight="1">
      <c r="A4092" s="470"/>
    </row>
    <row r="4093" spans="1:1" s="471" customFormat="1" ht="12" hidden="1" customHeight="1">
      <c r="A4093" s="470"/>
    </row>
    <row r="4094" spans="1:1" s="471" customFormat="1" ht="12" hidden="1" customHeight="1">
      <c r="A4094" s="470"/>
    </row>
    <row r="4095" spans="1:1" s="471" customFormat="1" ht="12" hidden="1" customHeight="1">
      <c r="A4095" s="470"/>
    </row>
    <row r="4096" spans="1:1" s="471" customFormat="1" ht="12" hidden="1" customHeight="1">
      <c r="A4096" s="470"/>
    </row>
    <row r="4097" spans="1:1" s="471" customFormat="1" ht="12" hidden="1" customHeight="1">
      <c r="A4097" s="470"/>
    </row>
    <row r="4098" spans="1:1" s="471" customFormat="1" ht="12" hidden="1" customHeight="1">
      <c r="A4098" s="470"/>
    </row>
    <row r="4099" spans="1:1" s="471" customFormat="1" ht="12" hidden="1" customHeight="1">
      <c r="A4099" s="470"/>
    </row>
    <row r="4100" spans="1:1" s="471" customFormat="1" ht="12" hidden="1" customHeight="1">
      <c r="A4100" s="470"/>
    </row>
    <row r="4101" spans="1:1" s="471" customFormat="1" ht="12" hidden="1" customHeight="1">
      <c r="A4101" s="470"/>
    </row>
    <row r="4102" spans="1:1" s="471" customFormat="1" ht="12" hidden="1" customHeight="1">
      <c r="A4102" s="470"/>
    </row>
    <row r="4103" spans="1:1" s="471" customFormat="1" ht="12" hidden="1" customHeight="1">
      <c r="A4103" s="470"/>
    </row>
    <row r="4104" spans="1:1" s="471" customFormat="1" ht="12" hidden="1" customHeight="1">
      <c r="A4104" s="470"/>
    </row>
    <row r="4105" spans="1:1" s="471" customFormat="1" ht="12" hidden="1" customHeight="1">
      <c r="A4105" s="470"/>
    </row>
    <row r="4106" spans="1:1" s="471" customFormat="1" ht="12" hidden="1" customHeight="1">
      <c r="A4106" s="470"/>
    </row>
    <row r="4107" spans="1:1" s="471" customFormat="1" ht="12" hidden="1" customHeight="1">
      <c r="A4107" s="470"/>
    </row>
    <row r="4108" spans="1:1" s="471" customFormat="1" ht="12" hidden="1" customHeight="1">
      <c r="A4108" s="470"/>
    </row>
    <row r="4109" spans="1:1" s="471" customFormat="1" ht="12" hidden="1" customHeight="1">
      <c r="A4109" s="470"/>
    </row>
    <row r="4110" spans="1:1" s="471" customFormat="1" ht="12" hidden="1" customHeight="1">
      <c r="A4110" s="470"/>
    </row>
    <row r="4111" spans="1:1" s="471" customFormat="1" ht="12" hidden="1" customHeight="1">
      <c r="A4111" s="470"/>
    </row>
    <row r="4112" spans="1:1" s="471" customFormat="1" ht="12" hidden="1" customHeight="1">
      <c r="A4112" s="470"/>
    </row>
    <row r="4113" spans="1:1" s="471" customFormat="1" ht="12" hidden="1" customHeight="1">
      <c r="A4113" s="470"/>
    </row>
    <row r="4114" spans="1:1" s="471" customFormat="1" ht="12" hidden="1" customHeight="1">
      <c r="A4114" s="470"/>
    </row>
    <row r="4115" spans="1:1" s="471" customFormat="1" ht="12" hidden="1" customHeight="1">
      <c r="A4115" s="470"/>
    </row>
    <row r="4116" spans="1:1" s="471" customFormat="1" ht="12" hidden="1" customHeight="1">
      <c r="A4116" s="470"/>
    </row>
    <row r="4117" spans="1:1" s="471" customFormat="1" ht="12" hidden="1" customHeight="1">
      <c r="A4117" s="470"/>
    </row>
    <row r="4118" spans="1:1" s="471" customFormat="1" ht="12" hidden="1" customHeight="1">
      <c r="A4118" s="470"/>
    </row>
    <row r="4119" spans="1:1" s="471" customFormat="1" ht="12" hidden="1" customHeight="1">
      <c r="A4119" s="470"/>
    </row>
    <row r="4120" spans="1:1" s="471" customFormat="1" ht="12" hidden="1" customHeight="1">
      <c r="A4120" s="470"/>
    </row>
    <row r="4121" spans="1:1" s="471" customFormat="1" ht="12" hidden="1" customHeight="1">
      <c r="A4121" s="470"/>
    </row>
    <row r="4122" spans="1:1" s="471" customFormat="1" ht="12" hidden="1" customHeight="1">
      <c r="A4122" s="470"/>
    </row>
    <row r="4123" spans="1:1" s="471" customFormat="1" ht="12" hidden="1" customHeight="1">
      <c r="A4123" s="470"/>
    </row>
    <row r="4124" spans="1:1" s="471" customFormat="1" ht="12" hidden="1" customHeight="1">
      <c r="A4124" s="470"/>
    </row>
    <row r="4125" spans="1:1" s="471" customFormat="1" ht="12" hidden="1" customHeight="1">
      <c r="A4125" s="470"/>
    </row>
    <row r="4126" spans="1:1" s="471" customFormat="1" ht="12" hidden="1" customHeight="1">
      <c r="A4126" s="470"/>
    </row>
    <row r="4127" spans="1:1" s="471" customFormat="1" ht="12" hidden="1" customHeight="1">
      <c r="A4127" s="470"/>
    </row>
    <row r="4128" spans="1:1" s="471" customFormat="1" ht="12" hidden="1" customHeight="1">
      <c r="A4128" s="470"/>
    </row>
    <row r="4129" spans="1:1" s="471" customFormat="1" ht="12" hidden="1" customHeight="1">
      <c r="A4129" s="470"/>
    </row>
    <row r="4130" spans="1:1" s="471" customFormat="1" ht="12" hidden="1" customHeight="1">
      <c r="A4130" s="470"/>
    </row>
    <row r="4131" spans="1:1" s="471" customFormat="1" ht="12" hidden="1" customHeight="1">
      <c r="A4131" s="470"/>
    </row>
    <row r="4132" spans="1:1" s="471" customFormat="1" ht="12" hidden="1" customHeight="1">
      <c r="A4132" s="470"/>
    </row>
    <row r="4133" spans="1:1" s="471" customFormat="1" ht="12" hidden="1" customHeight="1">
      <c r="A4133" s="470"/>
    </row>
    <row r="4134" spans="1:1" s="471" customFormat="1" ht="12" hidden="1" customHeight="1">
      <c r="A4134" s="470"/>
    </row>
    <row r="4135" spans="1:1" s="471" customFormat="1" ht="12" hidden="1" customHeight="1">
      <c r="A4135" s="470"/>
    </row>
    <row r="4136" spans="1:1" s="471" customFormat="1" ht="12" hidden="1" customHeight="1">
      <c r="A4136" s="470"/>
    </row>
    <row r="4137" spans="1:1" s="471" customFormat="1" ht="12" hidden="1" customHeight="1">
      <c r="A4137" s="470"/>
    </row>
    <row r="4138" spans="1:1" s="471" customFormat="1" ht="12" hidden="1" customHeight="1">
      <c r="A4138" s="470"/>
    </row>
    <row r="4139" spans="1:1" s="471" customFormat="1" ht="12" hidden="1" customHeight="1">
      <c r="A4139" s="470"/>
    </row>
    <row r="4140" spans="1:1" s="471" customFormat="1" ht="12" hidden="1" customHeight="1">
      <c r="A4140" s="470"/>
    </row>
    <row r="4141" spans="1:1" s="471" customFormat="1" ht="12" hidden="1" customHeight="1">
      <c r="A4141" s="470"/>
    </row>
    <row r="4142" spans="1:1" s="471" customFormat="1" ht="12" hidden="1" customHeight="1">
      <c r="A4142" s="470"/>
    </row>
    <row r="4143" spans="1:1" s="471" customFormat="1" ht="12" hidden="1" customHeight="1">
      <c r="A4143" s="470"/>
    </row>
    <row r="4144" spans="1:1" s="471" customFormat="1" ht="12" hidden="1" customHeight="1">
      <c r="A4144" s="470"/>
    </row>
    <row r="4145" spans="1:1" s="471" customFormat="1" ht="12" hidden="1" customHeight="1">
      <c r="A4145" s="470"/>
    </row>
    <row r="4146" spans="1:1" s="471" customFormat="1" ht="12" hidden="1" customHeight="1">
      <c r="A4146" s="470"/>
    </row>
    <row r="4147" spans="1:1" s="471" customFormat="1" ht="12" hidden="1" customHeight="1">
      <c r="A4147" s="470"/>
    </row>
    <row r="4148" spans="1:1" s="471" customFormat="1" ht="12" hidden="1" customHeight="1">
      <c r="A4148" s="470"/>
    </row>
    <row r="4149" spans="1:1" s="471" customFormat="1" ht="12" hidden="1" customHeight="1">
      <c r="A4149" s="470"/>
    </row>
    <row r="4150" spans="1:1" s="471" customFormat="1" ht="12" hidden="1" customHeight="1">
      <c r="A4150" s="470"/>
    </row>
    <row r="4151" spans="1:1" s="471" customFormat="1" ht="12" hidden="1" customHeight="1">
      <c r="A4151" s="470"/>
    </row>
    <row r="4152" spans="1:1" s="471" customFormat="1" ht="12" hidden="1" customHeight="1">
      <c r="A4152" s="470"/>
    </row>
    <row r="4153" spans="1:1" s="471" customFormat="1" ht="12" hidden="1" customHeight="1">
      <c r="A4153" s="470"/>
    </row>
    <row r="4154" spans="1:1" s="471" customFormat="1" ht="12" hidden="1" customHeight="1">
      <c r="A4154" s="470"/>
    </row>
    <row r="4155" spans="1:1" s="471" customFormat="1" ht="12" hidden="1" customHeight="1">
      <c r="A4155" s="470"/>
    </row>
    <row r="4156" spans="1:1" s="471" customFormat="1" ht="12" hidden="1" customHeight="1">
      <c r="A4156" s="470"/>
    </row>
    <row r="4157" spans="1:1" s="471" customFormat="1" ht="12" hidden="1" customHeight="1">
      <c r="A4157" s="470"/>
    </row>
    <row r="4158" spans="1:1" s="471" customFormat="1" ht="12" hidden="1" customHeight="1">
      <c r="A4158" s="470"/>
    </row>
    <row r="4159" spans="1:1" s="471" customFormat="1" ht="12" hidden="1" customHeight="1">
      <c r="A4159" s="470"/>
    </row>
    <row r="4160" spans="1:1" s="471" customFormat="1" ht="12" hidden="1" customHeight="1">
      <c r="A4160" s="470"/>
    </row>
    <row r="4161" spans="1:1" s="471" customFormat="1" ht="12" hidden="1" customHeight="1">
      <c r="A4161" s="470"/>
    </row>
    <row r="4162" spans="1:1" s="471" customFormat="1" ht="12" hidden="1" customHeight="1">
      <c r="A4162" s="470"/>
    </row>
    <row r="4163" spans="1:1" s="471" customFormat="1" ht="12" hidden="1" customHeight="1">
      <c r="A4163" s="470"/>
    </row>
    <row r="4164" spans="1:1" s="471" customFormat="1" ht="12" hidden="1" customHeight="1">
      <c r="A4164" s="470"/>
    </row>
    <row r="4165" spans="1:1" s="471" customFormat="1" ht="12" hidden="1" customHeight="1">
      <c r="A4165" s="470"/>
    </row>
    <row r="4166" spans="1:1" s="471" customFormat="1" ht="12" hidden="1" customHeight="1">
      <c r="A4166" s="470"/>
    </row>
    <row r="4167" spans="1:1" s="471" customFormat="1" ht="12" hidden="1" customHeight="1">
      <c r="A4167" s="470"/>
    </row>
    <row r="4168" spans="1:1" s="471" customFormat="1" ht="12" hidden="1" customHeight="1">
      <c r="A4168" s="470"/>
    </row>
    <row r="4169" spans="1:1" s="471" customFormat="1" ht="12" hidden="1" customHeight="1">
      <c r="A4169" s="470"/>
    </row>
    <row r="4170" spans="1:1" s="471" customFormat="1" ht="12" hidden="1" customHeight="1">
      <c r="A4170" s="470"/>
    </row>
    <row r="4171" spans="1:1" s="471" customFormat="1" ht="12" hidden="1" customHeight="1">
      <c r="A4171" s="470"/>
    </row>
    <row r="4172" spans="1:1" s="471" customFormat="1" ht="12" hidden="1" customHeight="1">
      <c r="A4172" s="470"/>
    </row>
    <row r="4173" spans="1:1" s="471" customFormat="1" ht="12" hidden="1" customHeight="1">
      <c r="A4173" s="470"/>
    </row>
    <row r="4174" spans="1:1" s="471" customFormat="1" ht="12" hidden="1" customHeight="1">
      <c r="A4174" s="470"/>
    </row>
    <row r="4175" spans="1:1" s="471" customFormat="1" ht="12" hidden="1" customHeight="1">
      <c r="A4175" s="470"/>
    </row>
    <row r="4176" spans="1:1" s="471" customFormat="1" ht="12" hidden="1" customHeight="1">
      <c r="A4176" s="470"/>
    </row>
    <row r="4177" spans="1:1" s="471" customFormat="1" ht="12" hidden="1" customHeight="1">
      <c r="A4177" s="470"/>
    </row>
    <row r="4178" spans="1:1" s="471" customFormat="1" ht="12" hidden="1" customHeight="1">
      <c r="A4178" s="470"/>
    </row>
    <row r="4179" spans="1:1" s="471" customFormat="1" ht="12" hidden="1" customHeight="1">
      <c r="A4179" s="470"/>
    </row>
    <row r="4180" spans="1:1" s="471" customFormat="1" ht="12" hidden="1" customHeight="1">
      <c r="A4180" s="470"/>
    </row>
    <row r="4181" spans="1:1" s="471" customFormat="1" ht="12" hidden="1" customHeight="1">
      <c r="A4181" s="470"/>
    </row>
    <row r="4182" spans="1:1" s="471" customFormat="1" ht="12" hidden="1" customHeight="1">
      <c r="A4182" s="470"/>
    </row>
    <row r="4183" spans="1:1" s="471" customFormat="1" ht="12" hidden="1" customHeight="1">
      <c r="A4183" s="470"/>
    </row>
    <row r="4184" spans="1:1" s="471" customFormat="1" ht="12" hidden="1" customHeight="1">
      <c r="A4184" s="470"/>
    </row>
    <row r="4185" spans="1:1" s="471" customFormat="1" ht="12" hidden="1" customHeight="1">
      <c r="A4185" s="470"/>
    </row>
    <row r="4186" spans="1:1" s="471" customFormat="1" ht="12" hidden="1" customHeight="1">
      <c r="A4186" s="470"/>
    </row>
    <row r="4187" spans="1:1" s="471" customFormat="1" ht="12" hidden="1" customHeight="1">
      <c r="A4187" s="470"/>
    </row>
    <row r="4188" spans="1:1" s="471" customFormat="1" ht="12" hidden="1" customHeight="1">
      <c r="A4188" s="470"/>
    </row>
    <row r="4189" spans="1:1" s="471" customFormat="1" ht="12" hidden="1" customHeight="1">
      <c r="A4189" s="470"/>
    </row>
    <row r="4190" spans="1:1" s="471" customFormat="1" ht="12" hidden="1" customHeight="1">
      <c r="A4190" s="470"/>
    </row>
    <row r="4191" spans="1:1" s="471" customFormat="1" ht="12" hidden="1" customHeight="1">
      <c r="A4191" s="470"/>
    </row>
    <row r="4192" spans="1:1" s="471" customFormat="1" ht="12" hidden="1" customHeight="1">
      <c r="A4192" s="470"/>
    </row>
    <row r="4193" spans="1:1" s="471" customFormat="1" ht="12" hidden="1" customHeight="1">
      <c r="A4193" s="470"/>
    </row>
    <row r="4194" spans="1:1" s="471" customFormat="1" ht="12" hidden="1" customHeight="1">
      <c r="A4194" s="470"/>
    </row>
    <row r="4195" spans="1:1" s="471" customFormat="1" ht="12" hidden="1" customHeight="1">
      <c r="A4195" s="470"/>
    </row>
    <row r="4196" spans="1:1" s="471" customFormat="1" ht="12" hidden="1" customHeight="1">
      <c r="A4196" s="470"/>
    </row>
    <row r="4197" spans="1:1" s="471" customFormat="1" ht="12" hidden="1" customHeight="1">
      <c r="A4197" s="470"/>
    </row>
    <row r="4198" spans="1:1" s="471" customFormat="1" ht="12" hidden="1" customHeight="1">
      <c r="A4198" s="470"/>
    </row>
    <row r="4199" spans="1:1" s="471" customFormat="1" ht="12" hidden="1" customHeight="1">
      <c r="A4199" s="470"/>
    </row>
    <row r="4200" spans="1:1" s="471" customFormat="1" ht="12" hidden="1" customHeight="1">
      <c r="A4200" s="470"/>
    </row>
    <row r="4201" spans="1:1" s="471" customFormat="1" ht="12" hidden="1" customHeight="1">
      <c r="A4201" s="470"/>
    </row>
    <row r="4202" spans="1:1" s="471" customFormat="1" ht="12" hidden="1" customHeight="1">
      <c r="A4202" s="470"/>
    </row>
    <row r="4203" spans="1:1" s="471" customFormat="1" ht="12" hidden="1" customHeight="1">
      <c r="A4203" s="470"/>
    </row>
    <row r="4204" spans="1:1" s="471" customFormat="1" ht="12" hidden="1" customHeight="1">
      <c r="A4204" s="470"/>
    </row>
    <row r="4205" spans="1:1" s="471" customFormat="1" ht="12" hidden="1" customHeight="1">
      <c r="A4205" s="470"/>
    </row>
    <row r="4206" spans="1:1" s="471" customFormat="1" ht="12" hidden="1" customHeight="1">
      <c r="A4206" s="470"/>
    </row>
    <row r="4207" spans="1:1" s="471" customFormat="1" ht="12" hidden="1" customHeight="1">
      <c r="A4207" s="470"/>
    </row>
    <row r="4208" spans="1:1" s="471" customFormat="1" ht="12" hidden="1" customHeight="1">
      <c r="A4208" s="470"/>
    </row>
    <row r="4209" spans="1:1" s="471" customFormat="1" ht="12" hidden="1" customHeight="1">
      <c r="A4209" s="470"/>
    </row>
    <row r="4210" spans="1:1" s="471" customFormat="1" ht="12" hidden="1" customHeight="1">
      <c r="A4210" s="470"/>
    </row>
    <row r="4211" spans="1:1" s="471" customFormat="1" ht="12" hidden="1" customHeight="1">
      <c r="A4211" s="470"/>
    </row>
    <row r="4212" spans="1:1" s="471" customFormat="1" ht="12" hidden="1" customHeight="1">
      <c r="A4212" s="470"/>
    </row>
    <row r="4213" spans="1:1" s="471" customFormat="1" ht="12" hidden="1" customHeight="1">
      <c r="A4213" s="470"/>
    </row>
    <row r="4214" spans="1:1" s="471" customFormat="1" ht="12" hidden="1" customHeight="1">
      <c r="A4214" s="470"/>
    </row>
    <row r="4215" spans="1:1" s="471" customFormat="1" ht="12" hidden="1" customHeight="1">
      <c r="A4215" s="470"/>
    </row>
    <row r="4216" spans="1:1" s="471" customFormat="1" ht="12" hidden="1" customHeight="1">
      <c r="A4216" s="470"/>
    </row>
    <row r="4217" spans="1:1" s="471" customFormat="1" ht="12" hidden="1" customHeight="1">
      <c r="A4217" s="470"/>
    </row>
    <row r="4218" spans="1:1" s="471" customFormat="1" ht="12" hidden="1" customHeight="1">
      <c r="A4218" s="470"/>
    </row>
    <row r="4219" spans="1:1" s="471" customFormat="1" ht="12" hidden="1" customHeight="1">
      <c r="A4219" s="470"/>
    </row>
    <row r="4220" spans="1:1" s="471" customFormat="1" ht="12" hidden="1" customHeight="1">
      <c r="A4220" s="470"/>
    </row>
    <row r="4221" spans="1:1" s="471" customFormat="1" ht="12" hidden="1" customHeight="1">
      <c r="A4221" s="470"/>
    </row>
    <row r="4222" spans="1:1" s="471" customFormat="1" ht="12" hidden="1" customHeight="1">
      <c r="A4222" s="470"/>
    </row>
    <row r="4223" spans="1:1" s="471" customFormat="1" ht="12" hidden="1" customHeight="1">
      <c r="A4223" s="470"/>
    </row>
    <row r="4224" spans="1:1" s="471" customFormat="1" ht="12" hidden="1" customHeight="1">
      <c r="A4224" s="470"/>
    </row>
    <row r="4225" spans="1:1" s="471" customFormat="1" ht="12" hidden="1" customHeight="1">
      <c r="A4225" s="470"/>
    </row>
    <row r="4226" spans="1:1" s="471" customFormat="1" ht="12" hidden="1" customHeight="1">
      <c r="A4226" s="470"/>
    </row>
    <row r="4227" spans="1:1" s="471" customFormat="1" ht="12" hidden="1" customHeight="1">
      <c r="A4227" s="470"/>
    </row>
    <row r="4228" spans="1:1" s="471" customFormat="1" ht="12" hidden="1" customHeight="1">
      <c r="A4228" s="470"/>
    </row>
    <row r="4229" spans="1:1" s="471" customFormat="1" ht="12" hidden="1" customHeight="1">
      <c r="A4229" s="470"/>
    </row>
    <row r="4230" spans="1:1" s="471" customFormat="1" ht="12" hidden="1" customHeight="1">
      <c r="A4230" s="470"/>
    </row>
    <row r="4231" spans="1:1" s="471" customFormat="1" ht="12" hidden="1" customHeight="1">
      <c r="A4231" s="470"/>
    </row>
    <row r="4232" spans="1:1" s="471" customFormat="1" ht="12" hidden="1" customHeight="1">
      <c r="A4232" s="470"/>
    </row>
    <row r="4233" spans="1:1" s="471" customFormat="1" ht="12" hidden="1" customHeight="1">
      <c r="A4233" s="470"/>
    </row>
    <row r="4234" spans="1:1" s="471" customFormat="1" ht="12" hidden="1" customHeight="1">
      <c r="A4234" s="470"/>
    </row>
    <row r="4235" spans="1:1" s="471" customFormat="1" ht="12" hidden="1" customHeight="1">
      <c r="A4235" s="470"/>
    </row>
    <row r="4236" spans="1:1" s="471" customFormat="1" ht="12" hidden="1" customHeight="1">
      <c r="A4236" s="470"/>
    </row>
    <row r="4237" spans="1:1" s="471" customFormat="1" ht="12" hidden="1" customHeight="1">
      <c r="A4237" s="470"/>
    </row>
    <row r="4238" spans="1:1" s="471" customFormat="1" ht="12" hidden="1" customHeight="1">
      <c r="A4238" s="470"/>
    </row>
    <row r="4239" spans="1:1" s="471" customFormat="1" ht="12" hidden="1" customHeight="1">
      <c r="A4239" s="470"/>
    </row>
    <row r="4240" spans="1:1" s="471" customFormat="1" ht="12" hidden="1" customHeight="1">
      <c r="A4240" s="470"/>
    </row>
    <row r="4241" spans="1:1" s="471" customFormat="1" ht="12" hidden="1" customHeight="1">
      <c r="A4241" s="470"/>
    </row>
    <row r="4242" spans="1:1" s="471" customFormat="1" ht="12" hidden="1" customHeight="1">
      <c r="A4242" s="470"/>
    </row>
    <row r="4243" spans="1:1" s="471" customFormat="1" ht="12" hidden="1" customHeight="1">
      <c r="A4243" s="470"/>
    </row>
    <row r="4244" spans="1:1" s="471" customFormat="1" ht="12" hidden="1" customHeight="1">
      <c r="A4244" s="470"/>
    </row>
    <row r="4245" spans="1:1" s="471" customFormat="1" ht="12" hidden="1" customHeight="1">
      <c r="A4245" s="470"/>
    </row>
    <row r="4246" spans="1:1" s="471" customFormat="1" ht="12" hidden="1" customHeight="1">
      <c r="A4246" s="470"/>
    </row>
    <row r="4247" spans="1:1" s="471" customFormat="1" ht="12" hidden="1" customHeight="1">
      <c r="A4247" s="470"/>
    </row>
    <row r="4248" spans="1:1" s="471" customFormat="1" ht="12" hidden="1" customHeight="1">
      <c r="A4248" s="470"/>
    </row>
    <row r="4249" spans="1:1" s="471" customFormat="1" ht="12" hidden="1" customHeight="1">
      <c r="A4249" s="470"/>
    </row>
    <row r="4250" spans="1:1" s="471" customFormat="1" ht="12" hidden="1" customHeight="1">
      <c r="A4250" s="470"/>
    </row>
    <row r="4251" spans="1:1" s="471" customFormat="1" ht="12" hidden="1" customHeight="1">
      <c r="A4251" s="470"/>
    </row>
    <row r="4252" spans="1:1" s="471" customFormat="1" ht="12" hidden="1" customHeight="1">
      <c r="A4252" s="470"/>
    </row>
    <row r="4253" spans="1:1" s="471" customFormat="1" ht="12" hidden="1" customHeight="1">
      <c r="A4253" s="470"/>
    </row>
    <row r="4254" spans="1:1" s="471" customFormat="1" ht="12" hidden="1" customHeight="1">
      <c r="A4254" s="470"/>
    </row>
    <row r="4255" spans="1:1" s="471" customFormat="1" ht="12" hidden="1" customHeight="1">
      <c r="A4255" s="470"/>
    </row>
    <row r="4256" spans="1:1" s="471" customFormat="1" ht="12" hidden="1" customHeight="1">
      <c r="A4256" s="470"/>
    </row>
    <row r="4257" spans="1:1" s="471" customFormat="1" ht="12" hidden="1" customHeight="1">
      <c r="A4257" s="470"/>
    </row>
    <row r="4258" spans="1:1" s="471" customFormat="1" ht="12" hidden="1" customHeight="1">
      <c r="A4258" s="470"/>
    </row>
    <row r="4259" spans="1:1" s="471" customFormat="1" ht="12" hidden="1" customHeight="1">
      <c r="A4259" s="470"/>
    </row>
    <row r="4260" spans="1:1" s="471" customFormat="1" ht="12" hidden="1" customHeight="1">
      <c r="A4260" s="470"/>
    </row>
    <row r="4261" spans="1:1" s="471" customFormat="1" ht="12" hidden="1" customHeight="1">
      <c r="A4261" s="470"/>
    </row>
    <row r="4262" spans="1:1" s="471" customFormat="1" ht="12" hidden="1" customHeight="1">
      <c r="A4262" s="470"/>
    </row>
    <row r="4263" spans="1:1" s="471" customFormat="1" ht="12" hidden="1" customHeight="1">
      <c r="A4263" s="470"/>
    </row>
    <row r="4264" spans="1:1" s="471" customFormat="1" ht="12" hidden="1" customHeight="1">
      <c r="A4264" s="470"/>
    </row>
    <row r="4265" spans="1:1" s="471" customFormat="1" ht="12" hidden="1" customHeight="1">
      <c r="A4265" s="470"/>
    </row>
    <row r="4266" spans="1:1" s="471" customFormat="1" ht="12" hidden="1" customHeight="1">
      <c r="A4266" s="470"/>
    </row>
    <row r="4267" spans="1:1" s="471" customFormat="1" ht="12" hidden="1" customHeight="1">
      <c r="A4267" s="470"/>
    </row>
    <row r="4268" spans="1:1" s="471" customFormat="1" ht="12" hidden="1" customHeight="1">
      <c r="A4268" s="470"/>
    </row>
    <row r="4269" spans="1:1" s="471" customFormat="1" ht="12" hidden="1" customHeight="1">
      <c r="A4269" s="470"/>
    </row>
    <row r="4270" spans="1:1" s="471" customFormat="1" ht="12" hidden="1" customHeight="1">
      <c r="A4270" s="470"/>
    </row>
    <row r="4271" spans="1:1" s="471" customFormat="1" ht="12" hidden="1" customHeight="1">
      <c r="A4271" s="470"/>
    </row>
    <row r="4272" spans="1:1" s="471" customFormat="1" ht="12" hidden="1" customHeight="1">
      <c r="A4272" s="470"/>
    </row>
    <row r="4273" spans="1:1" s="471" customFormat="1" ht="12" hidden="1" customHeight="1">
      <c r="A4273" s="470"/>
    </row>
    <row r="4274" spans="1:1" s="471" customFormat="1" ht="12" hidden="1" customHeight="1">
      <c r="A4274" s="470"/>
    </row>
    <row r="4275" spans="1:1" s="471" customFormat="1" ht="12" hidden="1" customHeight="1">
      <c r="A4275" s="470"/>
    </row>
    <row r="4276" spans="1:1" s="471" customFormat="1" ht="12" hidden="1" customHeight="1">
      <c r="A4276" s="470"/>
    </row>
    <row r="4277" spans="1:1" s="471" customFormat="1" ht="12" hidden="1" customHeight="1">
      <c r="A4277" s="470"/>
    </row>
    <row r="4278" spans="1:1" s="471" customFormat="1" ht="12" hidden="1" customHeight="1">
      <c r="A4278" s="470"/>
    </row>
    <row r="4279" spans="1:1" s="471" customFormat="1" ht="12" hidden="1" customHeight="1">
      <c r="A4279" s="470"/>
    </row>
    <row r="4280" spans="1:1" s="471" customFormat="1" ht="12" hidden="1" customHeight="1">
      <c r="A4280" s="470"/>
    </row>
    <row r="4281" spans="1:1" s="471" customFormat="1" ht="12" hidden="1" customHeight="1">
      <c r="A4281" s="470"/>
    </row>
    <row r="4282" spans="1:1" s="471" customFormat="1" ht="12" hidden="1" customHeight="1">
      <c r="A4282" s="470"/>
    </row>
    <row r="4283" spans="1:1" s="471" customFormat="1" ht="12" hidden="1" customHeight="1">
      <c r="A4283" s="470"/>
    </row>
    <row r="4284" spans="1:1" s="471" customFormat="1" ht="12" hidden="1" customHeight="1">
      <c r="A4284" s="470"/>
    </row>
    <row r="4285" spans="1:1" s="471" customFormat="1" ht="12" hidden="1" customHeight="1">
      <c r="A4285" s="470"/>
    </row>
    <row r="4286" spans="1:1" s="471" customFormat="1" ht="12" hidden="1" customHeight="1">
      <c r="A4286" s="470"/>
    </row>
    <row r="4287" spans="1:1" s="471" customFormat="1" ht="12" hidden="1" customHeight="1">
      <c r="A4287" s="470"/>
    </row>
    <row r="4288" spans="1:1" s="471" customFormat="1" ht="12" hidden="1" customHeight="1">
      <c r="A4288" s="470"/>
    </row>
    <row r="4289" spans="1:1" s="471" customFormat="1" ht="12" hidden="1" customHeight="1">
      <c r="A4289" s="470"/>
    </row>
    <row r="4290" spans="1:1" s="471" customFormat="1" ht="12" hidden="1" customHeight="1">
      <c r="A4290" s="470"/>
    </row>
    <row r="4291" spans="1:1" s="471" customFormat="1" ht="12" hidden="1" customHeight="1">
      <c r="A4291" s="470"/>
    </row>
    <row r="4292" spans="1:1" s="471" customFormat="1" ht="12" hidden="1" customHeight="1">
      <c r="A4292" s="470"/>
    </row>
    <row r="4293" spans="1:1" s="471" customFormat="1" ht="12" hidden="1" customHeight="1">
      <c r="A4293" s="470"/>
    </row>
    <row r="4294" spans="1:1" s="471" customFormat="1" ht="12" hidden="1" customHeight="1">
      <c r="A4294" s="470"/>
    </row>
    <row r="4295" spans="1:1" s="471" customFormat="1" ht="12" hidden="1" customHeight="1">
      <c r="A4295" s="470"/>
    </row>
    <row r="4296" spans="1:1" s="471" customFormat="1" ht="12" hidden="1" customHeight="1">
      <c r="A4296" s="470"/>
    </row>
    <row r="4297" spans="1:1" s="471" customFormat="1" ht="12" hidden="1" customHeight="1">
      <c r="A4297" s="470"/>
    </row>
    <row r="4298" spans="1:1" s="471" customFormat="1" ht="12" hidden="1" customHeight="1">
      <c r="A4298" s="470"/>
    </row>
    <row r="4299" spans="1:1" s="471" customFormat="1" ht="12" hidden="1" customHeight="1">
      <c r="A4299" s="470"/>
    </row>
    <row r="4300" spans="1:1" s="471" customFormat="1" ht="12" hidden="1" customHeight="1">
      <c r="A4300" s="470"/>
    </row>
    <row r="4301" spans="1:1" s="471" customFormat="1" ht="12" hidden="1" customHeight="1">
      <c r="A4301" s="470"/>
    </row>
    <row r="4302" spans="1:1" s="471" customFormat="1" ht="12" hidden="1" customHeight="1">
      <c r="A4302" s="470"/>
    </row>
    <row r="4303" spans="1:1" s="471" customFormat="1" ht="12" hidden="1" customHeight="1">
      <c r="A4303" s="470"/>
    </row>
    <row r="4304" spans="1:1" s="471" customFormat="1" ht="12" hidden="1" customHeight="1">
      <c r="A4304" s="470"/>
    </row>
    <row r="4305" spans="1:1" s="471" customFormat="1" ht="12" hidden="1" customHeight="1">
      <c r="A4305" s="470"/>
    </row>
    <row r="4306" spans="1:1" s="471" customFormat="1" ht="12" hidden="1" customHeight="1">
      <c r="A4306" s="470"/>
    </row>
    <row r="4307" spans="1:1" s="471" customFormat="1" ht="12" hidden="1" customHeight="1">
      <c r="A4307" s="470"/>
    </row>
    <row r="4308" spans="1:1" s="471" customFormat="1" ht="12" hidden="1" customHeight="1">
      <c r="A4308" s="470"/>
    </row>
    <row r="4309" spans="1:1" s="471" customFormat="1" ht="12" hidden="1" customHeight="1">
      <c r="A4309" s="470"/>
    </row>
    <row r="4310" spans="1:1" s="471" customFormat="1" ht="12" hidden="1" customHeight="1">
      <c r="A4310" s="470"/>
    </row>
    <row r="4311" spans="1:1" s="471" customFormat="1" ht="12" hidden="1" customHeight="1">
      <c r="A4311" s="470"/>
    </row>
    <row r="4312" spans="1:1" s="471" customFormat="1" ht="12" hidden="1" customHeight="1">
      <c r="A4312" s="470"/>
    </row>
    <row r="4313" spans="1:1" s="471" customFormat="1" ht="12" hidden="1" customHeight="1">
      <c r="A4313" s="470"/>
    </row>
    <row r="4314" spans="1:1" s="471" customFormat="1" ht="12" hidden="1" customHeight="1">
      <c r="A4314" s="470"/>
    </row>
    <row r="4315" spans="1:1" s="471" customFormat="1" ht="12" hidden="1" customHeight="1">
      <c r="A4315" s="470"/>
    </row>
    <row r="4316" spans="1:1" s="471" customFormat="1" ht="12" hidden="1" customHeight="1">
      <c r="A4316" s="470"/>
    </row>
    <row r="4317" spans="1:1" s="471" customFormat="1" ht="12" hidden="1" customHeight="1">
      <c r="A4317" s="470"/>
    </row>
    <row r="4318" spans="1:1" s="471" customFormat="1" ht="12" hidden="1" customHeight="1">
      <c r="A4318" s="470"/>
    </row>
    <row r="4319" spans="1:1" s="471" customFormat="1" ht="12" hidden="1" customHeight="1">
      <c r="A4319" s="470"/>
    </row>
    <row r="4320" spans="1:1" s="471" customFormat="1" ht="12" hidden="1" customHeight="1">
      <c r="A4320" s="470"/>
    </row>
    <row r="4321" spans="1:1" s="471" customFormat="1" ht="12" hidden="1" customHeight="1">
      <c r="A4321" s="470"/>
    </row>
    <row r="4322" spans="1:1" s="471" customFormat="1" ht="12" hidden="1" customHeight="1">
      <c r="A4322" s="470"/>
    </row>
    <row r="4323" spans="1:1" s="471" customFormat="1" ht="12" hidden="1" customHeight="1">
      <c r="A4323" s="470"/>
    </row>
    <row r="4324" spans="1:1" s="471" customFormat="1" ht="12" hidden="1" customHeight="1">
      <c r="A4324" s="470"/>
    </row>
    <row r="4325" spans="1:1" s="471" customFormat="1" ht="12" hidden="1" customHeight="1">
      <c r="A4325" s="470"/>
    </row>
    <row r="4326" spans="1:1" s="471" customFormat="1" ht="12" hidden="1" customHeight="1">
      <c r="A4326" s="470"/>
    </row>
    <row r="4327" spans="1:1" s="471" customFormat="1" ht="12" hidden="1" customHeight="1">
      <c r="A4327" s="470"/>
    </row>
    <row r="4328" spans="1:1" s="471" customFormat="1" ht="12" hidden="1" customHeight="1">
      <c r="A4328" s="470"/>
    </row>
    <row r="4329" spans="1:1" s="471" customFormat="1" ht="12" hidden="1" customHeight="1">
      <c r="A4329" s="470"/>
    </row>
    <row r="4330" spans="1:1" s="471" customFormat="1" ht="12" hidden="1" customHeight="1">
      <c r="A4330" s="470"/>
    </row>
    <row r="4331" spans="1:1" s="471" customFormat="1" ht="12" hidden="1" customHeight="1">
      <c r="A4331" s="470"/>
    </row>
    <row r="4332" spans="1:1" s="471" customFormat="1" ht="12" hidden="1" customHeight="1">
      <c r="A4332" s="470"/>
    </row>
    <row r="4333" spans="1:1" s="471" customFormat="1" ht="12" hidden="1" customHeight="1">
      <c r="A4333" s="470"/>
    </row>
    <row r="4334" spans="1:1" s="471" customFormat="1" ht="12" hidden="1" customHeight="1">
      <c r="A4334" s="470"/>
    </row>
    <row r="4335" spans="1:1" s="471" customFormat="1" ht="12" hidden="1" customHeight="1">
      <c r="A4335" s="470"/>
    </row>
    <row r="4336" spans="1:1" s="471" customFormat="1" ht="12" hidden="1" customHeight="1">
      <c r="A4336" s="470"/>
    </row>
    <row r="4337" spans="1:1" s="471" customFormat="1" ht="12" hidden="1" customHeight="1">
      <c r="A4337" s="470"/>
    </row>
    <row r="4338" spans="1:1" s="471" customFormat="1" ht="12" hidden="1" customHeight="1">
      <c r="A4338" s="470"/>
    </row>
    <row r="4339" spans="1:1" s="471" customFormat="1" ht="12" hidden="1" customHeight="1">
      <c r="A4339" s="470"/>
    </row>
    <row r="4340" spans="1:1" s="471" customFormat="1" ht="12" hidden="1" customHeight="1">
      <c r="A4340" s="470"/>
    </row>
    <row r="4341" spans="1:1" s="471" customFormat="1" ht="12" hidden="1" customHeight="1">
      <c r="A4341" s="470"/>
    </row>
    <row r="4342" spans="1:1" s="471" customFormat="1" ht="12" hidden="1" customHeight="1">
      <c r="A4342" s="470"/>
    </row>
    <row r="4343" spans="1:1" s="471" customFormat="1" ht="12" hidden="1" customHeight="1">
      <c r="A4343" s="470"/>
    </row>
    <row r="4344" spans="1:1" s="471" customFormat="1" ht="12" hidden="1" customHeight="1">
      <c r="A4344" s="470"/>
    </row>
    <row r="4345" spans="1:1" s="471" customFormat="1" ht="12" hidden="1" customHeight="1">
      <c r="A4345" s="470"/>
    </row>
    <row r="4346" spans="1:1" s="471" customFormat="1" ht="12" hidden="1" customHeight="1">
      <c r="A4346" s="470"/>
    </row>
    <row r="4347" spans="1:1" s="471" customFormat="1" ht="12" hidden="1" customHeight="1">
      <c r="A4347" s="470"/>
    </row>
    <row r="4348" spans="1:1" s="471" customFormat="1" ht="12" hidden="1" customHeight="1">
      <c r="A4348" s="470"/>
    </row>
    <row r="4349" spans="1:1" s="471" customFormat="1" ht="12" hidden="1" customHeight="1">
      <c r="A4349" s="470"/>
    </row>
    <row r="4350" spans="1:1" s="471" customFormat="1" ht="12" hidden="1" customHeight="1">
      <c r="A4350" s="470"/>
    </row>
    <row r="4351" spans="1:1" s="471" customFormat="1" ht="12" hidden="1" customHeight="1">
      <c r="A4351" s="470"/>
    </row>
    <row r="4352" spans="1:1" s="471" customFormat="1" ht="12" hidden="1" customHeight="1">
      <c r="A4352" s="470"/>
    </row>
    <row r="4353" spans="1:1" s="471" customFormat="1" ht="12" hidden="1" customHeight="1">
      <c r="A4353" s="470"/>
    </row>
    <row r="4354" spans="1:1" s="471" customFormat="1" ht="12" hidden="1" customHeight="1">
      <c r="A4354" s="470"/>
    </row>
    <row r="4355" spans="1:1" s="471" customFormat="1" ht="12" hidden="1" customHeight="1">
      <c r="A4355" s="470"/>
    </row>
    <row r="4356" spans="1:1" s="471" customFormat="1" ht="12" hidden="1" customHeight="1">
      <c r="A4356" s="470"/>
    </row>
    <row r="4357" spans="1:1" s="471" customFormat="1" ht="12" hidden="1" customHeight="1">
      <c r="A4357" s="470"/>
    </row>
    <row r="4358" spans="1:1" s="471" customFormat="1" ht="12" hidden="1" customHeight="1">
      <c r="A4358" s="470"/>
    </row>
    <row r="4359" spans="1:1" s="471" customFormat="1" ht="12" hidden="1" customHeight="1">
      <c r="A4359" s="470"/>
    </row>
    <row r="4360" spans="1:1" s="471" customFormat="1" ht="12" hidden="1" customHeight="1">
      <c r="A4360" s="470"/>
    </row>
    <row r="4361" spans="1:1" s="471" customFormat="1" ht="12" hidden="1" customHeight="1">
      <c r="A4361" s="470"/>
    </row>
    <row r="4362" spans="1:1" s="471" customFormat="1" ht="12" hidden="1" customHeight="1">
      <c r="A4362" s="470"/>
    </row>
    <row r="4363" spans="1:1" s="471" customFormat="1" ht="12" hidden="1" customHeight="1">
      <c r="A4363" s="470"/>
    </row>
    <row r="4364" spans="1:1" s="471" customFormat="1" ht="12" hidden="1" customHeight="1">
      <c r="A4364" s="470"/>
    </row>
    <row r="4365" spans="1:1" s="471" customFormat="1" ht="12" hidden="1" customHeight="1">
      <c r="A4365" s="470"/>
    </row>
    <row r="4366" spans="1:1" s="471" customFormat="1" ht="12" hidden="1" customHeight="1">
      <c r="A4366" s="470"/>
    </row>
    <row r="4367" spans="1:1" s="471" customFormat="1" ht="12" hidden="1" customHeight="1">
      <c r="A4367" s="470"/>
    </row>
    <row r="4368" spans="1:1" s="471" customFormat="1" ht="12" hidden="1" customHeight="1">
      <c r="A4368" s="470"/>
    </row>
    <row r="4369" spans="1:1" s="471" customFormat="1" ht="12" hidden="1" customHeight="1">
      <c r="A4369" s="470"/>
    </row>
    <row r="4370" spans="1:1" s="471" customFormat="1" ht="12" hidden="1" customHeight="1">
      <c r="A4370" s="470"/>
    </row>
    <row r="4371" spans="1:1" s="471" customFormat="1" ht="12" hidden="1" customHeight="1">
      <c r="A4371" s="470"/>
    </row>
    <row r="4372" spans="1:1" s="471" customFormat="1" ht="12" hidden="1" customHeight="1">
      <c r="A4372" s="470"/>
    </row>
    <row r="4373" spans="1:1" s="471" customFormat="1" ht="12" hidden="1" customHeight="1">
      <c r="A4373" s="470"/>
    </row>
    <row r="4374" spans="1:1" s="471" customFormat="1" ht="12" hidden="1" customHeight="1">
      <c r="A4374" s="470"/>
    </row>
    <row r="4375" spans="1:1" s="471" customFormat="1" ht="12" hidden="1" customHeight="1">
      <c r="A4375" s="470"/>
    </row>
    <row r="4376" spans="1:1" s="471" customFormat="1" ht="12" hidden="1" customHeight="1">
      <c r="A4376" s="470"/>
    </row>
    <row r="4377" spans="1:1" s="471" customFormat="1" ht="12" hidden="1" customHeight="1">
      <c r="A4377" s="470"/>
    </row>
    <row r="4378" spans="1:1" s="471" customFormat="1" ht="12" hidden="1" customHeight="1">
      <c r="A4378" s="470"/>
    </row>
    <row r="4379" spans="1:1" s="471" customFormat="1" ht="12" hidden="1" customHeight="1">
      <c r="A4379" s="470"/>
    </row>
    <row r="4380" spans="1:1" s="471" customFormat="1" ht="12" hidden="1" customHeight="1">
      <c r="A4380" s="470"/>
    </row>
    <row r="4381" spans="1:1" s="471" customFormat="1" ht="12" hidden="1" customHeight="1">
      <c r="A4381" s="470"/>
    </row>
    <row r="4382" spans="1:1" s="471" customFormat="1" ht="12" hidden="1" customHeight="1">
      <c r="A4382" s="470"/>
    </row>
    <row r="4383" spans="1:1" s="471" customFormat="1" ht="12" hidden="1" customHeight="1">
      <c r="A4383" s="470"/>
    </row>
    <row r="4384" spans="1:1" s="471" customFormat="1" ht="12" hidden="1" customHeight="1">
      <c r="A4384" s="470"/>
    </row>
    <row r="4385" spans="1:1" s="471" customFormat="1" ht="12" hidden="1" customHeight="1">
      <c r="A4385" s="470"/>
    </row>
    <row r="4386" spans="1:1" s="471" customFormat="1" ht="12" hidden="1" customHeight="1">
      <c r="A4386" s="470"/>
    </row>
    <row r="4387" spans="1:1" s="471" customFormat="1" ht="12" hidden="1" customHeight="1">
      <c r="A4387" s="470"/>
    </row>
    <row r="4388" spans="1:1" s="471" customFormat="1" ht="12" hidden="1" customHeight="1">
      <c r="A4388" s="470"/>
    </row>
    <row r="4389" spans="1:1" s="471" customFormat="1" ht="12" hidden="1" customHeight="1">
      <c r="A4389" s="470"/>
    </row>
    <row r="4390" spans="1:1" s="471" customFormat="1" ht="12" hidden="1" customHeight="1">
      <c r="A4390" s="470"/>
    </row>
    <row r="4391" spans="1:1" s="471" customFormat="1" ht="12" hidden="1" customHeight="1">
      <c r="A4391" s="470"/>
    </row>
    <row r="4392" spans="1:1" s="471" customFormat="1" ht="12" hidden="1" customHeight="1">
      <c r="A4392" s="470"/>
    </row>
    <row r="4393" spans="1:1" s="471" customFormat="1" ht="12" hidden="1" customHeight="1">
      <c r="A4393" s="470"/>
    </row>
    <row r="4394" spans="1:1" s="471" customFormat="1" ht="12" hidden="1" customHeight="1">
      <c r="A4394" s="470"/>
    </row>
    <row r="4395" spans="1:1" s="471" customFormat="1" ht="12" hidden="1" customHeight="1">
      <c r="A4395" s="470"/>
    </row>
    <row r="4396" spans="1:1" s="471" customFormat="1" ht="12" hidden="1" customHeight="1">
      <c r="A4396" s="470"/>
    </row>
    <row r="4397" spans="1:1" s="471" customFormat="1" ht="12" hidden="1" customHeight="1">
      <c r="A4397" s="470"/>
    </row>
    <row r="4398" spans="1:1" s="471" customFormat="1" ht="12" hidden="1" customHeight="1">
      <c r="A4398" s="470"/>
    </row>
    <row r="4399" spans="1:1" s="471" customFormat="1" ht="12" hidden="1" customHeight="1">
      <c r="A4399" s="470"/>
    </row>
    <row r="4400" spans="1:1" s="471" customFormat="1" ht="12" hidden="1" customHeight="1">
      <c r="A4400" s="470"/>
    </row>
    <row r="4401" spans="1:1" s="471" customFormat="1" ht="12" hidden="1" customHeight="1">
      <c r="A4401" s="470"/>
    </row>
    <row r="4402" spans="1:1" s="471" customFormat="1" ht="12" hidden="1" customHeight="1">
      <c r="A4402" s="470"/>
    </row>
    <row r="4403" spans="1:1" s="471" customFormat="1" ht="12" hidden="1" customHeight="1">
      <c r="A4403" s="470"/>
    </row>
    <row r="4404" spans="1:1" s="471" customFormat="1" ht="12" hidden="1" customHeight="1">
      <c r="A4404" s="470"/>
    </row>
    <row r="4405" spans="1:1" s="471" customFormat="1" ht="12" hidden="1" customHeight="1">
      <c r="A4405" s="470"/>
    </row>
    <row r="4406" spans="1:1" s="471" customFormat="1" ht="12" hidden="1" customHeight="1">
      <c r="A4406" s="470"/>
    </row>
    <row r="4407" spans="1:1" s="471" customFormat="1" ht="12" hidden="1" customHeight="1">
      <c r="A4407" s="470"/>
    </row>
    <row r="4408" spans="1:1" s="471" customFormat="1" ht="12" hidden="1" customHeight="1">
      <c r="A4408" s="470"/>
    </row>
    <row r="4409" spans="1:1" s="471" customFormat="1" ht="12" hidden="1" customHeight="1">
      <c r="A4409" s="470"/>
    </row>
    <row r="4410" spans="1:1" s="471" customFormat="1" ht="12" hidden="1" customHeight="1">
      <c r="A4410" s="470"/>
    </row>
    <row r="4411" spans="1:1" s="471" customFormat="1" ht="12" hidden="1" customHeight="1">
      <c r="A4411" s="470"/>
    </row>
    <row r="4412" spans="1:1" s="471" customFormat="1" ht="12" hidden="1" customHeight="1">
      <c r="A4412" s="470"/>
    </row>
    <row r="4413" spans="1:1" s="471" customFormat="1" ht="12" hidden="1" customHeight="1">
      <c r="A4413" s="470"/>
    </row>
    <row r="4414" spans="1:1" s="471" customFormat="1" ht="12" hidden="1" customHeight="1">
      <c r="A4414" s="470"/>
    </row>
    <row r="4415" spans="1:1" s="471" customFormat="1" ht="12" hidden="1" customHeight="1">
      <c r="A4415" s="470"/>
    </row>
    <row r="4416" spans="1:1" s="471" customFormat="1" ht="12" hidden="1" customHeight="1">
      <c r="A4416" s="470"/>
    </row>
    <row r="4417" spans="1:1" s="471" customFormat="1" ht="12" hidden="1" customHeight="1">
      <c r="A4417" s="470"/>
    </row>
    <row r="4418" spans="1:1" s="471" customFormat="1" ht="12" hidden="1" customHeight="1">
      <c r="A4418" s="470"/>
    </row>
    <row r="4419" spans="1:1" s="471" customFormat="1" ht="12" hidden="1" customHeight="1">
      <c r="A4419" s="470"/>
    </row>
    <row r="4420" spans="1:1" s="471" customFormat="1" ht="12" hidden="1" customHeight="1">
      <c r="A4420" s="470"/>
    </row>
    <row r="4421" spans="1:1" s="471" customFormat="1" ht="12" hidden="1" customHeight="1">
      <c r="A4421" s="470"/>
    </row>
    <row r="4422" spans="1:1" s="471" customFormat="1" ht="12" hidden="1" customHeight="1">
      <c r="A4422" s="470"/>
    </row>
    <row r="4423" spans="1:1" s="471" customFormat="1" ht="12" hidden="1" customHeight="1">
      <c r="A4423" s="470"/>
    </row>
    <row r="4424" spans="1:1" s="471" customFormat="1" ht="12" hidden="1" customHeight="1">
      <c r="A4424" s="470"/>
    </row>
    <row r="4425" spans="1:1" s="471" customFormat="1" ht="12" hidden="1" customHeight="1">
      <c r="A4425" s="470"/>
    </row>
    <row r="4426" spans="1:1" s="471" customFormat="1" ht="12" hidden="1" customHeight="1">
      <c r="A4426" s="470"/>
    </row>
    <row r="4427" spans="1:1" s="471" customFormat="1" ht="12" hidden="1" customHeight="1">
      <c r="A4427" s="470"/>
    </row>
    <row r="4428" spans="1:1" s="471" customFormat="1" ht="12" hidden="1" customHeight="1">
      <c r="A4428" s="470"/>
    </row>
    <row r="4429" spans="1:1" s="471" customFormat="1" ht="12" hidden="1" customHeight="1">
      <c r="A4429" s="470"/>
    </row>
    <row r="4430" spans="1:1" s="471" customFormat="1" ht="12" hidden="1" customHeight="1">
      <c r="A4430" s="470"/>
    </row>
    <row r="4431" spans="1:1" s="471" customFormat="1" ht="12" hidden="1" customHeight="1">
      <c r="A4431" s="470"/>
    </row>
    <row r="4432" spans="1:1" s="471" customFormat="1" ht="12" hidden="1" customHeight="1">
      <c r="A4432" s="470"/>
    </row>
    <row r="4433" spans="1:1" s="471" customFormat="1" ht="12" hidden="1" customHeight="1">
      <c r="A4433" s="470"/>
    </row>
    <row r="4434" spans="1:1" s="471" customFormat="1" ht="12" hidden="1" customHeight="1">
      <c r="A4434" s="470"/>
    </row>
    <row r="4435" spans="1:1" s="471" customFormat="1" ht="12" hidden="1" customHeight="1">
      <c r="A4435" s="470"/>
    </row>
    <row r="4436" spans="1:1" s="471" customFormat="1" ht="12" hidden="1" customHeight="1">
      <c r="A4436" s="470"/>
    </row>
    <row r="4437" spans="1:1" s="471" customFormat="1" ht="12" hidden="1" customHeight="1">
      <c r="A4437" s="470"/>
    </row>
    <row r="4438" spans="1:1" s="471" customFormat="1" ht="12" hidden="1" customHeight="1">
      <c r="A4438" s="470"/>
    </row>
    <row r="4439" spans="1:1" s="471" customFormat="1" ht="12" hidden="1" customHeight="1">
      <c r="A4439" s="470"/>
    </row>
    <row r="4440" spans="1:1" s="471" customFormat="1" ht="12" hidden="1" customHeight="1">
      <c r="A4440" s="470"/>
    </row>
    <row r="4441" spans="1:1" s="471" customFormat="1" ht="12" hidden="1" customHeight="1">
      <c r="A4441" s="470"/>
    </row>
    <row r="4442" spans="1:1" s="471" customFormat="1" ht="12" hidden="1" customHeight="1">
      <c r="A4442" s="470"/>
    </row>
    <row r="4443" spans="1:1" s="471" customFormat="1" ht="12" hidden="1" customHeight="1">
      <c r="A4443" s="470"/>
    </row>
    <row r="4444" spans="1:1" s="471" customFormat="1" ht="12" hidden="1" customHeight="1">
      <c r="A4444" s="470"/>
    </row>
    <row r="4445" spans="1:1" s="471" customFormat="1" ht="12" hidden="1" customHeight="1">
      <c r="A4445" s="470"/>
    </row>
    <row r="4446" spans="1:1" s="471" customFormat="1" ht="12" hidden="1" customHeight="1">
      <c r="A4446" s="470"/>
    </row>
    <row r="4447" spans="1:1" s="471" customFormat="1" ht="12" hidden="1" customHeight="1">
      <c r="A4447" s="470"/>
    </row>
    <row r="4448" spans="1:1" s="471" customFormat="1" ht="12" hidden="1" customHeight="1">
      <c r="A4448" s="470"/>
    </row>
    <row r="4449" spans="1:1" s="471" customFormat="1" ht="12" hidden="1" customHeight="1">
      <c r="A4449" s="470"/>
    </row>
    <row r="4450" spans="1:1" s="471" customFormat="1" ht="12" hidden="1" customHeight="1">
      <c r="A4450" s="470"/>
    </row>
    <row r="4451" spans="1:1" s="471" customFormat="1" ht="12" hidden="1" customHeight="1">
      <c r="A4451" s="470"/>
    </row>
    <row r="4452" spans="1:1" s="471" customFormat="1" ht="12" hidden="1" customHeight="1">
      <c r="A4452" s="470"/>
    </row>
    <row r="4453" spans="1:1" s="471" customFormat="1" ht="12" hidden="1" customHeight="1">
      <c r="A4453" s="470"/>
    </row>
    <row r="4454" spans="1:1" s="471" customFormat="1" ht="12" hidden="1" customHeight="1">
      <c r="A4454" s="470"/>
    </row>
    <row r="4455" spans="1:1" s="471" customFormat="1" ht="12" hidden="1" customHeight="1">
      <c r="A4455" s="470"/>
    </row>
    <row r="4456" spans="1:1" s="471" customFormat="1" ht="12" hidden="1" customHeight="1">
      <c r="A4456" s="470"/>
    </row>
    <row r="4457" spans="1:1" s="471" customFormat="1" ht="12" hidden="1" customHeight="1">
      <c r="A4457" s="470"/>
    </row>
    <row r="4458" spans="1:1" s="471" customFormat="1" ht="12" hidden="1" customHeight="1">
      <c r="A4458" s="470"/>
    </row>
    <row r="4459" spans="1:1" s="471" customFormat="1" ht="12" hidden="1" customHeight="1">
      <c r="A4459" s="470"/>
    </row>
    <row r="4460" spans="1:1" s="471" customFormat="1" ht="12" hidden="1" customHeight="1">
      <c r="A4460" s="470"/>
    </row>
    <row r="4461" spans="1:1" s="471" customFormat="1" ht="12" hidden="1" customHeight="1">
      <c r="A4461" s="470"/>
    </row>
    <row r="4462" spans="1:1" s="471" customFormat="1" ht="12" hidden="1" customHeight="1">
      <c r="A4462" s="470"/>
    </row>
    <row r="4463" spans="1:1" s="471" customFormat="1" ht="12" hidden="1" customHeight="1">
      <c r="A4463" s="470"/>
    </row>
    <row r="4464" spans="1:1" s="471" customFormat="1" ht="12" hidden="1" customHeight="1">
      <c r="A4464" s="470"/>
    </row>
    <row r="4465" spans="1:1" s="471" customFormat="1" ht="12" hidden="1" customHeight="1">
      <c r="A4465" s="470"/>
    </row>
    <row r="4466" spans="1:1" s="471" customFormat="1" ht="12" hidden="1" customHeight="1">
      <c r="A4466" s="470"/>
    </row>
    <row r="4467" spans="1:1" s="471" customFormat="1" ht="12" hidden="1" customHeight="1">
      <c r="A4467" s="470"/>
    </row>
    <row r="4468" spans="1:1" s="471" customFormat="1" ht="12" hidden="1" customHeight="1">
      <c r="A4468" s="470"/>
    </row>
    <row r="4469" spans="1:1" s="471" customFormat="1" ht="12" hidden="1" customHeight="1">
      <c r="A4469" s="470"/>
    </row>
    <row r="4470" spans="1:1" s="471" customFormat="1" ht="12" hidden="1" customHeight="1">
      <c r="A4470" s="470"/>
    </row>
    <row r="4471" spans="1:1" s="471" customFormat="1" ht="12" hidden="1" customHeight="1">
      <c r="A4471" s="470"/>
    </row>
    <row r="4472" spans="1:1" s="471" customFormat="1" ht="12" hidden="1" customHeight="1">
      <c r="A4472" s="470"/>
    </row>
    <row r="4473" spans="1:1" s="471" customFormat="1" ht="12" hidden="1" customHeight="1">
      <c r="A4473" s="470"/>
    </row>
    <row r="4474" spans="1:1" s="471" customFormat="1" ht="12" hidden="1" customHeight="1">
      <c r="A4474" s="470"/>
    </row>
    <row r="4475" spans="1:1" s="471" customFormat="1" ht="12" hidden="1" customHeight="1">
      <c r="A4475" s="470"/>
    </row>
    <row r="4476" spans="1:1" s="471" customFormat="1" ht="12" hidden="1" customHeight="1">
      <c r="A4476" s="470"/>
    </row>
    <row r="4477" spans="1:1" s="471" customFormat="1" ht="12" hidden="1" customHeight="1">
      <c r="A4477" s="470"/>
    </row>
    <row r="4478" spans="1:1" s="471" customFormat="1" ht="12" hidden="1" customHeight="1">
      <c r="A4478" s="470"/>
    </row>
    <row r="4479" spans="1:1" s="471" customFormat="1" ht="12" hidden="1" customHeight="1">
      <c r="A4479" s="470"/>
    </row>
    <row r="4480" spans="1:1" s="471" customFormat="1" ht="12" hidden="1" customHeight="1">
      <c r="A4480" s="470"/>
    </row>
    <row r="4481" spans="1:1" s="471" customFormat="1" ht="12" hidden="1" customHeight="1">
      <c r="A4481" s="470"/>
    </row>
    <row r="4482" spans="1:1" s="471" customFormat="1" ht="12" hidden="1" customHeight="1">
      <c r="A4482" s="470"/>
    </row>
    <row r="4483" spans="1:1" s="471" customFormat="1" ht="12" hidden="1" customHeight="1">
      <c r="A4483" s="470"/>
    </row>
    <row r="4484" spans="1:1" s="471" customFormat="1" ht="12" hidden="1" customHeight="1">
      <c r="A4484" s="470"/>
    </row>
    <row r="4485" spans="1:1" s="471" customFormat="1" ht="12" hidden="1" customHeight="1">
      <c r="A4485" s="470"/>
    </row>
    <row r="4486" spans="1:1" s="471" customFormat="1" ht="12" hidden="1" customHeight="1">
      <c r="A4486" s="470"/>
    </row>
    <row r="4487" spans="1:1" s="471" customFormat="1" ht="12" hidden="1" customHeight="1">
      <c r="A4487" s="470"/>
    </row>
    <row r="4488" spans="1:1" s="471" customFormat="1" ht="12" hidden="1" customHeight="1">
      <c r="A4488" s="470"/>
    </row>
    <row r="4489" spans="1:1" s="471" customFormat="1" ht="12" hidden="1" customHeight="1">
      <c r="A4489" s="470"/>
    </row>
    <row r="4490" spans="1:1" s="471" customFormat="1" ht="12" hidden="1" customHeight="1">
      <c r="A4490" s="470"/>
    </row>
    <row r="4491" spans="1:1" s="471" customFormat="1" ht="12" hidden="1" customHeight="1">
      <c r="A4491" s="470"/>
    </row>
    <row r="4492" spans="1:1" s="471" customFormat="1" ht="12" hidden="1" customHeight="1">
      <c r="A4492" s="470"/>
    </row>
    <row r="4493" spans="1:1" s="471" customFormat="1" ht="12" hidden="1" customHeight="1">
      <c r="A4493" s="470"/>
    </row>
    <row r="4494" spans="1:1" s="471" customFormat="1" ht="12" hidden="1" customHeight="1">
      <c r="A4494" s="470"/>
    </row>
    <row r="4495" spans="1:1" s="471" customFormat="1" ht="12" hidden="1" customHeight="1">
      <c r="A4495" s="470"/>
    </row>
    <row r="4496" spans="1:1" s="471" customFormat="1" ht="12" hidden="1" customHeight="1">
      <c r="A4496" s="470"/>
    </row>
    <row r="4497" spans="1:1" s="471" customFormat="1" ht="12" hidden="1" customHeight="1">
      <c r="A4497" s="470"/>
    </row>
    <row r="4498" spans="1:1" s="471" customFormat="1" ht="12" hidden="1" customHeight="1">
      <c r="A4498" s="470"/>
    </row>
    <row r="4499" spans="1:1" s="471" customFormat="1" ht="12" hidden="1" customHeight="1">
      <c r="A4499" s="470"/>
    </row>
    <row r="4500" spans="1:1" s="471" customFormat="1" ht="12" hidden="1" customHeight="1">
      <c r="A4500" s="470"/>
    </row>
    <row r="4501" spans="1:1" s="471" customFormat="1" ht="12" hidden="1" customHeight="1">
      <c r="A4501" s="470"/>
    </row>
    <row r="4502" spans="1:1" s="471" customFormat="1" ht="12" hidden="1" customHeight="1">
      <c r="A4502" s="470"/>
    </row>
    <row r="4503" spans="1:1" s="471" customFormat="1" ht="12" hidden="1" customHeight="1">
      <c r="A4503" s="470"/>
    </row>
    <row r="4504" spans="1:1" s="471" customFormat="1" ht="12" hidden="1" customHeight="1">
      <c r="A4504" s="470"/>
    </row>
    <row r="4505" spans="1:1" s="471" customFormat="1" ht="12" hidden="1" customHeight="1">
      <c r="A4505" s="470"/>
    </row>
    <row r="4506" spans="1:1" s="471" customFormat="1" ht="12" hidden="1" customHeight="1">
      <c r="A4506" s="470"/>
    </row>
    <row r="4507" spans="1:1" s="471" customFormat="1" ht="12" hidden="1" customHeight="1">
      <c r="A4507" s="470"/>
    </row>
    <row r="4508" spans="1:1" s="471" customFormat="1" ht="12" hidden="1" customHeight="1">
      <c r="A4508" s="470"/>
    </row>
    <row r="4509" spans="1:1" s="471" customFormat="1" ht="12" hidden="1" customHeight="1">
      <c r="A4509" s="470"/>
    </row>
    <row r="4510" spans="1:1" s="471" customFormat="1" ht="12" hidden="1" customHeight="1">
      <c r="A4510" s="470"/>
    </row>
    <row r="4511" spans="1:1" s="471" customFormat="1" ht="12" hidden="1" customHeight="1">
      <c r="A4511" s="470"/>
    </row>
    <row r="4512" spans="1:1" s="471" customFormat="1" ht="12" hidden="1" customHeight="1">
      <c r="A4512" s="470"/>
    </row>
    <row r="4513" spans="1:1" s="471" customFormat="1" ht="12" hidden="1" customHeight="1">
      <c r="A4513" s="470"/>
    </row>
    <row r="4514" spans="1:1" s="471" customFormat="1" ht="12" hidden="1" customHeight="1">
      <c r="A4514" s="470"/>
    </row>
    <row r="4515" spans="1:1" s="471" customFormat="1" ht="12" hidden="1" customHeight="1">
      <c r="A4515" s="470"/>
    </row>
    <row r="4516" spans="1:1" s="471" customFormat="1" ht="12" hidden="1" customHeight="1">
      <c r="A4516" s="470"/>
    </row>
    <row r="4517" spans="1:1" s="471" customFormat="1" ht="12" hidden="1" customHeight="1">
      <c r="A4517" s="470"/>
    </row>
    <row r="4518" spans="1:1" s="471" customFormat="1" ht="12" hidden="1" customHeight="1">
      <c r="A4518" s="470"/>
    </row>
    <row r="4519" spans="1:1" s="471" customFormat="1" ht="12" hidden="1" customHeight="1">
      <c r="A4519" s="470"/>
    </row>
    <row r="4520" spans="1:1" s="471" customFormat="1" ht="12" hidden="1" customHeight="1">
      <c r="A4520" s="470"/>
    </row>
    <row r="4521" spans="1:1" s="471" customFormat="1" ht="12" hidden="1" customHeight="1">
      <c r="A4521" s="470"/>
    </row>
    <row r="4522" spans="1:1" s="471" customFormat="1" ht="12" hidden="1" customHeight="1">
      <c r="A4522" s="470"/>
    </row>
    <row r="4523" spans="1:1" s="471" customFormat="1" ht="12" hidden="1" customHeight="1">
      <c r="A4523" s="470"/>
    </row>
    <row r="4524" spans="1:1" s="471" customFormat="1" ht="12" hidden="1" customHeight="1">
      <c r="A4524" s="470"/>
    </row>
    <row r="4525" spans="1:1" s="471" customFormat="1" ht="12" hidden="1" customHeight="1">
      <c r="A4525" s="470"/>
    </row>
    <row r="4526" spans="1:1" s="471" customFormat="1" ht="12" hidden="1" customHeight="1">
      <c r="A4526" s="470"/>
    </row>
    <row r="4527" spans="1:1" s="471" customFormat="1" ht="12" hidden="1" customHeight="1">
      <c r="A4527" s="470"/>
    </row>
    <row r="4528" spans="1:1" s="471" customFormat="1" ht="12" hidden="1" customHeight="1">
      <c r="A4528" s="470"/>
    </row>
    <row r="4529" spans="1:1" s="471" customFormat="1" ht="12" hidden="1" customHeight="1">
      <c r="A4529" s="470"/>
    </row>
    <row r="4530" spans="1:1" s="471" customFormat="1" ht="12" hidden="1" customHeight="1">
      <c r="A4530" s="470"/>
    </row>
    <row r="4531" spans="1:1" s="471" customFormat="1" ht="12" hidden="1" customHeight="1">
      <c r="A4531" s="470"/>
    </row>
    <row r="4532" spans="1:1" s="471" customFormat="1" ht="12" hidden="1" customHeight="1">
      <c r="A4532" s="470"/>
    </row>
    <row r="4533" spans="1:1" s="471" customFormat="1" ht="12" hidden="1" customHeight="1">
      <c r="A4533" s="470"/>
    </row>
    <row r="4534" spans="1:1" s="471" customFormat="1" ht="12" hidden="1" customHeight="1">
      <c r="A4534" s="470"/>
    </row>
    <row r="4535" spans="1:1" s="471" customFormat="1" ht="12" hidden="1" customHeight="1">
      <c r="A4535" s="470"/>
    </row>
    <row r="4536" spans="1:1" s="471" customFormat="1" ht="12" hidden="1" customHeight="1">
      <c r="A4536" s="470"/>
    </row>
    <row r="4537" spans="1:1" s="471" customFormat="1" ht="12" hidden="1" customHeight="1">
      <c r="A4537" s="470"/>
    </row>
    <row r="4538" spans="1:1" s="471" customFormat="1" ht="12" hidden="1" customHeight="1">
      <c r="A4538" s="470"/>
    </row>
    <row r="4539" spans="1:1" s="471" customFormat="1" ht="12" hidden="1" customHeight="1">
      <c r="A4539" s="470"/>
    </row>
    <row r="4540" spans="1:1" s="471" customFormat="1" ht="12" hidden="1" customHeight="1">
      <c r="A4540" s="470"/>
    </row>
    <row r="4541" spans="1:1" s="471" customFormat="1" ht="12" hidden="1" customHeight="1">
      <c r="A4541" s="470"/>
    </row>
    <row r="4542" spans="1:1" s="471" customFormat="1" ht="12" hidden="1" customHeight="1">
      <c r="A4542" s="470"/>
    </row>
    <row r="4543" spans="1:1" s="471" customFormat="1" ht="12" hidden="1" customHeight="1">
      <c r="A4543" s="470"/>
    </row>
    <row r="4544" spans="1:1" s="471" customFormat="1" ht="12" hidden="1" customHeight="1">
      <c r="A4544" s="470"/>
    </row>
    <row r="4545" spans="1:1" s="471" customFormat="1" ht="12" hidden="1" customHeight="1">
      <c r="A4545" s="470"/>
    </row>
    <row r="4546" spans="1:1" s="471" customFormat="1" ht="12" hidden="1" customHeight="1">
      <c r="A4546" s="470"/>
    </row>
    <row r="4547" spans="1:1" s="471" customFormat="1" ht="12" hidden="1" customHeight="1">
      <c r="A4547" s="470"/>
    </row>
    <row r="4548" spans="1:1" s="471" customFormat="1" ht="12" hidden="1" customHeight="1">
      <c r="A4548" s="470"/>
    </row>
    <row r="4549" spans="1:1" s="471" customFormat="1" ht="12" hidden="1" customHeight="1">
      <c r="A4549" s="470"/>
    </row>
    <row r="4550" spans="1:1" s="471" customFormat="1" ht="12" hidden="1" customHeight="1">
      <c r="A4550" s="470"/>
    </row>
    <row r="4551" spans="1:1" s="471" customFormat="1" ht="12" hidden="1" customHeight="1">
      <c r="A4551" s="470"/>
    </row>
    <row r="4552" spans="1:1" s="471" customFormat="1" ht="12" hidden="1" customHeight="1">
      <c r="A4552" s="470"/>
    </row>
    <row r="4553" spans="1:1" s="471" customFormat="1" ht="12" hidden="1" customHeight="1">
      <c r="A4553" s="470"/>
    </row>
    <row r="4554" spans="1:1" s="471" customFormat="1" ht="12" hidden="1" customHeight="1">
      <c r="A4554" s="470"/>
    </row>
    <row r="4555" spans="1:1" s="471" customFormat="1" ht="12" hidden="1" customHeight="1">
      <c r="A4555" s="470"/>
    </row>
    <row r="4556" spans="1:1" s="471" customFormat="1" ht="12" hidden="1" customHeight="1">
      <c r="A4556" s="470"/>
    </row>
    <row r="4557" spans="1:1" s="471" customFormat="1" ht="12" hidden="1" customHeight="1">
      <c r="A4557" s="470"/>
    </row>
    <row r="4558" spans="1:1" s="471" customFormat="1" ht="12" hidden="1" customHeight="1">
      <c r="A4558" s="470"/>
    </row>
    <row r="4559" spans="1:1" s="471" customFormat="1" ht="12" hidden="1" customHeight="1">
      <c r="A4559" s="470"/>
    </row>
    <row r="4560" spans="1:1" s="471" customFormat="1" ht="12" hidden="1" customHeight="1">
      <c r="A4560" s="470"/>
    </row>
    <row r="4561" spans="1:1" s="471" customFormat="1" ht="12" hidden="1" customHeight="1">
      <c r="A4561" s="470"/>
    </row>
    <row r="4562" spans="1:1" s="471" customFormat="1" ht="12" hidden="1" customHeight="1">
      <c r="A4562" s="470"/>
    </row>
    <row r="4563" spans="1:1" s="471" customFormat="1" ht="12" hidden="1" customHeight="1">
      <c r="A4563" s="470"/>
    </row>
    <row r="4564" spans="1:1" s="471" customFormat="1" ht="12" hidden="1" customHeight="1">
      <c r="A4564" s="470"/>
    </row>
    <row r="4565" spans="1:1" s="471" customFormat="1" ht="12" hidden="1" customHeight="1">
      <c r="A4565" s="470"/>
    </row>
    <row r="4566" spans="1:1" s="471" customFormat="1" ht="12" hidden="1" customHeight="1">
      <c r="A4566" s="470"/>
    </row>
    <row r="4567" spans="1:1" s="471" customFormat="1" ht="12" hidden="1" customHeight="1">
      <c r="A4567" s="470"/>
    </row>
    <row r="4568" spans="1:1" s="471" customFormat="1" ht="12" hidden="1" customHeight="1">
      <c r="A4568" s="470"/>
    </row>
    <row r="4569" spans="1:1" s="471" customFormat="1" ht="12" hidden="1" customHeight="1">
      <c r="A4569" s="470"/>
    </row>
    <row r="4570" spans="1:1" s="471" customFormat="1" ht="12" hidden="1" customHeight="1">
      <c r="A4570" s="470"/>
    </row>
    <row r="4571" spans="1:1" s="471" customFormat="1" ht="12" hidden="1" customHeight="1">
      <c r="A4571" s="470"/>
    </row>
    <row r="4572" spans="1:1" s="471" customFormat="1" ht="12" hidden="1" customHeight="1">
      <c r="A4572" s="470"/>
    </row>
    <row r="4573" spans="1:1" s="471" customFormat="1" ht="12" hidden="1" customHeight="1">
      <c r="A4573" s="470"/>
    </row>
    <row r="4574" spans="1:1" s="471" customFormat="1" ht="12" hidden="1" customHeight="1">
      <c r="A4574" s="470"/>
    </row>
    <row r="4575" spans="1:1" s="471" customFormat="1" ht="12" hidden="1" customHeight="1">
      <c r="A4575" s="470"/>
    </row>
    <row r="4576" spans="1:1" s="471" customFormat="1" ht="12" hidden="1" customHeight="1">
      <c r="A4576" s="470"/>
    </row>
    <row r="4577" spans="1:1" s="471" customFormat="1" ht="12" hidden="1" customHeight="1">
      <c r="A4577" s="470"/>
    </row>
    <row r="4578" spans="1:1" s="471" customFormat="1" ht="12" hidden="1" customHeight="1">
      <c r="A4578" s="470"/>
    </row>
    <row r="4579" spans="1:1" s="471" customFormat="1" ht="12" hidden="1" customHeight="1">
      <c r="A4579" s="470"/>
    </row>
    <row r="4580" spans="1:1" s="471" customFormat="1" ht="12" hidden="1" customHeight="1">
      <c r="A4580" s="470"/>
    </row>
    <row r="4581" spans="1:1" s="471" customFormat="1" ht="12" hidden="1" customHeight="1">
      <c r="A4581" s="470"/>
    </row>
    <row r="4582" spans="1:1" s="471" customFormat="1" ht="12" hidden="1" customHeight="1">
      <c r="A4582" s="470"/>
    </row>
    <row r="4583" spans="1:1" s="471" customFormat="1" ht="12" hidden="1" customHeight="1">
      <c r="A4583" s="470"/>
    </row>
    <row r="4584" spans="1:1" s="471" customFormat="1" ht="12" hidden="1" customHeight="1">
      <c r="A4584" s="470"/>
    </row>
    <row r="4585" spans="1:1" s="471" customFormat="1" ht="12" hidden="1" customHeight="1">
      <c r="A4585" s="470"/>
    </row>
    <row r="4586" spans="1:1" s="471" customFormat="1" ht="12" hidden="1" customHeight="1">
      <c r="A4586" s="470"/>
    </row>
    <row r="4587" spans="1:1" s="471" customFormat="1" ht="12" hidden="1" customHeight="1">
      <c r="A4587" s="470"/>
    </row>
    <row r="4588" spans="1:1" s="471" customFormat="1" ht="12" hidden="1" customHeight="1">
      <c r="A4588" s="470"/>
    </row>
    <row r="4589" spans="1:1" s="471" customFormat="1" ht="12" hidden="1" customHeight="1">
      <c r="A4589" s="470"/>
    </row>
    <row r="4590" spans="1:1" s="471" customFormat="1" ht="12" hidden="1" customHeight="1">
      <c r="A4590" s="470"/>
    </row>
    <row r="4591" spans="1:1" s="471" customFormat="1" ht="12" hidden="1" customHeight="1">
      <c r="A4591" s="470"/>
    </row>
    <row r="4592" spans="1:1" s="471" customFormat="1" ht="12" hidden="1" customHeight="1">
      <c r="A4592" s="470"/>
    </row>
    <row r="4593" spans="1:1" s="471" customFormat="1" ht="12" hidden="1" customHeight="1">
      <c r="A4593" s="470"/>
    </row>
    <row r="4594" spans="1:1" s="471" customFormat="1" ht="12" hidden="1" customHeight="1">
      <c r="A4594" s="470"/>
    </row>
    <row r="4595" spans="1:1" s="471" customFormat="1" ht="12" hidden="1" customHeight="1">
      <c r="A4595" s="470"/>
    </row>
    <row r="4596" spans="1:1" s="471" customFormat="1" ht="12" hidden="1" customHeight="1">
      <c r="A4596" s="470"/>
    </row>
    <row r="4597" spans="1:1" s="471" customFormat="1" ht="12" hidden="1" customHeight="1">
      <c r="A4597" s="470"/>
    </row>
    <row r="4598" spans="1:1" s="471" customFormat="1" ht="12" hidden="1" customHeight="1">
      <c r="A4598" s="470"/>
    </row>
    <row r="4599" spans="1:1" s="471" customFormat="1" ht="12" hidden="1" customHeight="1">
      <c r="A4599" s="470"/>
    </row>
    <row r="4600" spans="1:1" s="471" customFormat="1" ht="12" hidden="1" customHeight="1">
      <c r="A4600" s="470"/>
    </row>
    <row r="4601" spans="1:1" s="471" customFormat="1" ht="12" hidden="1" customHeight="1">
      <c r="A4601" s="470"/>
    </row>
    <row r="4602" spans="1:1" s="471" customFormat="1" ht="12" hidden="1" customHeight="1">
      <c r="A4602" s="470"/>
    </row>
    <row r="4603" spans="1:1" s="471" customFormat="1" ht="12" hidden="1" customHeight="1">
      <c r="A4603" s="470"/>
    </row>
    <row r="4604" spans="1:1" s="471" customFormat="1" ht="12" hidden="1" customHeight="1">
      <c r="A4604" s="470"/>
    </row>
    <row r="4605" spans="1:1" s="471" customFormat="1" ht="12" hidden="1" customHeight="1">
      <c r="A4605" s="470"/>
    </row>
    <row r="4606" spans="1:1" s="471" customFormat="1" ht="12" hidden="1" customHeight="1">
      <c r="A4606" s="470"/>
    </row>
    <row r="4607" spans="1:1" s="471" customFormat="1" ht="12" hidden="1" customHeight="1">
      <c r="A4607" s="470"/>
    </row>
    <row r="4608" spans="1:1" s="471" customFormat="1" ht="12" hidden="1" customHeight="1">
      <c r="A4608" s="470"/>
    </row>
    <row r="4609" spans="1:1" s="471" customFormat="1" ht="12" hidden="1" customHeight="1">
      <c r="A4609" s="470"/>
    </row>
    <row r="4610" spans="1:1" s="471" customFormat="1" ht="12" hidden="1" customHeight="1">
      <c r="A4610" s="470"/>
    </row>
    <row r="4611" spans="1:1" s="471" customFormat="1" ht="12" hidden="1" customHeight="1">
      <c r="A4611" s="470"/>
    </row>
    <row r="4612" spans="1:1" s="471" customFormat="1" ht="12" hidden="1" customHeight="1">
      <c r="A4612" s="470"/>
    </row>
    <row r="4613" spans="1:1" s="471" customFormat="1" ht="12" hidden="1" customHeight="1">
      <c r="A4613" s="470"/>
    </row>
    <row r="4614" spans="1:1" s="471" customFormat="1" ht="12" hidden="1" customHeight="1">
      <c r="A4614" s="470"/>
    </row>
    <row r="4615" spans="1:1" s="471" customFormat="1" ht="12" hidden="1" customHeight="1">
      <c r="A4615" s="470"/>
    </row>
    <row r="4616" spans="1:1" s="471" customFormat="1" ht="12" hidden="1" customHeight="1">
      <c r="A4616" s="470"/>
    </row>
    <row r="4617" spans="1:1" s="471" customFormat="1" ht="12" hidden="1" customHeight="1">
      <c r="A4617" s="470"/>
    </row>
    <row r="4618" spans="1:1" s="471" customFormat="1" ht="12" hidden="1" customHeight="1">
      <c r="A4618" s="470"/>
    </row>
    <row r="4619" spans="1:1" s="471" customFormat="1" ht="12" hidden="1" customHeight="1">
      <c r="A4619" s="470"/>
    </row>
    <row r="4620" spans="1:1" s="471" customFormat="1" ht="12" hidden="1" customHeight="1">
      <c r="A4620" s="470"/>
    </row>
    <row r="4621" spans="1:1" s="471" customFormat="1" ht="12" hidden="1" customHeight="1">
      <c r="A4621" s="470"/>
    </row>
    <row r="4622" spans="1:1" s="471" customFormat="1" ht="12" hidden="1" customHeight="1">
      <c r="A4622" s="470"/>
    </row>
    <row r="4623" spans="1:1" s="471" customFormat="1" ht="12" hidden="1" customHeight="1">
      <c r="A4623" s="470"/>
    </row>
    <row r="4624" spans="1:1" s="471" customFormat="1" ht="12" hidden="1" customHeight="1">
      <c r="A4624" s="470"/>
    </row>
    <row r="4625" spans="1:1" s="471" customFormat="1" ht="12" hidden="1" customHeight="1">
      <c r="A4625" s="470"/>
    </row>
    <row r="4626" spans="1:1" s="471" customFormat="1" ht="12" hidden="1" customHeight="1">
      <c r="A4626" s="470"/>
    </row>
    <row r="4627" spans="1:1" s="471" customFormat="1" ht="12" hidden="1" customHeight="1">
      <c r="A4627" s="470"/>
    </row>
    <row r="4628" spans="1:1" s="471" customFormat="1" ht="12" hidden="1" customHeight="1">
      <c r="A4628" s="470"/>
    </row>
    <row r="4629" spans="1:1" s="471" customFormat="1" ht="12" hidden="1" customHeight="1">
      <c r="A4629" s="470"/>
    </row>
    <row r="4630" spans="1:1" s="471" customFormat="1" ht="12" hidden="1" customHeight="1">
      <c r="A4630" s="470"/>
    </row>
    <row r="4631" spans="1:1" s="471" customFormat="1" ht="12" hidden="1" customHeight="1">
      <c r="A4631" s="470"/>
    </row>
    <row r="4632" spans="1:1" s="471" customFormat="1" ht="12" hidden="1" customHeight="1">
      <c r="A4632" s="470"/>
    </row>
    <row r="4633" spans="1:1" s="471" customFormat="1" ht="12" hidden="1" customHeight="1">
      <c r="A4633" s="470"/>
    </row>
    <row r="4634" spans="1:1" s="471" customFormat="1" ht="12" hidden="1" customHeight="1">
      <c r="A4634" s="470"/>
    </row>
    <row r="4635" spans="1:1" s="471" customFormat="1" ht="12" hidden="1" customHeight="1">
      <c r="A4635" s="470"/>
    </row>
    <row r="4636" spans="1:1" s="471" customFormat="1" ht="12" hidden="1" customHeight="1">
      <c r="A4636" s="470"/>
    </row>
    <row r="4637" spans="1:1" s="471" customFormat="1" ht="12" hidden="1" customHeight="1">
      <c r="A4637" s="470"/>
    </row>
    <row r="4638" spans="1:1" s="471" customFormat="1" ht="12" hidden="1" customHeight="1">
      <c r="A4638" s="470"/>
    </row>
    <row r="4639" spans="1:1" s="471" customFormat="1" ht="12" hidden="1" customHeight="1">
      <c r="A4639" s="470"/>
    </row>
    <row r="4640" spans="1:1" s="471" customFormat="1" ht="12" hidden="1" customHeight="1">
      <c r="A4640" s="470"/>
    </row>
    <row r="4641" spans="1:1" s="471" customFormat="1" ht="12" hidden="1" customHeight="1">
      <c r="A4641" s="470"/>
    </row>
    <row r="4642" spans="1:1" s="471" customFormat="1" ht="12" hidden="1" customHeight="1">
      <c r="A4642" s="470"/>
    </row>
    <row r="4643" spans="1:1" s="471" customFormat="1" ht="12" hidden="1" customHeight="1">
      <c r="A4643" s="470"/>
    </row>
    <row r="4644" spans="1:1" s="471" customFormat="1" ht="12" hidden="1" customHeight="1">
      <c r="A4644" s="470"/>
    </row>
    <row r="4645" spans="1:1" s="471" customFormat="1" ht="12" hidden="1" customHeight="1">
      <c r="A4645" s="470"/>
    </row>
    <row r="4646" spans="1:1" s="471" customFormat="1" ht="12" hidden="1" customHeight="1">
      <c r="A4646" s="470"/>
    </row>
    <row r="4647" spans="1:1" s="471" customFormat="1" ht="12" hidden="1" customHeight="1">
      <c r="A4647" s="470"/>
    </row>
    <row r="4648" spans="1:1" s="471" customFormat="1" ht="12" hidden="1" customHeight="1">
      <c r="A4648" s="470"/>
    </row>
    <row r="4649" spans="1:1" s="471" customFormat="1" ht="12" hidden="1" customHeight="1">
      <c r="A4649" s="470"/>
    </row>
    <row r="4650" spans="1:1" s="471" customFormat="1" ht="12" hidden="1" customHeight="1">
      <c r="A4650" s="470"/>
    </row>
    <row r="4651" spans="1:1" s="471" customFormat="1" ht="12" hidden="1" customHeight="1">
      <c r="A4651" s="470"/>
    </row>
    <row r="4652" spans="1:1" s="471" customFormat="1" ht="12" hidden="1" customHeight="1">
      <c r="A4652" s="470"/>
    </row>
    <row r="4653" spans="1:1" s="471" customFormat="1" ht="12" hidden="1" customHeight="1">
      <c r="A4653" s="470"/>
    </row>
    <row r="4654" spans="1:1" s="471" customFormat="1" ht="12" hidden="1" customHeight="1">
      <c r="A4654" s="470"/>
    </row>
    <row r="4655" spans="1:1" s="471" customFormat="1" ht="12" hidden="1" customHeight="1">
      <c r="A4655" s="470"/>
    </row>
    <row r="4656" spans="1:1" s="471" customFormat="1" ht="12" hidden="1" customHeight="1">
      <c r="A4656" s="470"/>
    </row>
    <row r="4657" spans="1:1" s="471" customFormat="1" ht="12" hidden="1" customHeight="1">
      <c r="A4657" s="470"/>
    </row>
    <row r="4658" spans="1:1" s="471" customFormat="1" ht="12" hidden="1" customHeight="1">
      <c r="A4658" s="470"/>
    </row>
    <row r="4659" spans="1:1" s="471" customFormat="1" ht="12" hidden="1" customHeight="1">
      <c r="A4659" s="470"/>
    </row>
    <row r="4660" spans="1:1" s="471" customFormat="1" ht="12" hidden="1" customHeight="1">
      <c r="A4660" s="470"/>
    </row>
    <row r="4661" spans="1:1" s="471" customFormat="1" ht="12" hidden="1" customHeight="1">
      <c r="A4661" s="470"/>
    </row>
    <row r="4662" spans="1:1" s="471" customFormat="1" ht="12" hidden="1" customHeight="1">
      <c r="A4662" s="470"/>
    </row>
    <row r="4663" spans="1:1" s="471" customFormat="1" ht="12" hidden="1" customHeight="1">
      <c r="A4663" s="470"/>
    </row>
    <row r="4664" spans="1:1" s="471" customFormat="1" ht="12" hidden="1" customHeight="1">
      <c r="A4664" s="470"/>
    </row>
    <row r="4665" spans="1:1" s="471" customFormat="1" ht="12" hidden="1" customHeight="1">
      <c r="A4665" s="470"/>
    </row>
    <row r="4666" spans="1:1" s="471" customFormat="1" ht="12" hidden="1" customHeight="1">
      <c r="A4666" s="470"/>
    </row>
    <row r="4667" spans="1:1" s="471" customFormat="1" ht="12" hidden="1" customHeight="1">
      <c r="A4667" s="470"/>
    </row>
    <row r="4668" spans="1:1" s="471" customFormat="1" ht="12" hidden="1" customHeight="1">
      <c r="A4668" s="470"/>
    </row>
    <row r="4669" spans="1:1" s="471" customFormat="1" ht="12" hidden="1" customHeight="1">
      <c r="A4669" s="470"/>
    </row>
    <row r="4670" spans="1:1" s="471" customFormat="1" ht="12" hidden="1" customHeight="1">
      <c r="A4670" s="470"/>
    </row>
    <row r="4671" spans="1:1" s="471" customFormat="1" ht="12" hidden="1" customHeight="1">
      <c r="A4671" s="470"/>
    </row>
    <row r="4672" spans="1:1" s="471" customFormat="1" ht="12" hidden="1" customHeight="1">
      <c r="A4672" s="470"/>
    </row>
    <row r="4673" spans="1:1" s="471" customFormat="1" ht="12" hidden="1" customHeight="1">
      <c r="A4673" s="470"/>
    </row>
    <row r="4674" spans="1:1" s="471" customFormat="1" ht="12" hidden="1" customHeight="1">
      <c r="A4674" s="470"/>
    </row>
    <row r="4675" spans="1:1" s="471" customFormat="1" ht="12" hidden="1" customHeight="1">
      <c r="A4675" s="470"/>
    </row>
    <row r="4676" spans="1:1" s="471" customFormat="1" ht="12" hidden="1" customHeight="1">
      <c r="A4676" s="470"/>
    </row>
    <row r="4677" spans="1:1" s="471" customFormat="1" ht="12" hidden="1" customHeight="1">
      <c r="A4677" s="470"/>
    </row>
    <row r="4678" spans="1:1" s="471" customFormat="1" ht="12" hidden="1" customHeight="1">
      <c r="A4678" s="470"/>
    </row>
    <row r="4679" spans="1:1" s="471" customFormat="1" ht="12" hidden="1" customHeight="1">
      <c r="A4679" s="470"/>
    </row>
    <row r="4680" spans="1:1" s="471" customFormat="1" ht="12" hidden="1" customHeight="1">
      <c r="A4680" s="470"/>
    </row>
    <row r="4681" spans="1:1" s="471" customFormat="1" ht="12" hidden="1" customHeight="1">
      <c r="A4681" s="470"/>
    </row>
    <row r="4682" spans="1:1" s="471" customFormat="1" ht="12" hidden="1" customHeight="1">
      <c r="A4682" s="470"/>
    </row>
    <row r="4683" spans="1:1" s="471" customFormat="1" ht="12" hidden="1" customHeight="1">
      <c r="A4683" s="470"/>
    </row>
    <row r="4684" spans="1:1" s="471" customFormat="1" ht="12" hidden="1" customHeight="1">
      <c r="A4684" s="470"/>
    </row>
    <row r="4685" spans="1:1" s="471" customFormat="1" ht="12" hidden="1" customHeight="1">
      <c r="A4685" s="470"/>
    </row>
    <row r="4686" spans="1:1" s="471" customFormat="1" ht="12" hidden="1" customHeight="1">
      <c r="A4686" s="470"/>
    </row>
    <row r="4687" spans="1:1" s="471" customFormat="1" ht="12" hidden="1" customHeight="1">
      <c r="A4687" s="470"/>
    </row>
    <row r="4688" spans="1:1" s="471" customFormat="1" ht="12" hidden="1" customHeight="1">
      <c r="A4688" s="470"/>
    </row>
    <row r="4689" spans="1:1" s="471" customFormat="1" ht="12" hidden="1" customHeight="1">
      <c r="A4689" s="470"/>
    </row>
    <row r="4690" spans="1:1" s="471" customFormat="1" ht="12" hidden="1" customHeight="1">
      <c r="A4690" s="470"/>
    </row>
    <row r="4691" spans="1:1" s="471" customFormat="1" ht="12" hidden="1" customHeight="1">
      <c r="A4691" s="470"/>
    </row>
    <row r="4692" spans="1:1" s="471" customFormat="1" ht="12" hidden="1" customHeight="1">
      <c r="A4692" s="470"/>
    </row>
    <row r="4693" spans="1:1" s="471" customFormat="1" ht="12" hidden="1" customHeight="1">
      <c r="A4693" s="470"/>
    </row>
    <row r="4694" spans="1:1" s="471" customFormat="1" ht="12" hidden="1" customHeight="1">
      <c r="A4694" s="470"/>
    </row>
    <row r="4695" spans="1:1" s="471" customFormat="1" ht="12" hidden="1" customHeight="1">
      <c r="A4695" s="470"/>
    </row>
    <row r="4696" spans="1:1" s="471" customFormat="1" ht="12" hidden="1" customHeight="1">
      <c r="A4696" s="470"/>
    </row>
    <row r="4697" spans="1:1" s="471" customFormat="1" ht="12" hidden="1" customHeight="1">
      <c r="A4697" s="470"/>
    </row>
    <row r="4698" spans="1:1" s="471" customFormat="1" ht="12" hidden="1" customHeight="1">
      <c r="A4698" s="470"/>
    </row>
    <row r="4699" spans="1:1" s="471" customFormat="1" ht="12" hidden="1" customHeight="1">
      <c r="A4699" s="470"/>
    </row>
    <row r="4700" spans="1:1" s="471" customFormat="1" ht="12" hidden="1" customHeight="1">
      <c r="A4700" s="470"/>
    </row>
    <row r="4701" spans="1:1" s="471" customFormat="1" ht="12" hidden="1" customHeight="1">
      <c r="A4701" s="470"/>
    </row>
    <row r="4702" spans="1:1" s="471" customFormat="1" ht="12" hidden="1" customHeight="1">
      <c r="A4702" s="470"/>
    </row>
    <row r="4703" spans="1:1" s="471" customFormat="1" ht="12" hidden="1" customHeight="1">
      <c r="A4703" s="470"/>
    </row>
    <row r="4704" spans="1:1" s="471" customFormat="1" ht="12" hidden="1" customHeight="1">
      <c r="A4704" s="470"/>
    </row>
    <row r="4705" spans="1:1" s="471" customFormat="1" ht="12" hidden="1" customHeight="1">
      <c r="A4705" s="470"/>
    </row>
    <row r="4706" spans="1:1" s="471" customFormat="1" ht="12" hidden="1" customHeight="1">
      <c r="A4706" s="470"/>
    </row>
    <row r="4707" spans="1:1" s="471" customFormat="1" ht="12" hidden="1" customHeight="1">
      <c r="A4707" s="470"/>
    </row>
    <row r="4708" spans="1:1" s="471" customFormat="1" ht="12" hidden="1" customHeight="1">
      <c r="A4708" s="470"/>
    </row>
    <row r="4709" spans="1:1" s="471" customFormat="1" ht="12" hidden="1" customHeight="1">
      <c r="A4709" s="470"/>
    </row>
    <row r="4710" spans="1:1" s="471" customFormat="1" ht="12" hidden="1" customHeight="1">
      <c r="A4710" s="470"/>
    </row>
    <row r="4711" spans="1:1" s="471" customFormat="1" ht="12" hidden="1" customHeight="1">
      <c r="A4711" s="470"/>
    </row>
    <row r="4712" spans="1:1" s="471" customFormat="1" ht="12" hidden="1" customHeight="1">
      <c r="A4712" s="470"/>
    </row>
    <row r="4713" spans="1:1" s="471" customFormat="1" ht="12" hidden="1" customHeight="1">
      <c r="A4713" s="470"/>
    </row>
    <row r="4714" spans="1:1" s="471" customFormat="1" ht="12" hidden="1" customHeight="1">
      <c r="A4714" s="470"/>
    </row>
    <row r="4715" spans="1:1" s="471" customFormat="1" ht="12" hidden="1" customHeight="1">
      <c r="A4715" s="470"/>
    </row>
    <row r="4716" spans="1:1" s="471" customFormat="1" ht="12" hidden="1" customHeight="1">
      <c r="A4716" s="470"/>
    </row>
    <row r="4717" spans="1:1" s="471" customFormat="1" ht="12" hidden="1" customHeight="1">
      <c r="A4717" s="470"/>
    </row>
    <row r="4718" spans="1:1" s="471" customFormat="1" ht="12" hidden="1" customHeight="1">
      <c r="A4718" s="470"/>
    </row>
    <row r="4719" spans="1:1" s="471" customFormat="1" ht="12" hidden="1" customHeight="1">
      <c r="A4719" s="470"/>
    </row>
    <row r="4720" spans="1:1" s="471" customFormat="1" ht="12" hidden="1" customHeight="1">
      <c r="A4720" s="470"/>
    </row>
    <row r="4721" spans="1:1" s="471" customFormat="1" ht="12" hidden="1" customHeight="1">
      <c r="A4721" s="470"/>
    </row>
    <row r="4722" spans="1:1" s="471" customFormat="1" ht="12" hidden="1" customHeight="1">
      <c r="A4722" s="470"/>
    </row>
    <row r="4723" spans="1:1" s="471" customFormat="1" ht="12" hidden="1" customHeight="1">
      <c r="A4723" s="470"/>
    </row>
    <row r="4724" spans="1:1" s="471" customFormat="1" ht="12" hidden="1" customHeight="1">
      <c r="A4724" s="470"/>
    </row>
    <row r="4725" spans="1:1" s="471" customFormat="1" ht="12" hidden="1" customHeight="1">
      <c r="A4725" s="470"/>
    </row>
    <row r="4726" spans="1:1" s="471" customFormat="1" ht="12" hidden="1" customHeight="1">
      <c r="A4726" s="470"/>
    </row>
    <row r="4727" spans="1:1" s="471" customFormat="1" ht="12" hidden="1" customHeight="1">
      <c r="A4727" s="470"/>
    </row>
    <row r="4728" spans="1:1" s="471" customFormat="1" ht="12" hidden="1" customHeight="1">
      <c r="A4728" s="470"/>
    </row>
    <row r="4729" spans="1:1" s="471" customFormat="1" ht="12" hidden="1" customHeight="1">
      <c r="A4729" s="470"/>
    </row>
    <row r="4730" spans="1:1" s="471" customFormat="1" ht="12" hidden="1" customHeight="1">
      <c r="A4730" s="470"/>
    </row>
    <row r="4731" spans="1:1" s="471" customFormat="1" ht="12" hidden="1" customHeight="1">
      <c r="A4731" s="470"/>
    </row>
    <row r="4732" spans="1:1" s="471" customFormat="1" ht="12" hidden="1" customHeight="1">
      <c r="A4732" s="470"/>
    </row>
    <row r="4733" spans="1:1" s="471" customFormat="1" ht="12" hidden="1" customHeight="1">
      <c r="A4733" s="470"/>
    </row>
    <row r="4734" spans="1:1" s="471" customFormat="1" ht="12" hidden="1" customHeight="1">
      <c r="A4734" s="470"/>
    </row>
    <row r="4735" spans="1:1" s="471" customFormat="1" ht="12" hidden="1" customHeight="1">
      <c r="A4735" s="470"/>
    </row>
    <row r="4736" spans="1:1" s="471" customFormat="1" ht="12" hidden="1" customHeight="1">
      <c r="A4736" s="470"/>
    </row>
    <row r="4737" spans="1:1" s="471" customFormat="1" ht="12" hidden="1" customHeight="1">
      <c r="A4737" s="470"/>
    </row>
    <row r="4738" spans="1:1" s="471" customFormat="1" ht="12" hidden="1" customHeight="1">
      <c r="A4738" s="470"/>
    </row>
    <row r="4739" spans="1:1" s="471" customFormat="1" ht="12" hidden="1" customHeight="1">
      <c r="A4739" s="470"/>
    </row>
    <row r="4740" spans="1:1" s="471" customFormat="1" ht="12" hidden="1" customHeight="1">
      <c r="A4740" s="470"/>
    </row>
    <row r="4741" spans="1:1" s="471" customFormat="1" ht="12" hidden="1" customHeight="1">
      <c r="A4741" s="470"/>
    </row>
    <row r="4742" spans="1:1" s="471" customFormat="1" ht="12" hidden="1" customHeight="1">
      <c r="A4742" s="470"/>
    </row>
    <row r="4743" spans="1:1" s="471" customFormat="1" ht="12" hidden="1" customHeight="1">
      <c r="A4743" s="470"/>
    </row>
    <row r="4744" spans="1:1" s="471" customFormat="1" ht="12" hidden="1" customHeight="1">
      <c r="A4744" s="470"/>
    </row>
    <row r="4745" spans="1:1" s="471" customFormat="1" ht="12" hidden="1" customHeight="1">
      <c r="A4745" s="470"/>
    </row>
    <row r="4746" spans="1:1" s="471" customFormat="1" ht="12" hidden="1" customHeight="1">
      <c r="A4746" s="470"/>
    </row>
    <row r="4747" spans="1:1" s="471" customFormat="1" ht="12" hidden="1" customHeight="1">
      <c r="A4747" s="470"/>
    </row>
    <row r="4748" spans="1:1" s="471" customFormat="1" ht="12" hidden="1" customHeight="1">
      <c r="A4748" s="470"/>
    </row>
    <row r="4749" spans="1:1" s="471" customFormat="1" ht="12" hidden="1" customHeight="1">
      <c r="A4749" s="470"/>
    </row>
    <row r="4750" spans="1:1" s="471" customFormat="1" ht="12" hidden="1" customHeight="1">
      <c r="A4750" s="470"/>
    </row>
    <row r="4751" spans="1:1" s="471" customFormat="1" ht="12" hidden="1" customHeight="1">
      <c r="A4751" s="470"/>
    </row>
    <row r="4752" spans="1:1" s="471" customFormat="1" ht="12" hidden="1" customHeight="1">
      <c r="A4752" s="470"/>
    </row>
    <row r="4753" spans="1:1" s="471" customFormat="1" ht="12" hidden="1" customHeight="1">
      <c r="A4753" s="470"/>
    </row>
    <row r="4754" spans="1:1" s="471" customFormat="1" ht="12" hidden="1" customHeight="1">
      <c r="A4754" s="470"/>
    </row>
    <row r="4755" spans="1:1" s="471" customFormat="1" ht="12" hidden="1" customHeight="1">
      <c r="A4755" s="470"/>
    </row>
    <row r="4756" spans="1:1" s="471" customFormat="1" ht="12" hidden="1" customHeight="1">
      <c r="A4756" s="470"/>
    </row>
    <row r="4757" spans="1:1" s="471" customFormat="1" ht="12" hidden="1" customHeight="1">
      <c r="A4757" s="470"/>
    </row>
    <row r="4758" spans="1:1" s="471" customFormat="1" ht="12" hidden="1" customHeight="1">
      <c r="A4758" s="470"/>
    </row>
    <row r="4759" spans="1:1" s="471" customFormat="1" ht="12" hidden="1" customHeight="1">
      <c r="A4759" s="470"/>
    </row>
    <row r="4760" spans="1:1" s="471" customFormat="1" ht="12" hidden="1" customHeight="1">
      <c r="A4760" s="470"/>
    </row>
    <row r="4761" spans="1:1" s="471" customFormat="1" ht="12" hidden="1" customHeight="1">
      <c r="A4761" s="470"/>
    </row>
    <row r="4762" spans="1:1" s="471" customFormat="1" ht="12" hidden="1" customHeight="1">
      <c r="A4762" s="470"/>
    </row>
    <row r="4763" spans="1:1" s="471" customFormat="1" ht="12" hidden="1" customHeight="1">
      <c r="A4763" s="470"/>
    </row>
    <row r="4764" spans="1:1" s="471" customFormat="1" ht="12" hidden="1" customHeight="1">
      <c r="A4764" s="470"/>
    </row>
    <row r="4765" spans="1:1" s="471" customFormat="1" ht="12" hidden="1" customHeight="1">
      <c r="A4765" s="470"/>
    </row>
    <row r="4766" spans="1:1" s="471" customFormat="1" ht="12" hidden="1" customHeight="1">
      <c r="A4766" s="470"/>
    </row>
    <row r="4767" spans="1:1" s="471" customFormat="1" ht="12" hidden="1" customHeight="1">
      <c r="A4767" s="470"/>
    </row>
    <row r="4768" spans="1:1" s="471" customFormat="1" ht="12" hidden="1" customHeight="1">
      <c r="A4768" s="470"/>
    </row>
    <row r="4769" spans="1:1" s="471" customFormat="1" ht="12" hidden="1" customHeight="1">
      <c r="A4769" s="470"/>
    </row>
    <row r="4770" spans="1:1" s="471" customFormat="1" ht="12" hidden="1" customHeight="1">
      <c r="A4770" s="470"/>
    </row>
    <row r="4771" spans="1:1" s="471" customFormat="1" ht="12" hidden="1" customHeight="1">
      <c r="A4771" s="470"/>
    </row>
    <row r="4772" spans="1:1" s="471" customFormat="1" ht="12" hidden="1" customHeight="1">
      <c r="A4772" s="470"/>
    </row>
    <row r="4773" spans="1:1" s="471" customFormat="1" ht="12" hidden="1" customHeight="1">
      <c r="A4773" s="470"/>
    </row>
    <row r="4774" spans="1:1" s="471" customFormat="1" ht="12" hidden="1" customHeight="1">
      <c r="A4774" s="470"/>
    </row>
    <row r="4775" spans="1:1" s="471" customFormat="1" ht="12" hidden="1" customHeight="1">
      <c r="A4775" s="470"/>
    </row>
    <row r="4776" spans="1:1" s="471" customFormat="1" ht="12" hidden="1" customHeight="1">
      <c r="A4776" s="470"/>
    </row>
    <row r="4777" spans="1:1" s="471" customFormat="1" ht="12" hidden="1" customHeight="1">
      <c r="A4777" s="470"/>
    </row>
    <row r="4778" spans="1:1" s="471" customFormat="1" ht="12" hidden="1" customHeight="1">
      <c r="A4778" s="470"/>
    </row>
    <row r="4779" spans="1:1" s="471" customFormat="1" ht="12" hidden="1" customHeight="1">
      <c r="A4779" s="470"/>
    </row>
    <row r="4780" spans="1:1" s="471" customFormat="1" ht="12" hidden="1" customHeight="1">
      <c r="A4780" s="470"/>
    </row>
    <row r="4781" spans="1:1" s="471" customFormat="1" ht="12" hidden="1" customHeight="1">
      <c r="A4781" s="470"/>
    </row>
    <row r="4782" spans="1:1" s="471" customFormat="1" ht="12" hidden="1" customHeight="1">
      <c r="A4782" s="470"/>
    </row>
    <row r="4783" spans="1:1" s="471" customFormat="1" ht="12" hidden="1" customHeight="1">
      <c r="A4783" s="470"/>
    </row>
    <row r="4784" spans="1:1" s="471" customFormat="1" ht="12" hidden="1" customHeight="1">
      <c r="A4784" s="470"/>
    </row>
    <row r="4785" spans="1:1" s="471" customFormat="1" ht="12" hidden="1" customHeight="1">
      <c r="A4785" s="470"/>
    </row>
    <row r="4786" spans="1:1" s="471" customFormat="1" ht="12" hidden="1" customHeight="1">
      <c r="A4786" s="470"/>
    </row>
    <row r="4787" spans="1:1" s="471" customFormat="1" ht="12" hidden="1" customHeight="1">
      <c r="A4787" s="470"/>
    </row>
    <row r="4788" spans="1:1" s="471" customFormat="1" ht="12" hidden="1" customHeight="1">
      <c r="A4788" s="470"/>
    </row>
    <row r="4789" spans="1:1" s="471" customFormat="1" ht="12" hidden="1" customHeight="1">
      <c r="A4789" s="470"/>
    </row>
    <row r="4790" spans="1:1" s="471" customFormat="1" ht="12" hidden="1" customHeight="1">
      <c r="A4790" s="470"/>
    </row>
    <row r="4791" spans="1:1" s="471" customFormat="1" ht="12" hidden="1" customHeight="1">
      <c r="A4791" s="470"/>
    </row>
    <row r="4792" spans="1:1" s="471" customFormat="1" ht="12" hidden="1" customHeight="1">
      <c r="A4792" s="470"/>
    </row>
    <row r="4793" spans="1:1" s="471" customFormat="1" ht="12" hidden="1" customHeight="1">
      <c r="A4793" s="470"/>
    </row>
    <row r="4794" spans="1:1" s="471" customFormat="1" ht="12" hidden="1" customHeight="1">
      <c r="A4794" s="470"/>
    </row>
    <row r="4795" spans="1:1" s="471" customFormat="1" ht="12" hidden="1" customHeight="1">
      <c r="A4795" s="470"/>
    </row>
    <row r="4796" spans="1:1" s="471" customFormat="1" ht="12" hidden="1" customHeight="1">
      <c r="A4796" s="470"/>
    </row>
    <row r="4797" spans="1:1" s="471" customFormat="1" ht="12" hidden="1" customHeight="1">
      <c r="A4797" s="470"/>
    </row>
    <row r="4798" spans="1:1" s="471" customFormat="1" ht="12" hidden="1" customHeight="1">
      <c r="A4798" s="470"/>
    </row>
    <row r="4799" spans="1:1" s="471" customFormat="1" ht="12" hidden="1" customHeight="1">
      <c r="A4799" s="470"/>
    </row>
    <row r="4800" spans="1:1" s="471" customFormat="1" ht="12" hidden="1" customHeight="1">
      <c r="A4800" s="470"/>
    </row>
    <row r="4801" spans="1:1" s="471" customFormat="1" ht="12" hidden="1" customHeight="1">
      <c r="A4801" s="470"/>
    </row>
    <row r="4802" spans="1:1" s="471" customFormat="1" ht="12" hidden="1" customHeight="1">
      <c r="A4802" s="470"/>
    </row>
    <row r="4803" spans="1:1" s="471" customFormat="1" ht="12" hidden="1" customHeight="1">
      <c r="A4803" s="470"/>
    </row>
    <row r="4804" spans="1:1" s="471" customFormat="1" ht="12" hidden="1" customHeight="1">
      <c r="A4804" s="470"/>
    </row>
    <row r="4805" spans="1:1" s="471" customFormat="1" ht="12" hidden="1" customHeight="1">
      <c r="A4805" s="470"/>
    </row>
    <row r="4806" spans="1:1" s="471" customFormat="1" ht="12" hidden="1" customHeight="1">
      <c r="A4806" s="470"/>
    </row>
    <row r="4807" spans="1:1" s="471" customFormat="1" ht="12" hidden="1" customHeight="1">
      <c r="A4807" s="470"/>
    </row>
    <row r="4808" spans="1:1" s="471" customFormat="1" ht="12" hidden="1" customHeight="1">
      <c r="A4808" s="470"/>
    </row>
    <row r="4809" spans="1:1" s="471" customFormat="1" ht="12" hidden="1" customHeight="1">
      <c r="A4809" s="470"/>
    </row>
    <row r="4810" spans="1:1" s="471" customFormat="1" ht="12" hidden="1" customHeight="1">
      <c r="A4810" s="470"/>
    </row>
    <row r="4811" spans="1:1" s="471" customFormat="1" ht="12" hidden="1" customHeight="1">
      <c r="A4811" s="470"/>
    </row>
    <row r="4812" spans="1:1" s="471" customFormat="1" ht="12" hidden="1" customHeight="1">
      <c r="A4812" s="470"/>
    </row>
    <row r="4813" spans="1:1" s="471" customFormat="1" ht="12" hidden="1" customHeight="1">
      <c r="A4813" s="470"/>
    </row>
    <row r="4814" spans="1:1" s="471" customFormat="1" ht="12" hidden="1" customHeight="1">
      <c r="A4814" s="470"/>
    </row>
    <row r="4815" spans="1:1" s="471" customFormat="1" ht="12" hidden="1" customHeight="1">
      <c r="A4815" s="470"/>
    </row>
    <row r="4816" spans="1:1" s="471" customFormat="1" ht="12" hidden="1" customHeight="1">
      <c r="A4816" s="470"/>
    </row>
    <row r="4817" spans="1:1" s="471" customFormat="1" ht="12" hidden="1" customHeight="1">
      <c r="A4817" s="470"/>
    </row>
    <row r="4818" spans="1:1" s="471" customFormat="1" ht="12" hidden="1" customHeight="1">
      <c r="A4818" s="470"/>
    </row>
    <row r="4819" spans="1:1" s="471" customFormat="1" ht="12" hidden="1" customHeight="1">
      <c r="A4819" s="470"/>
    </row>
    <row r="4820" spans="1:1" s="471" customFormat="1" ht="12" hidden="1" customHeight="1">
      <c r="A4820" s="470"/>
    </row>
    <row r="4821" spans="1:1" s="471" customFormat="1" ht="12" hidden="1" customHeight="1">
      <c r="A4821" s="470"/>
    </row>
    <row r="4822" spans="1:1" s="471" customFormat="1" ht="12" hidden="1" customHeight="1">
      <c r="A4822" s="470"/>
    </row>
    <row r="4823" spans="1:1" s="471" customFormat="1" ht="12" hidden="1" customHeight="1">
      <c r="A4823" s="470"/>
    </row>
    <row r="4824" spans="1:1" s="471" customFormat="1" ht="12" hidden="1" customHeight="1">
      <c r="A4824" s="470"/>
    </row>
    <row r="4825" spans="1:1" s="471" customFormat="1" ht="12" hidden="1" customHeight="1">
      <c r="A4825" s="470"/>
    </row>
    <row r="4826" spans="1:1" s="471" customFormat="1" ht="12" hidden="1" customHeight="1">
      <c r="A4826" s="470"/>
    </row>
    <row r="4827" spans="1:1" s="471" customFormat="1" ht="12" hidden="1" customHeight="1">
      <c r="A4827" s="470"/>
    </row>
    <row r="4828" spans="1:1" s="471" customFormat="1" ht="12" hidden="1" customHeight="1">
      <c r="A4828" s="470"/>
    </row>
    <row r="4829" spans="1:1" s="471" customFormat="1" ht="12" hidden="1" customHeight="1">
      <c r="A4829" s="470"/>
    </row>
    <row r="4830" spans="1:1" s="471" customFormat="1" ht="12" hidden="1" customHeight="1">
      <c r="A4830" s="470"/>
    </row>
    <row r="4831" spans="1:1" s="471" customFormat="1" ht="12" hidden="1" customHeight="1">
      <c r="A4831" s="470"/>
    </row>
    <row r="4832" spans="1:1" s="471" customFormat="1" ht="12" hidden="1" customHeight="1">
      <c r="A4832" s="470"/>
    </row>
    <row r="4833" spans="1:1" s="471" customFormat="1" ht="12" hidden="1" customHeight="1">
      <c r="A4833" s="470"/>
    </row>
    <row r="4834" spans="1:1" s="471" customFormat="1" ht="12" hidden="1" customHeight="1">
      <c r="A4834" s="470"/>
    </row>
    <row r="4835" spans="1:1" s="471" customFormat="1" ht="12" hidden="1" customHeight="1">
      <c r="A4835" s="470"/>
    </row>
    <row r="4836" spans="1:1" s="471" customFormat="1" ht="12" hidden="1" customHeight="1">
      <c r="A4836" s="470"/>
    </row>
    <row r="4837" spans="1:1" s="471" customFormat="1" ht="12" hidden="1" customHeight="1">
      <c r="A4837" s="470"/>
    </row>
    <row r="4838" spans="1:1" s="471" customFormat="1" ht="12" hidden="1" customHeight="1">
      <c r="A4838" s="470"/>
    </row>
    <row r="4839" spans="1:1" s="471" customFormat="1" ht="12" hidden="1" customHeight="1">
      <c r="A4839" s="470"/>
    </row>
    <row r="4840" spans="1:1" s="471" customFormat="1" ht="12" hidden="1" customHeight="1">
      <c r="A4840" s="470"/>
    </row>
    <row r="4841" spans="1:1" s="471" customFormat="1" ht="12" hidden="1" customHeight="1">
      <c r="A4841" s="470"/>
    </row>
    <row r="4842" spans="1:1" s="471" customFormat="1" ht="12" hidden="1" customHeight="1">
      <c r="A4842" s="470"/>
    </row>
    <row r="4843" spans="1:1" s="471" customFormat="1" ht="12" hidden="1" customHeight="1">
      <c r="A4843" s="470"/>
    </row>
    <row r="4844" spans="1:1" s="471" customFormat="1" ht="12" hidden="1" customHeight="1">
      <c r="A4844" s="470"/>
    </row>
    <row r="4845" spans="1:1" s="471" customFormat="1" ht="12" hidden="1" customHeight="1">
      <c r="A4845" s="470"/>
    </row>
    <row r="4846" spans="1:1" s="471" customFormat="1" ht="12" hidden="1" customHeight="1">
      <c r="A4846" s="470"/>
    </row>
    <row r="4847" spans="1:1" s="471" customFormat="1" ht="12" hidden="1" customHeight="1">
      <c r="A4847" s="470"/>
    </row>
    <row r="4848" spans="1:1" s="471" customFormat="1" ht="12" hidden="1" customHeight="1">
      <c r="A4848" s="470"/>
    </row>
    <row r="4849" spans="1:1" s="471" customFormat="1" ht="12" hidden="1" customHeight="1">
      <c r="A4849" s="470"/>
    </row>
    <row r="4850" spans="1:1" s="471" customFormat="1" ht="12" hidden="1" customHeight="1">
      <c r="A4850" s="470"/>
    </row>
    <row r="4851" spans="1:1" s="471" customFormat="1" ht="12" hidden="1" customHeight="1">
      <c r="A4851" s="470"/>
    </row>
    <row r="4852" spans="1:1" s="471" customFormat="1" ht="12" hidden="1" customHeight="1">
      <c r="A4852" s="470"/>
    </row>
    <row r="4853" spans="1:1" s="471" customFormat="1" ht="12" hidden="1" customHeight="1">
      <c r="A4853" s="470"/>
    </row>
    <row r="4854" spans="1:1" s="471" customFormat="1" ht="12" hidden="1" customHeight="1">
      <c r="A4854" s="470"/>
    </row>
    <row r="4855" spans="1:1" s="471" customFormat="1" ht="12" hidden="1" customHeight="1">
      <c r="A4855" s="470"/>
    </row>
    <row r="4856" spans="1:1" s="471" customFormat="1" ht="12" hidden="1" customHeight="1">
      <c r="A4856" s="470"/>
    </row>
    <row r="4857" spans="1:1" s="471" customFormat="1" ht="12" hidden="1" customHeight="1">
      <c r="A4857" s="470"/>
    </row>
    <row r="4858" spans="1:1" s="471" customFormat="1" ht="12" hidden="1" customHeight="1">
      <c r="A4858" s="470"/>
    </row>
    <row r="4859" spans="1:1" s="471" customFormat="1" ht="12" hidden="1" customHeight="1">
      <c r="A4859" s="470"/>
    </row>
    <row r="4860" spans="1:1" s="471" customFormat="1" ht="12" hidden="1" customHeight="1">
      <c r="A4860" s="470"/>
    </row>
    <row r="4861" spans="1:1" s="471" customFormat="1" ht="12" hidden="1" customHeight="1">
      <c r="A4861" s="470"/>
    </row>
    <row r="4862" spans="1:1" s="471" customFormat="1" ht="12" hidden="1" customHeight="1">
      <c r="A4862" s="470"/>
    </row>
    <row r="4863" spans="1:1" s="471" customFormat="1" ht="12" hidden="1" customHeight="1">
      <c r="A4863" s="470"/>
    </row>
    <row r="4864" spans="1:1" s="471" customFormat="1" ht="12" hidden="1" customHeight="1">
      <c r="A4864" s="470"/>
    </row>
    <row r="4865" spans="1:1" s="471" customFormat="1" ht="12" hidden="1" customHeight="1">
      <c r="A4865" s="470"/>
    </row>
    <row r="4866" spans="1:1" s="471" customFormat="1" ht="12" hidden="1" customHeight="1">
      <c r="A4866" s="470"/>
    </row>
    <row r="4867" spans="1:1" s="471" customFormat="1" ht="12" hidden="1" customHeight="1">
      <c r="A4867" s="470"/>
    </row>
    <row r="4868" spans="1:1" s="471" customFormat="1" ht="12" hidden="1" customHeight="1">
      <c r="A4868" s="470"/>
    </row>
    <row r="4869" spans="1:1" s="471" customFormat="1" ht="12" hidden="1" customHeight="1">
      <c r="A4869" s="470"/>
    </row>
    <row r="4870" spans="1:1" s="471" customFormat="1" ht="12" hidden="1" customHeight="1">
      <c r="A4870" s="470"/>
    </row>
    <row r="4871" spans="1:1" s="471" customFormat="1" ht="12" hidden="1" customHeight="1">
      <c r="A4871" s="470"/>
    </row>
    <row r="4872" spans="1:1" s="471" customFormat="1" ht="12" hidden="1" customHeight="1">
      <c r="A4872" s="470"/>
    </row>
    <row r="4873" spans="1:1" s="471" customFormat="1" ht="12" hidden="1" customHeight="1">
      <c r="A4873" s="470"/>
    </row>
    <row r="4874" spans="1:1" s="471" customFormat="1" ht="12" hidden="1" customHeight="1">
      <c r="A4874" s="470"/>
    </row>
    <row r="4875" spans="1:1" s="471" customFormat="1" ht="12" hidden="1" customHeight="1">
      <c r="A4875" s="470"/>
    </row>
    <row r="4876" spans="1:1" s="471" customFormat="1" ht="12" hidden="1" customHeight="1">
      <c r="A4876" s="470"/>
    </row>
    <row r="4877" spans="1:1" s="471" customFormat="1" ht="12" hidden="1" customHeight="1">
      <c r="A4877" s="470"/>
    </row>
    <row r="4878" spans="1:1" s="471" customFormat="1" ht="12" hidden="1" customHeight="1">
      <c r="A4878" s="470"/>
    </row>
    <row r="4879" spans="1:1" s="471" customFormat="1" ht="12" hidden="1" customHeight="1">
      <c r="A4879" s="470"/>
    </row>
    <row r="4880" spans="1:1" s="471" customFormat="1" ht="12" hidden="1" customHeight="1">
      <c r="A4880" s="470"/>
    </row>
    <row r="4881" spans="1:1" s="471" customFormat="1" ht="12" hidden="1" customHeight="1">
      <c r="A4881" s="470"/>
    </row>
    <row r="4882" spans="1:1" s="471" customFormat="1" ht="12" hidden="1" customHeight="1">
      <c r="A4882" s="470"/>
    </row>
    <row r="4883" spans="1:1" s="471" customFormat="1" ht="12" hidden="1" customHeight="1">
      <c r="A4883" s="470"/>
    </row>
    <row r="4884" spans="1:1" s="471" customFormat="1" ht="12" hidden="1" customHeight="1">
      <c r="A4884" s="470"/>
    </row>
    <row r="4885" spans="1:1" s="471" customFormat="1" ht="12" hidden="1" customHeight="1">
      <c r="A4885" s="470"/>
    </row>
    <row r="4886" spans="1:1" s="471" customFormat="1" ht="12" hidden="1" customHeight="1">
      <c r="A4886" s="470"/>
    </row>
    <row r="4887" spans="1:1" s="471" customFormat="1" ht="12" hidden="1" customHeight="1">
      <c r="A4887" s="470"/>
    </row>
    <row r="4888" spans="1:1" s="471" customFormat="1" ht="12" hidden="1" customHeight="1">
      <c r="A4888" s="470"/>
    </row>
    <row r="4889" spans="1:1" s="471" customFormat="1" ht="12" hidden="1" customHeight="1">
      <c r="A4889" s="470"/>
    </row>
    <row r="4890" spans="1:1" s="471" customFormat="1" ht="12" hidden="1" customHeight="1">
      <c r="A4890" s="470"/>
    </row>
    <row r="4891" spans="1:1" s="471" customFormat="1" ht="12" hidden="1" customHeight="1">
      <c r="A4891" s="470"/>
    </row>
    <row r="4892" spans="1:1" s="471" customFormat="1" ht="12" hidden="1" customHeight="1">
      <c r="A4892" s="470"/>
    </row>
    <row r="4893" spans="1:1" s="471" customFormat="1" ht="12" hidden="1" customHeight="1">
      <c r="A4893" s="470"/>
    </row>
    <row r="4894" spans="1:1" s="471" customFormat="1" ht="12" hidden="1" customHeight="1">
      <c r="A4894" s="470"/>
    </row>
    <row r="4895" spans="1:1" s="471" customFormat="1" ht="12" hidden="1" customHeight="1">
      <c r="A4895" s="470"/>
    </row>
    <row r="4896" spans="1:1" s="471" customFormat="1" ht="12" hidden="1" customHeight="1">
      <c r="A4896" s="470"/>
    </row>
    <row r="4897" spans="1:1" s="471" customFormat="1" ht="12" hidden="1" customHeight="1">
      <c r="A4897" s="470"/>
    </row>
    <row r="4898" spans="1:1" s="471" customFormat="1" ht="12" hidden="1" customHeight="1">
      <c r="A4898" s="470"/>
    </row>
    <row r="4899" spans="1:1" s="471" customFormat="1" ht="12" hidden="1" customHeight="1">
      <c r="A4899" s="470"/>
    </row>
    <row r="4900" spans="1:1" s="471" customFormat="1" ht="12" hidden="1" customHeight="1">
      <c r="A4900" s="470"/>
    </row>
    <row r="4901" spans="1:1" s="471" customFormat="1" ht="12" hidden="1" customHeight="1">
      <c r="A4901" s="470"/>
    </row>
    <row r="4902" spans="1:1" s="471" customFormat="1" ht="12" hidden="1" customHeight="1">
      <c r="A4902" s="470"/>
    </row>
    <row r="4903" spans="1:1" s="471" customFormat="1" ht="12" hidden="1" customHeight="1">
      <c r="A4903" s="470"/>
    </row>
    <row r="4904" spans="1:1" s="471" customFormat="1" ht="12" hidden="1" customHeight="1">
      <c r="A4904" s="470"/>
    </row>
    <row r="4905" spans="1:1" s="471" customFormat="1" ht="12" hidden="1" customHeight="1">
      <c r="A4905" s="470"/>
    </row>
    <row r="4906" spans="1:1" s="471" customFormat="1" ht="12" hidden="1" customHeight="1">
      <c r="A4906" s="470"/>
    </row>
    <row r="4907" spans="1:1" s="471" customFormat="1" ht="12" hidden="1" customHeight="1">
      <c r="A4907" s="470"/>
    </row>
    <row r="4908" spans="1:1" s="471" customFormat="1" ht="12" hidden="1" customHeight="1">
      <c r="A4908" s="470"/>
    </row>
    <row r="4909" spans="1:1" s="471" customFormat="1" ht="12" hidden="1" customHeight="1">
      <c r="A4909" s="470"/>
    </row>
    <row r="4910" spans="1:1" s="471" customFormat="1" ht="12" hidden="1" customHeight="1">
      <c r="A4910" s="470"/>
    </row>
    <row r="4911" spans="1:1" s="471" customFormat="1" ht="12" hidden="1" customHeight="1">
      <c r="A4911" s="470"/>
    </row>
    <row r="4912" spans="1:1" s="471" customFormat="1" ht="12" hidden="1" customHeight="1">
      <c r="A4912" s="470"/>
    </row>
    <row r="4913" spans="1:1" s="471" customFormat="1" ht="12" hidden="1" customHeight="1">
      <c r="A4913" s="470"/>
    </row>
    <row r="4914" spans="1:1" s="471" customFormat="1" ht="12" hidden="1" customHeight="1">
      <c r="A4914" s="470"/>
    </row>
    <row r="4915" spans="1:1" s="471" customFormat="1" ht="12" hidden="1" customHeight="1">
      <c r="A4915" s="470"/>
    </row>
    <row r="4916" spans="1:1" s="471" customFormat="1" ht="12" hidden="1" customHeight="1">
      <c r="A4916" s="470"/>
    </row>
    <row r="4917" spans="1:1" s="471" customFormat="1" ht="12" hidden="1" customHeight="1">
      <c r="A4917" s="470"/>
    </row>
    <row r="4918" spans="1:1" s="471" customFormat="1" ht="12" hidden="1" customHeight="1">
      <c r="A4918" s="470"/>
    </row>
    <row r="4919" spans="1:1" s="471" customFormat="1" ht="12" hidden="1" customHeight="1">
      <c r="A4919" s="470"/>
    </row>
    <row r="4920" spans="1:1" s="471" customFormat="1" ht="12" hidden="1" customHeight="1">
      <c r="A4920" s="470"/>
    </row>
    <row r="4921" spans="1:1" s="471" customFormat="1" ht="12" hidden="1" customHeight="1">
      <c r="A4921" s="470"/>
    </row>
    <row r="4922" spans="1:1" s="471" customFormat="1" ht="12" hidden="1" customHeight="1">
      <c r="A4922" s="470"/>
    </row>
    <row r="4923" spans="1:1" s="471" customFormat="1" ht="12" hidden="1" customHeight="1">
      <c r="A4923" s="470"/>
    </row>
    <row r="4924" spans="1:1" s="471" customFormat="1" ht="12" hidden="1" customHeight="1">
      <c r="A4924" s="470"/>
    </row>
    <row r="4925" spans="1:1" s="471" customFormat="1" ht="12" hidden="1" customHeight="1">
      <c r="A4925" s="470"/>
    </row>
    <row r="4926" spans="1:1" s="471" customFormat="1" ht="12" hidden="1" customHeight="1">
      <c r="A4926" s="470"/>
    </row>
    <row r="4927" spans="1:1" s="471" customFormat="1" ht="12" hidden="1" customHeight="1">
      <c r="A4927" s="470"/>
    </row>
    <row r="4928" spans="1:1" s="471" customFormat="1" ht="12" hidden="1" customHeight="1">
      <c r="A4928" s="470"/>
    </row>
    <row r="4929" spans="1:1" s="471" customFormat="1" ht="12" hidden="1" customHeight="1">
      <c r="A4929" s="470"/>
    </row>
    <row r="4930" spans="1:1" s="471" customFormat="1" ht="12" hidden="1" customHeight="1">
      <c r="A4930" s="470"/>
    </row>
    <row r="4931" spans="1:1" s="471" customFormat="1" ht="12" hidden="1" customHeight="1">
      <c r="A4931" s="470"/>
    </row>
    <row r="4932" spans="1:1" s="471" customFormat="1" ht="12" hidden="1" customHeight="1">
      <c r="A4932" s="470"/>
    </row>
    <row r="4933" spans="1:1" s="471" customFormat="1" ht="12" hidden="1" customHeight="1">
      <c r="A4933" s="470"/>
    </row>
    <row r="4934" spans="1:1" s="471" customFormat="1" ht="12" hidden="1" customHeight="1">
      <c r="A4934" s="470"/>
    </row>
    <row r="4935" spans="1:1" s="471" customFormat="1" ht="12" hidden="1" customHeight="1">
      <c r="A4935" s="470"/>
    </row>
    <row r="4936" spans="1:1" s="471" customFormat="1" ht="12" hidden="1" customHeight="1">
      <c r="A4936" s="470"/>
    </row>
    <row r="4937" spans="1:1" s="471" customFormat="1" ht="12" hidden="1" customHeight="1">
      <c r="A4937" s="470"/>
    </row>
    <row r="4938" spans="1:1" s="471" customFormat="1" ht="12" hidden="1" customHeight="1">
      <c r="A4938" s="470"/>
    </row>
    <row r="4939" spans="1:1" s="471" customFormat="1" ht="12" hidden="1" customHeight="1">
      <c r="A4939" s="470"/>
    </row>
    <row r="4940" spans="1:1" s="471" customFormat="1" ht="12" hidden="1" customHeight="1">
      <c r="A4940" s="470"/>
    </row>
    <row r="4941" spans="1:1" s="471" customFormat="1" ht="12" hidden="1" customHeight="1">
      <c r="A4941" s="470"/>
    </row>
    <row r="4942" spans="1:1" s="471" customFormat="1" ht="12" hidden="1" customHeight="1">
      <c r="A4942" s="470"/>
    </row>
    <row r="4943" spans="1:1" s="471" customFormat="1" ht="12" hidden="1" customHeight="1">
      <c r="A4943" s="470"/>
    </row>
    <row r="4944" spans="1:1" s="471" customFormat="1" ht="12" hidden="1" customHeight="1">
      <c r="A4944" s="470"/>
    </row>
    <row r="4945" spans="1:1" s="471" customFormat="1" ht="12" hidden="1" customHeight="1">
      <c r="A4945" s="470"/>
    </row>
    <row r="4946" spans="1:1" s="471" customFormat="1" ht="12" hidden="1" customHeight="1">
      <c r="A4946" s="470"/>
    </row>
    <row r="4947" spans="1:1" s="471" customFormat="1" ht="12" hidden="1" customHeight="1">
      <c r="A4947" s="470"/>
    </row>
    <row r="4948" spans="1:1" s="471" customFormat="1" ht="12" hidden="1" customHeight="1">
      <c r="A4948" s="470"/>
    </row>
    <row r="4949" spans="1:1" s="471" customFormat="1" ht="12" hidden="1" customHeight="1">
      <c r="A4949" s="470"/>
    </row>
    <row r="4950" spans="1:1" s="471" customFormat="1" ht="12" hidden="1" customHeight="1">
      <c r="A4950" s="470"/>
    </row>
    <row r="4951" spans="1:1" s="471" customFormat="1" ht="12" hidden="1" customHeight="1">
      <c r="A4951" s="470"/>
    </row>
    <row r="4952" spans="1:1" s="471" customFormat="1" ht="12" hidden="1" customHeight="1">
      <c r="A4952" s="470"/>
    </row>
    <row r="4953" spans="1:1" s="471" customFormat="1" ht="12" hidden="1" customHeight="1">
      <c r="A4953" s="470"/>
    </row>
    <row r="4954" spans="1:1" s="471" customFormat="1" ht="12" hidden="1" customHeight="1">
      <c r="A4954" s="470"/>
    </row>
    <row r="4955" spans="1:1" s="471" customFormat="1" ht="12" hidden="1" customHeight="1">
      <c r="A4955" s="470"/>
    </row>
    <row r="4956" spans="1:1" s="471" customFormat="1" ht="12" hidden="1" customHeight="1">
      <c r="A4956" s="470"/>
    </row>
    <row r="4957" spans="1:1" s="471" customFormat="1" ht="12" hidden="1" customHeight="1">
      <c r="A4957" s="470"/>
    </row>
    <row r="4958" spans="1:1" s="471" customFormat="1" ht="12" hidden="1" customHeight="1">
      <c r="A4958" s="470"/>
    </row>
    <row r="4959" spans="1:1" s="471" customFormat="1" ht="12" hidden="1" customHeight="1">
      <c r="A4959" s="470"/>
    </row>
    <row r="4960" spans="1:1" s="471" customFormat="1" ht="12" hidden="1" customHeight="1">
      <c r="A4960" s="470"/>
    </row>
    <row r="4961" spans="1:1" s="471" customFormat="1" ht="12" hidden="1" customHeight="1">
      <c r="A4961" s="470"/>
    </row>
    <row r="4962" spans="1:1" s="471" customFormat="1" ht="12" hidden="1" customHeight="1">
      <c r="A4962" s="470"/>
    </row>
    <row r="4963" spans="1:1" s="471" customFormat="1" ht="12" hidden="1" customHeight="1">
      <c r="A4963" s="470"/>
    </row>
    <row r="4964" spans="1:1" s="471" customFormat="1" ht="12" hidden="1" customHeight="1">
      <c r="A4964" s="470"/>
    </row>
    <row r="4965" spans="1:1" s="471" customFormat="1" ht="12" hidden="1" customHeight="1">
      <c r="A4965" s="470"/>
    </row>
    <row r="4966" spans="1:1" s="471" customFormat="1" ht="12" hidden="1" customHeight="1">
      <c r="A4966" s="470"/>
    </row>
    <row r="4967" spans="1:1" s="471" customFormat="1" ht="12" hidden="1" customHeight="1">
      <c r="A4967" s="470"/>
    </row>
    <row r="4968" spans="1:1" s="471" customFormat="1" ht="12" hidden="1" customHeight="1">
      <c r="A4968" s="470"/>
    </row>
    <row r="4969" spans="1:1" s="471" customFormat="1" ht="12" hidden="1" customHeight="1">
      <c r="A4969" s="470"/>
    </row>
    <row r="4970" spans="1:1" s="471" customFormat="1" ht="12" hidden="1" customHeight="1">
      <c r="A4970" s="470"/>
    </row>
    <row r="4971" spans="1:1" s="471" customFormat="1" ht="12" hidden="1" customHeight="1">
      <c r="A4971" s="470"/>
    </row>
    <row r="4972" spans="1:1" s="471" customFormat="1" ht="12" hidden="1" customHeight="1">
      <c r="A4972" s="470"/>
    </row>
    <row r="4973" spans="1:1" s="471" customFormat="1" ht="12" hidden="1" customHeight="1">
      <c r="A4973" s="470"/>
    </row>
    <row r="4974" spans="1:1" s="471" customFormat="1" ht="12" hidden="1" customHeight="1">
      <c r="A4974" s="470"/>
    </row>
    <row r="4975" spans="1:1" s="471" customFormat="1" ht="12" hidden="1" customHeight="1">
      <c r="A4975" s="470"/>
    </row>
    <row r="4976" spans="1:1" s="471" customFormat="1" ht="12" hidden="1" customHeight="1">
      <c r="A4976" s="470"/>
    </row>
    <row r="4977" spans="1:1" s="471" customFormat="1" ht="12" hidden="1" customHeight="1">
      <c r="A4977" s="470"/>
    </row>
    <row r="4978" spans="1:1" s="471" customFormat="1" ht="12" hidden="1" customHeight="1">
      <c r="A4978" s="470"/>
    </row>
    <row r="4979" spans="1:1" s="471" customFormat="1" ht="12" hidden="1" customHeight="1">
      <c r="A4979" s="470"/>
    </row>
    <row r="4980" spans="1:1" s="471" customFormat="1" ht="12" hidden="1" customHeight="1">
      <c r="A4980" s="470"/>
    </row>
    <row r="4981" spans="1:1" s="471" customFormat="1" ht="12" hidden="1" customHeight="1">
      <c r="A4981" s="470"/>
    </row>
    <row r="4982" spans="1:1" s="471" customFormat="1" ht="12" hidden="1" customHeight="1">
      <c r="A4982" s="470"/>
    </row>
    <row r="4983" spans="1:1" s="471" customFormat="1" ht="12" hidden="1" customHeight="1">
      <c r="A4983" s="470"/>
    </row>
    <row r="4984" spans="1:1" s="471" customFormat="1" ht="12" hidden="1" customHeight="1">
      <c r="A4984" s="470"/>
    </row>
    <row r="4985" spans="1:1" s="471" customFormat="1" ht="12" hidden="1" customHeight="1">
      <c r="A4985" s="470"/>
    </row>
    <row r="4986" spans="1:1" s="471" customFormat="1" ht="12" hidden="1" customHeight="1">
      <c r="A4986" s="470"/>
    </row>
    <row r="4987" spans="1:1" s="471" customFormat="1" ht="12" hidden="1" customHeight="1">
      <c r="A4987" s="470"/>
    </row>
    <row r="4988" spans="1:1" s="471" customFormat="1" ht="12" hidden="1" customHeight="1">
      <c r="A4988" s="470"/>
    </row>
    <row r="4989" spans="1:1" s="471" customFormat="1" ht="12" hidden="1" customHeight="1">
      <c r="A4989" s="470"/>
    </row>
    <row r="4990" spans="1:1" s="471" customFormat="1" ht="12" hidden="1" customHeight="1">
      <c r="A4990" s="470"/>
    </row>
    <row r="4991" spans="1:1" s="471" customFormat="1" ht="12" hidden="1" customHeight="1">
      <c r="A4991" s="470"/>
    </row>
    <row r="4992" spans="1:1" s="471" customFormat="1" ht="12" hidden="1" customHeight="1">
      <c r="A4992" s="470"/>
    </row>
    <row r="4993" spans="1:1" s="471" customFormat="1" ht="12" hidden="1" customHeight="1">
      <c r="A4993" s="470"/>
    </row>
    <row r="4994" spans="1:1" s="471" customFormat="1" ht="12" hidden="1" customHeight="1">
      <c r="A4994" s="470"/>
    </row>
    <row r="4995" spans="1:1" s="471" customFormat="1" ht="12" hidden="1" customHeight="1">
      <c r="A4995" s="470"/>
    </row>
    <row r="4996" spans="1:1" s="471" customFormat="1" ht="12" hidden="1" customHeight="1">
      <c r="A4996" s="470"/>
    </row>
    <row r="4997" spans="1:1" s="471" customFormat="1" ht="12" hidden="1" customHeight="1">
      <c r="A4997" s="470"/>
    </row>
    <row r="4998" spans="1:1" s="471" customFormat="1" ht="12" hidden="1" customHeight="1">
      <c r="A4998" s="470"/>
    </row>
    <row r="4999" spans="1:1" s="471" customFormat="1" ht="12" hidden="1" customHeight="1">
      <c r="A4999" s="470"/>
    </row>
    <row r="5000" spans="1:1" s="471" customFormat="1" ht="12" hidden="1" customHeight="1">
      <c r="A5000" s="470"/>
    </row>
    <row r="5001" spans="1:1" s="471" customFormat="1" ht="12" hidden="1" customHeight="1">
      <c r="A5001" s="470"/>
    </row>
    <row r="5002" spans="1:1" s="471" customFormat="1" ht="12" hidden="1" customHeight="1">
      <c r="A5002" s="470"/>
    </row>
    <row r="5003" spans="1:1" s="471" customFormat="1" ht="12" hidden="1" customHeight="1">
      <c r="A5003" s="470"/>
    </row>
    <row r="5004" spans="1:1" s="471" customFormat="1" ht="12" hidden="1" customHeight="1">
      <c r="A5004" s="470"/>
    </row>
    <row r="5005" spans="1:1" s="471" customFormat="1" ht="12" hidden="1" customHeight="1">
      <c r="A5005" s="470"/>
    </row>
    <row r="5006" spans="1:1" s="471" customFormat="1" ht="12" hidden="1" customHeight="1">
      <c r="A5006" s="470"/>
    </row>
    <row r="5007" spans="1:1" s="471" customFormat="1" ht="12" hidden="1" customHeight="1">
      <c r="A5007" s="470"/>
    </row>
    <row r="5008" spans="1:1" s="471" customFormat="1" ht="12" hidden="1" customHeight="1">
      <c r="A5008" s="470"/>
    </row>
    <row r="5009" spans="1:1" s="471" customFormat="1" ht="12" hidden="1" customHeight="1">
      <c r="A5009" s="470"/>
    </row>
    <row r="5010" spans="1:1" s="471" customFormat="1" ht="12" hidden="1" customHeight="1">
      <c r="A5010" s="470"/>
    </row>
    <row r="5011" spans="1:1" s="471" customFormat="1" ht="12" hidden="1" customHeight="1">
      <c r="A5011" s="470"/>
    </row>
    <row r="5012" spans="1:1" s="471" customFormat="1" ht="12" hidden="1" customHeight="1">
      <c r="A5012" s="470"/>
    </row>
    <row r="5013" spans="1:1" s="471" customFormat="1" ht="12" hidden="1" customHeight="1">
      <c r="A5013" s="470"/>
    </row>
    <row r="5014" spans="1:1" s="471" customFormat="1" ht="12" hidden="1" customHeight="1">
      <c r="A5014" s="470"/>
    </row>
    <row r="5015" spans="1:1" s="471" customFormat="1" ht="12" hidden="1" customHeight="1">
      <c r="A5015" s="470"/>
    </row>
    <row r="5016" spans="1:1" s="471" customFormat="1" ht="12" hidden="1" customHeight="1">
      <c r="A5016" s="470"/>
    </row>
    <row r="5017" spans="1:1" s="471" customFormat="1" ht="12" hidden="1" customHeight="1">
      <c r="A5017" s="470"/>
    </row>
    <row r="5018" spans="1:1" s="471" customFormat="1" ht="12" hidden="1" customHeight="1">
      <c r="A5018" s="470"/>
    </row>
    <row r="5019" spans="1:1" s="471" customFormat="1" ht="12" hidden="1" customHeight="1">
      <c r="A5019" s="470"/>
    </row>
    <row r="5020" spans="1:1" s="471" customFormat="1" ht="12" hidden="1" customHeight="1">
      <c r="A5020" s="470"/>
    </row>
    <row r="5021" spans="1:1" s="471" customFormat="1" ht="12" hidden="1" customHeight="1">
      <c r="A5021" s="470"/>
    </row>
    <row r="5022" spans="1:1" s="471" customFormat="1" ht="12" hidden="1" customHeight="1">
      <c r="A5022" s="470"/>
    </row>
    <row r="5023" spans="1:1" s="471" customFormat="1" ht="12" hidden="1" customHeight="1">
      <c r="A5023" s="470"/>
    </row>
    <row r="5024" spans="1:1" s="471" customFormat="1" ht="12" hidden="1" customHeight="1">
      <c r="A5024" s="470"/>
    </row>
    <row r="5025" spans="1:1" s="471" customFormat="1" ht="12" hidden="1" customHeight="1">
      <c r="A5025" s="470"/>
    </row>
    <row r="5026" spans="1:1" s="471" customFormat="1" ht="12" hidden="1" customHeight="1">
      <c r="A5026" s="470"/>
    </row>
    <row r="5027" spans="1:1" s="471" customFormat="1" ht="12" hidden="1" customHeight="1">
      <c r="A5027" s="470"/>
    </row>
    <row r="5028" spans="1:1" s="471" customFormat="1" ht="12" hidden="1" customHeight="1">
      <c r="A5028" s="470"/>
    </row>
    <row r="5029" spans="1:1" s="471" customFormat="1" ht="12" hidden="1" customHeight="1">
      <c r="A5029" s="470"/>
    </row>
    <row r="5030" spans="1:1" s="471" customFormat="1" ht="12" hidden="1" customHeight="1">
      <c r="A5030" s="470"/>
    </row>
    <row r="5031" spans="1:1" s="471" customFormat="1" ht="12" hidden="1" customHeight="1">
      <c r="A5031" s="470"/>
    </row>
    <row r="5032" spans="1:1" s="471" customFormat="1" ht="12" hidden="1" customHeight="1">
      <c r="A5032" s="470"/>
    </row>
    <row r="5033" spans="1:1" s="471" customFormat="1" ht="12" hidden="1" customHeight="1">
      <c r="A5033" s="470"/>
    </row>
    <row r="5034" spans="1:1" s="471" customFormat="1" ht="12" hidden="1" customHeight="1">
      <c r="A5034" s="470"/>
    </row>
    <row r="5035" spans="1:1" s="471" customFormat="1" ht="12" hidden="1" customHeight="1">
      <c r="A5035" s="470"/>
    </row>
    <row r="5036" spans="1:1" s="471" customFormat="1" ht="12" hidden="1" customHeight="1">
      <c r="A5036" s="470"/>
    </row>
    <row r="5037" spans="1:1" s="471" customFormat="1" ht="12" hidden="1" customHeight="1">
      <c r="A5037" s="470"/>
    </row>
    <row r="5038" spans="1:1" s="471" customFormat="1" ht="12" hidden="1" customHeight="1">
      <c r="A5038" s="470"/>
    </row>
    <row r="5039" spans="1:1" s="471" customFormat="1" ht="12" hidden="1" customHeight="1">
      <c r="A5039" s="470"/>
    </row>
    <row r="5040" spans="1:1" s="471" customFormat="1" ht="12" hidden="1" customHeight="1">
      <c r="A5040" s="470"/>
    </row>
    <row r="5041" spans="1:1" s="471" customFormat="1" ht="12" hidden="1" customHeight="1">
      <c r="A5041" s="470"/>
    </row>
    <row r="5042" spans="1:1" s="471" customFormat="1" ht="12" hidden="1" customHeight="1">
      <c r="A5042" s="470"/>
    </row>
    <row r="5043" spans="1:1" s="471" customFormat="1" ht="12" hidden="1" customHeight="1">
      <c r="A5043" s="470"/>
    </row>
    <row r="5044" spans="1:1" s="471" customFormat="1" ht="12" hidden="1" customHeight="1">
      <c r="A5044" s="470"/>
    </row>
    <row r="5045" spans="1:1" s="471" customFormat="1" ht="12" hidden="1" customHeight="1">
      <c r="A5045" s="470"/>
    </row>
    <row r="5046" spans="1:1" s="471" customFormat="1" ht="12" hidden="1" customHeight="1">
      <c r="A5046" s="470"/>
    </row>
    <row r="5047" spans="1:1" s="471" customFormat="1" ht="12" hidden="1" customHeight="1">
      <c r="A5047" s="470"/>
    </row>
    <row r="5048" spans="1:1" s="471" customFormat="1" ht="12" hidden="1" customHeight="1">
      <c r="A5048" s="470"/>
    </row>
    <row r="5049" spans="1:1" s="471" customFormat="1" ht="12" hidden="1" customHeight="1">
      <c r="A5049" s="470"/>
    </row>
    <row r="5050" spans="1:1" s="471" customFormat="1" ht="12" hidden="1" customHeight="1">
      <c r="A5050" s="470"/>
    </row>
    <row r="5051" spans="1:1" s="471" customFormat="1" ht="12" hidden="1" customHeight="1">
      <c r="A5051" s="470"/>
    </row>
    <row r="5052" spans="1:1" s="471" customFormat="1" ht="12" hidden="1" customHeight="1">
      <c r="A5052" s="470"/>
    </row>
    <row r="5053" spans="1:1" s="471" customFormat="1" ht="12" hidden="1" customHeight="1">
      <c r="A5053" s="470"/>
    </row>
    <row r="5054" spans="1:1" s="471" customFormat="1" ht="12" hidden="1" customHeight="1">
      <c r="A5054" s="470"/>
    </row>
    <row r="5055" spans="1:1" s="471" customFormat="1" ht="12" hidden="1" customHeight="1">
      <c r="A5055" s="470"/>
    </row>
    <row r="5056" spans="1:1" s="471" customFormat="1" ht="12" hidden="1" customHeight="1">
      <c r="A5056" s="470"/>
    </row>
    <row r="5057" spans="1:1" s="471" customFormat="1" ht="12" hidden="1" customHeight="1">
      <c r="A5057" s="470"/>
    </row>
    <row r="5058" spans="1:1" s="471" customFormat="1" ht="12" hidden="1" customHeight="1">
      <c r="A5058" s="470"/>
    </row>
    <row r="5059" spans="1:1" s="471" customFormat="1" ht="12" hidden="1" customHeight="1">
      <c r="A5059" s="470"/>
    </row>
    <row r="5060" spans="1:1" s="471" customFormat="1" ht="12" hidden="1" customHeight="1">
      <c r="A5060" s="470"/>
    </row>
    <row r="5061" spans="1:1" s="471" customFormat="1" ht="12" hidden="1" customHeight="1">
      <c r="A5061" s="470"/>
    </row>
    <row r="5062" spans="1:1" s="471" customFormat="1" ht="12" hidden="1" customHeight="1">
      <c r="A5062" s="470"/>
    </row>
    <row r="5063" spans="1:1" s="471" customFormat="1" ht="12" hidden="1" customHeight="1">
      <c r="A5063" s="470"/>
    </row>
    <row r="5064" spans="1:1" s="471" customFormat="1" ht="12" hidden="1" customHeight="1">
      <c r="A5064" s="470"/>
    </row>
    <row r="5065" spans="1:1" s="471" customFormat="1" ht="12" hidden="1" customHeight="1">
      <c r="A5065" s="470"/>
    </row>
    <row r="5066" spans="1:1" s="471" customFormat="1" ht="12" hidden="1" customHeight="1">
      <c r="A5066" s="470"/>
    </row>
    <row r="5067" spans="1:1" s="471" customFormat="1" ht="12" hidden="1" customHeight="1">
      <c r="A5067" s="470"/>
    </row>
    <row r="5068" spans="1:1" s="471" customFormat="1" ht="12" hidden="1" customHeight="1">
      <c r="A5068" s="470"/>
    </row>
    <row r="5069" spans="1:1" s="471" customFormat="1" ht="12" hidden="1" customHeight="1">
      <c r="A5069" s="470"/>
    </row>
    <row r="5070" spans="1:1" s="471" customFormat="1" ht="12" hidden="1" customHeight="1">
      <c r="A5070" s="470"/>
    </row>
    <row r="5071" spans="1:1" s="471" customFormat="1" ht="12" hidden="1" customHeight="1">
      <c r="A5071" s="470"/>
    </row>
    <row r="5072" spans="1:1" s="471" customFormat="1" ht="12" hidden="1" customHeight="1">
      <c r="A5072" s="470"/>
    </row>
    <row r="5073" spans="1:1" s="471" customFormat="1" ht="12" hidden="1" customHeight="1">
      <c r="A5073" s="470"/>
    </row>
    <row r="5074" spans="1:1" s="471" customFormat="1" ht="12" hidden="1" customHeight="1">
      <c r="A5074" s="470"/>
    </row>
    <row r="5075" spans="1:1" s="471" customFormat="1" ht="12" hidden="1" customHeight="1">
      <c r="A5075" s="470"/>
    </row>
    <row r="5076" spans="1:1" s="471" customFormat="1" ht="12" hidden="1" customHeight="1">
      <c r="A5076" s="470"/>
    </row>
    <row r="5077" spans="1:1" s="471" customFormat="1" ht="12" hidden="1" customHeight="1">
      <c r="A5077" s="470"/>
    </row>
    <row r="5078" spans="1:1" s="471" customFormat="1" ht="12" hidden="1" customHeight="1">
      <c r="A5078" s="470"/>
    </row>
    <row r="5079" spans="1:1" s="471" customFormat="1" ht="12" hidden="1" customHeight="1">
      <c r="A5079" s="470"/>
    </row>
    <row r="5080" spans="1:1" s="471" customFormat="1" ht="12" hidden="1" customHeight="1">
      <c r="A5080" s="470"/>
    </row>
    <row r="5081" spans="1:1" s="471" customFormat="1" ht="12" hidden="1" customHeight="1">
      <c r="A5081" s="470"/>
    </row>
    <row r="5082" spans="1:1" s="471" customFormat="1" ht="12" hidden="1" customHeight="1">
      <c r="A5082" s="470"/>
    </row>
    <row r="5083" spans="1:1" s="471" customFormat="1" ht="12" hidden="1" customHeight="1">
      <c r="A5083" s="470"/>
    </row>
    <row r="5084" spans="1:1" s="471" customFormat="1" ht="12" hidden="1" customHeight="1">
      <c r="A5084" s="470"/>
    </row>
    <row r="5085" spans="1:1" s="471" customFormat="1" ht="12" hidden="1" customHeight="1">
      <c r="A5085" s="470"/>
    </row>
    <row r="5086" spans="1:1" s="471" customFormat="1" ht="12" hidden="1" customHeight="1">
      <c r="A5086" s="470"/>
    </row>
    <row r="5087" spans="1:1" s="471" customFormat="1" ht="12" hidden="1" customHeight="1">
      <c r="A5087" s="470"/>
    </row>
    <row r="5088" spans="1:1" s="471" customFormat="1" ht="12" hidden="1" customHeight="1">
      <c r="A5088" s="470"/>
    </row>
    <row r="5089" spans="1:1" s="471" customFormat="1" ht="12" hidden="1" customHeight="1">
      <c r="A5089" s="470"/>
    </row>
    <row r="5090" spans="1:1" s="471" customFormat="1" ht="12" hidden="1" customHeight="1">
      <c r="A5090" s="470"/>
    </row>
    <row r="5091" spans="1:1" s="471" customFormat="1" ht="12" hidden="1" customHeight="1">
      <c r="A5091" s="470"/>
    </row>
    <row r="5092" spans="1:1" s="471" customFormat="1" ht="12" hidden="1" customHeight="1">
      <c r="A5092" s="470"/>
    </row>
    <row r="5093" spans="1:1" s="471" customFormat="1" ht="12" hidden="1" customHeight="1">
      <c r="A5093" s="470"/>
    </row>
    <row r="5094" spans="1:1" s="471" customFormat="1" ht="12" hidden="1" customHeight="1">
      <c r="A5094" s="470"/>
    </row>
    <row r="5095" spans="1:1" s="471" customFormat="1" ht="12" hidden="1" customHeight="1">
      <c r="A5095" s="470"/>
    </row>
    <row r="5096" spans="1:1" s="471" customFormat="1" ht="12" hidden="1" customHeight="1">
      <c r="A5096" s="470"/>
    </row>
    <row r="5097" spans="1:1" s="471" customFormat="1" ht="12" hidden="1" customHeight="1">
      <c r="A5097" s="470"/>
    </row>
    <row r="5098" spans="1:1" s="471" customFormat="1" ht="12" hidden="1" customHeight="1">
      <c r="A5098" s="470"/>
    </row>
    <row r="5099" spans="1:1" s="471" customFormat="1" ht="12" hidden="1" customHeight="1">
      <c r="A5099" s="470"/>
    </row>
    <row r="5100" spans="1:1" s="471" customFormat="1" ht="12" hidden="1" customHeight="1">
      <c r="A5100" s="470"/>
    </row>
    <row r="5101" spans="1:1" s="471" customFormat="1" ht="12" hidden="1" customHeight="1">
      <c r="A5101" s="470"/>
    </row>
    <row r="5102" spans="1:1" s="471" customFormat="1" ht="12" hidden="1" customHeight="1">
      <c r="A5102" s="470"/>
    </row>
    <row r="5103" spans="1:1" s="471" customFormat="1" ht="12" hidden="1" customHeight="1">
      <c r="A5103" s="470"/>
    </row>
    <row r="5104" spans="1:1" s="471" customFormat="1" ht="12" hidden="1" customHeight="1">
      <c r="A5104" s="470"/>
    </row>
    <row r="5105" spans="1:1" s="471" customFormat="1" ht="12" hidden="1" customHeight="1">
      <c r="A5105" s="470"/>
    </row>
    <row r="5106" spans="1:1" s="471" customFormat="1" ht="12" hidden="1" customHeight="1">
      <c r="A5106" s="470"/>
    </row>
    <row r="5107" spans="1:1" s="471" customFormat="1" ht="12" hidden="1" customHeight="1">
      <c r="A5107" s="470"/>
    </row>
    <row r="5108" spans="1:1" s="471" customFormat="1" ht="12" hidden="1" customHeight="1">
      <c r="A5108" s="470"/>
    </row>
    <row r="5109" spans="1:1" s="471" customFormat="1" ht="12" hidden="1" customHeight="1">
      <c r="A5109" s="470"/>
    </row>
    <row r="5110" spans="1:1" s="471" customFormat="1" ht="12" hidden="1" customHeight="1">
      <c r="A5110" s="470"/>
    </row>
    <row r="5111" spans="1:1" s="471" customFormat="1" ht="12" hidden="1" customHeight="1">
      <c r="A5111" s="470"/>
    </row>
    <row r="5112" spans="1:1" s="471" customFormat="1" ht="12" hidden="1" customHeight="1">
      <c r="A5112" s="470"/>
    </row>
    <row r="5113" spans="1:1" s="471" customFormat="1" ht="12" hidden="1" customHeight="1">
      <c r="A5113" s="470"/>
    </row>
    <row r="5114" spans="1:1" s="471" customFormat="1" ht="12" hidden="1" customHeight="1">
      <c r="A5114" s="470"/>
    </row>
    <row r="5115" spans="1:1" s="471" customFormat="1" ht="12" hidden="1" customHeight="1">
      <c r="A5115" s="470"/>
    </row>
    <row r="5116" spans="1:1" s="471" customFormat="1" ht="12" hidden="1" customHeight="1">
      <c r="A5116" s="470"/>
    </row>
    <row r="5117" spans="1:1" s="471" customFormat="1" ht="12" hidden="1" customHeight="1">
      <c r="A5117" s="470"/>
    </row>
    <row r="5118" spans="1:1" s="471" customFormat="1" ht="12" hidden="1" customHeight="1">
      <c r="A5118" s="470"/>
    </row>
    <row r="5119" spans="1:1" s="471" customFormat="1" ht="12" hidden="1" customHeight="1">
      <c r="A5119" s="470"/>
    </row>
    <row r="5120" spans="1:1" s="471" customFormat="1" ht="12" hidden="1" customHeight="1">
      <c r="A5120" s="470"/>
    </row>
    <row r="5121" spans="1:1" s="471" customFormat="1" ht="12" hidden="1" customHeight="1">
      <c r="A5121" s="470"/>
    </row>
    <row r="5122" spans="1:1" s="471" customFormat="1" ht="12" hidden="1" customHeight="1">
      <c r="A5122" s="470"/>
    </row>
    <row r="5123" spans="1:1" s="471" customFormat="1" ht="12" hidden="1" customHeight="1">
      <c r="A5123" s="470"/>
    </row>
    <row r="5124" spans="1:1" s="471" customFormat="1" ht="12" hidden="1" customHeight="1">
      <c r="A5124" s="470"/>
    </row>
    <row r="5125" spans="1:1" s="471" customFormat="1" ht="12" hidden="1" customHeight="1">
      <c r="A5125" s="470"/>
    </row>
    <row r="5126" spans="1:1" s="471" customFormat="1" ht="12" hidden="1" customHeight="1">
      <c r="A5126" s="470"/>
    </row>
    <row r="5127" spans="1:1" s="471" customFormat="1" ht="12" hidden="1" customHeight="1">
      <c r="A5127" s="470"/>
    </row>
    <row r="5128" spans="1:1" s="471" customFormat="1" ht="12" hidden="1" customHeight="1">
      <c r="A5128" s="470"/>
    </row>
    <row r="5129" spans="1:1" s="471" customFormat="1" ht="12" hidden="1" customHeight="1">
      <c r="A5129" s="470"/>
    </row>
    <row r="5130" spans="1:1" s="471" customFormat="1" ht="12" hidden="1" customHeight="1">
      <c r="A5130" s="470"/>
    </row>
    <row r="5131" spans="1:1" s="471" customFormat="1" ht="12" hidden="1" customHeight="1">
      <c r="A5131" s="470"/>
    </row>
    <row r="5132" spans="1:1" s="471" customFormat="1" ht="12" hidden="1" customHeight="1">
      <c r="A5132" s="470"/>
    </row>
    <row r="5133" spans="1:1" s="471" customFormat="1" ht="12" hidden="1" customHeight="1">
      <c r="A5133" s="470"/>
    </row>
    <row r="5134" spans="1:1" s="471" customFormat="1" ht="12" hidden="1" customHeight="1">
      <c r="A5134" s="470"/>
    </row>
    <row r="5135" spans="1:1" s="471" customFormat="1" ht="12" hidden="1" customHeight="1">
      <c r="A5135" s="470"/>
    </row>
    <row r="5136" spans="1:1" s="471" customFormat="1" ht="12" hidden="1" customHeight="1">
      <c r="A5136" s="470"/>
    </row>
    <row r="5137" spans="1:1" s="471" customFormat="1" ht="12" hidden="1" customHeight="1">
      <c r="A5137" s="470"/>
    </row>
    <row r="5138" spans="1:1" s="471" customFormat="1" ht="12" hidden="1" customHeight="1">
      <c r="A5138" s="470"/>
    </row>
    <row r="5139" spans="1:1" s="471" customFormat="1" ht="12" hidden="1" customHeight="1">
      <c r="A5139" s="470"/>
    </row>
    <row r="5140" spans="1:1" s="471" customFormat="1" ht="12" hidden="1" customHeight="1">
      <c r="A5140" s="470"/>
    </row>
    <row r="5141" spans="1:1" s="471" customFormat="1" ht="12" hidden="1" customHeight="1">
      <c r="A5141" s="470"/>
    </row>
    <row r="5142" spans="1:1" s="471" customFormat="1" ht="12" hidden="1" customHeight="1">
      <c r="A5142" s="470"/>
    </row>
    <row r="5143" spans="1:1" s="471" customFormat="1" ht="12" hidden="1" customHeight="1">
      <c r="A5143" s="470"/>
    </row>
    <row r="5144" spans="1:1" s="471" customFormat="1" ht="12" hidden="1" customHeight="1">
      <c r="A5144" s="470"/>
    </row>
    <row r="5145" spans="1:1" s="471" customFormat="1" ht="12" hidden="1" customHeight="1">
      <c r="A5145" s="470"/>
    </row>
    <row r="5146" spans="1:1" s="471" customFormat="1" ht="12" hidden="1" customHeight="1">
      <c r="A5146" s="470"/>
    </row>
    <row r="5147" spans="1:1" s="471" customFormat="1" ht="12" hidden="1" customHeight="1">
      <c r="A5147" s="470"/>
    </row>
    <row r="5148" spans="1:1" s="471" customFormat="1" ht="12" hidden="1" customHeight="1">
      <c r="A5148" s="470"/>
    </row>
    <row r="5149" spans="1:1" s="471" customFormat="1" ht="12" hidden="1" customHeight="1">
      <c r="A5149" s="470"/>
    </row>
    <row r="5150" spans="1:1" s="471" customFormat="1" ht="12" hidden="1" customHeight="1">
      <c r="A5150" s="470"/>
    </row>
    <row r="5151" spans="1:1" s="471" customFormat="1" ht="12" hidden="1" customHeight="1">
      <c r="A5151" s="470"/>
    </row>
    <row r="5152" spans="1:1" s="471" customFormat="1" ht="12" hidden="1" customHeight="1">
      <c r="A5152" s="470"/>
    </row>
    <row r="5153" spans="1:1" s="471" customFormat="1" ht="12" hidden="1" customHeight="1">
      <c r="A5153" s="470"/>
    </row>
    <row r="5154" spans="1:1" s="471" customFormat="1" ht="12" hidden="1" customHeight="1">
      <c r="A5154" s="470"/>
    </row>
    <row r="5155" spans="1:1" s="471" customFormat="1" ht="12" hidden="1" customHeight="1">
      <c r="A5155" s="470"/>
    </row>
    <row r="5156" spans="1:1" s="471" customFormat="1" ht="12" hidden="1" customHeight="1">
      <c r="A5156" s="470"/>
    </row>
    <row r="5157" spans="1:1" s="471" customFormat="1" ht="12" hidden="1" customHeight="1">
      <c r="A5157" s="470"/>
    </row>
    <row r="5158" spans="1:1" s="471" customFormat="1" ht="12" hidden="1" customHeight="1">
      <c r="A5158" s="470"/>
    </row>
    <row r="5159" spans="1:1" s="471" customFormat="1" ht="12" hidden="1" customHeight="1">
      <c r="A5159" s="470"/>
    </row>
    <row r="5160" spans="1:1" s="471" customFormat="1" ht="12" hidden="1" customHeight="1">
      <c r="A5160" s="470"/>
    </row>
    <row r="5161" spans="1:1" s="471" customFormat="1" ht="12" hidden="1" customHeight="1">
      <c r="A5161" s="470"/>
    </row>
    <row r="5162" spans="1:1" s="471" customFormat="1" ht="12" hidden="1" customHeight="1">
      <c r="A5162" s="470"/>
    </row>
    <row r="5163" spans="1:1" s="471" customFormat="1" ht="12" hidden="1" customHeight="1">
      <c r="A5163" s="470"/>
    </row>
    <row r="5164" spans="1:1" s="471" customFormat="1" ht="12" hidden="1" customHeight="1">
      <c r="A5164" s="470"/>
    </row>
    <row r="5165" spans="1:1" s="471" customFormat="1" ht="12" hidden="1" customHeight="1">
      <c r="A5165" s="470"/>
    </row>
    <row r="5166" spans="1:1" s="471" customFormat="1" ht="12" hidden="1" customHeight="1">
      <c r="A5166" s="470"/>
    </row>
    <row r="5167" spans="1:1" s="471" customFormat="1" ht="12" hidden="1" customHeight="1">
      <c r="A5167" s="470"/>
    </row>
    <row r="5168" spans="1:1" s="471" customFormat="1" ht="12" hidden="1" customHeight="1">
      <c r="A5168" s="470"/>
    </row>
    <row r="5169" spans="1:1" s="471" customFormat="1" ht="12" hidden="1" customHeight="1">
      <c r="A5169" s="470"/>
    </row>
    <row r="5170" spans="1:1" s="471" customFormat="1" ht="12" hidden="1" customHeight="1">
      <c r="A5170" s="470"/>
    </row>
    <row r="5171" spans="1:1" s="471" customFormat="1" ht="12" hidden="1" customHeight="1">
      <c r="A5171" s="470"/>
    </row>
    <row r="5172" spans="1:1" s="471" customFormat="1" ht="12" hidden="1" customHeight="1">
      <c r="A5172" s="470"/>
    </row>
    <row r="5173" spans="1:1" s="471" customFormat="1" ht="12" hidden="1" customHeight="1">
      <c r="A5173" s="470"/>
    </row>
    <row r="5174" spans="1:1" s="471" customFormat="1" ht="12" hidden="1" customHeight="1">
      <c r="A5174" s="470"/>
    </row>
    <row r="5175" spans="1:1" s="471" customFormat="1" ht="12" hidden="1" customHeight="1">
      <c r="A5175" s="470"/>
    </row>
    <row r="5176" spans="1:1" s="471" customFormat="1" ht="12" hidden="1" customHeight="1">
      <c r="A5176" s="470"/>
    </row>
    <row r="5177" spans="1:1" s="471" customFormat="1" ht="12" hidden="1" customHeight="1">
      <c r="A5177" s="470"/>
    </row>
    <row r="5178" spans="1:1" s="471" customFormat="1" ht="12" hidden="1" customHeight="1">
      <c r="A5178" s="470"/>
    </row>
    <row r="5179" spans="1:1" s="471" customFormat="1" ht="12" hidden="1" customHeight="1">
      <c r="A5179" s="470"/>
    </row>
    <row r="5180" spans="1:1" s="471" customFormat="1" ht="12" hidden="1" customHeight="1">
      <c r="A5180" s="470"/>
    </row>
    <row r="5181" spans="1:1" s="471" customFormat="1" ht="12" hidden="1" customHeight="1">
      <c r="A5181" s="470"/>
    </row>
    <row r="5182" spans="1:1" s="471" customFormat="1" ht="12" hidden="1" customHeight="1">
      <c r="A5182" s="470"/>
    </row>
    <row r="5183" spans="1:1" s="471" customFormat="1" ht="12" hidden="1" customHeight="1">
      <c r="A5183" s="470"/>
    </row>
    <row r="5184" spans="1:1" s="471" customFormat="1" ht="12" hidden="1" customHeight="1">
      <c r="A5184" s="470"/>
    </row>
    <row r="5185" spans="1:1" s="471" customFormat="1" ht="12" hidden="1" customHeight="1">
      <c r="A5185" s="470"/>
    </row>
    <row r="5186" spans="1:1" s="471" customFormat="1" ht="12" hidden="1" customHeight="1">
      <c r="A5186" s="470"/>
    </row>
    <row r="5187" spans="1:1" s="471" customFormat="1" ht="12" hidden="1" customHeight="1">
      <c r="A5187" s="470"/>
    </row>
    <row r="5188" spans="1:1" s="471" customFormat="1" ht="12" hidden="1" customHeight="1">
      <c r="A5188" s="470"/>
    </row>
    <row r="5189" spans="1:1" s="471" customFormat="1" ht="12" hidden="1" customHeight="1">
      <c r="A5189" s="470"/>
    </row>
    <row r="5190" spans="1:1" s="471" customFormat="1" ht="12" hidden="1" customHeight="1">
      <c r="A5190" s="470"/>
    </row>
    <row r="5191" spans="1:1" s="471" customFormat="1" ht="12" hidden="1" customHeight="1">
      <c r="A5191" s="470"/>
    </row>
    <row r="5192" spans="1:1" s="471" customFormat="1" ht="12" hidden="1" customHeight="1">
      <c r="A5192" s="470"/>
    </row>
    <row r="5193" spans="1:1" s="471" customFormat="1" ht="12" hidden="1" customHeight="1">
      <c r="A5193" s="470"/>
    </row>
    <row r="5194" spans="1:1" s="471" customFormat="1" ht="12" hidden="1" customHeight="1">
      <c r="A5194" s="470"/>
    </row>
    <row r="5195" spans="1:1" s="471" customFormat="1" ht="12" hidden="1" customHeight="1">
      <c r="A5195" s="470"/>
    </row>
    <row r="5196" spans="1:1" s="471" customFormat="1" ht="12" hidden="1" customHeight="1">
      <c r="A5196" s="470"/>
    </row>
    <row r="5197" spans="1:1" s="471" customFormat="1" ht="12" hidden="1" customHeight="1">
      <c r="A5197" s="470"/>
    </row>
    <row r="5198" spans="1:1" s="471" customFormat="1" ht="12" hidden="1" customHeight="1">
      <c r="A5198" s="470"/>
    </row>
    <row r="5199" spans="1:1" s="471" customFormat="1" ht="12" hidden="1" customHeight="1">
      <c r="A5199" s="470"/>
    </row>
    <row r="5200" spans="1:1" s="471" customFormat="1" ht="12" hidden="1" customHeight="1">
      <c r="A5200" s="470"/>
    </row>
    <row r="5201" spans="1:1" s="471" customFormat="1" ht="12" hidden="1" customHeight="1">
      <c r="A5201" s="470"/>
    </row>
    <row r="5202" spans="1:1" s="471" customFormat="1" ht="12" hidden="1" customHeight="1">
      <c r="A5202" s="470"/>
    </row>
    <row r="5203" spans="1:1" s="471" customFormat="1" ht="12" hidden="1" customHeight="1">
      <c r="A5203" s="470"/>
    </row>
    <row r="5204" spans="1:1" s="471" customFormat="1" ht="12" hidden="1" customHeight="1">
      <c r="A5204" s="470"/>
    </row>
    <row r="5205" spans="1:1" s="471" customFormat="1" ht="12" hidden="1" customHeight="1">
      <c r="A5205" s="470"/>
    </row>
    <row r="5206" spans="1:1" s="471" customFormat="1" ht="12" hidden="1" customHeight="1">
      <c r="A5206" s="470"/>
    </row>
    <row r="5207" spans="1:1" s="471" customFormat="1" ht="12" hidden="1" customHeight="1">
      <c r="A5207" s="470"/>
    </row>
    <row r="5208" spans="1:1" s="471" customFormat="1" ht="12" hidden="1" customHeight="1">
      <c r="A5208" s="470"/>
    </row>
    <row r="5209" spans="1:1" s="471" customFormat="1" ht="12" hidden="1" customHeight="1">
      <c r="A5209" s="470"/>
    </row>
    <row r="5210" spans="1:1" s="471" customFormat="1" ht="12" hidden="1" customHeight="1">
      <c r="A5210" s="470"/>
    </row>
    <row r="5211" spans="1:1" s="471" customFormat="1" ht="12" hidden="1" customHeight="1">
      <c r="A5211" s="470"/>
    </row>
    <row r="5212" spans="1:1" s="471" customFormat="1" ht="12" hidden="1" customHeight="1">
      <c r="A5212" s="470"/>
    </row>
    <row r="5213" spans="1:1" s="471" customFormat="1" ht="12" hidden="1" customHeight="1">
      <c r="A5213" s="470"/>
    </row>
    <row r="5214" spans="1:1" s="471" customFormat="1" ht="12" hidden="1" customHeight="1">
      <c r="A5214" s="470"/>
    </row>
    <row r="5215" spans="1:1" s="471" customFormat="1" ht="12" hidden="1" customHeight="1">
      <c r="A5215" s="470"/>
    </row>
    <row r="5216" spans="1:1" s="471" customFormat="1" ht="12" hidden="1" customHeight="1">
      <c r="A5216" s="470"/>
    </row>
    <row r="5217" spans="1:1" s="471" customFormat="1" ht="12" hidden="1" customHeight="1">
      <c r="A5217" s="470"/>
    </row>
    <row r="5218" spans="1:1" s="471" customFormat="1" ht="12" hidden="1" customHeight="1">
      <c r="A5218" s="470"/>
    </row>
    <row r="5219" spans="1:1" s="471" customFormat="1" ht="12" hidden="1" customHeight="1">
      <c r="A5219" s="470"/>
    </row>
    <row r="5220" spans="1:1" s="471" customFormat="1" ht="12" hidden="1" customHeight="1">
      <c r="A5220" s="470"/>
    </row>
    <row r="5221" spans="1:1" s="471" customFormat="1" ht="12" hidden="1" customHeight="1">
      <c r="A5221" s="470"/>
    </row>
    <row r="5222" spans="1:1" s="471" customFormat="1" ht="12" hidden="1" customHeight="1">
      <c r="A5222" s="470"/>
    </row>
    <row r="5223" spans="1:1" s="471" customFormat="1" ht="12" hidden="1" customHeight="1">
      <c r="A5223" s="470"/>
    </row>
    <row r="5224" spans="1:1" s="471" customFormat="1" ht="12" hidden="1" customHeight="1">
      <c r="A5224" s="470"/>
    </row>
    <row r="5225" spans="1:1" s="471" customFormat="1" ht="12" hidden="1" customHeight="1">
      <c r="A5225" s="470"/>
    </row>
    <row r="5226" spans="1:1" s="471" customFormat="1" ht="12" hidden="1" customHeight="1">
      <c r="A5226" s="470"/>
    </row>
    <row r="5227" spans="1:1" s="471" customFormat="1" ht="12" hidden="1" customHeight="1">
      <c r="A5227" s="470"/>
    </row>
    <row r="5228" spans="1:1" s="471" customFormat="1" ht="12" hidden="1" customHeight="1">
      <c r="A5228" s="470"/>
    </row>
    <row r="5229" spans="1:1" s="471" customFormat="1" ht="12" hidden="1" customHeight="1">
      <c r="A5229" s="470"/>
    </row>
    <row r="5230" spans="1:1" s="471" customFormat="1" ht="12" hidden="1" customHeight="1">
      <c r="A5230" s="470"/>
    </row>
    <row r="5231" spans="1:1" s="471" customFormat="1" ht="12" hidden="1" customHeight="1">
      <c r="A5231" s="470"/>
    </row>
    <row r="5232" spans="1:1" s="471" customFormat="1" ht="12" hidden="1" customHeight="1">
      <c r="A5232" s="470"/>
    </row>
    <row r="5233" spans="1:1" s="471" customFormat="1" ht="12" hidden="1" customHeight="1">
      <c r="A5233" s="470"/>
    </row>
    <row r="5234" spans="1:1" s="471" customFormat="1" ht="12" hidden="1" customHeight="1">
      <c r="A5234" s="470"/>
    </row>
    <row r="5235" spans="1:1" s="471" customFormat="1" ht="12" hidden="1" customHeight="1">
      <c r="A5235" s="470"/>
    </row>
    <row r="5236" spans="1:1" s="471" customFormat="1" ht="12" hidden="1" customHeight="1">
      <c r="A5236" s="470"/>
    </row>
    <row r="5237" spans="1:1" s="471" customFormat="1" ht="12" hidden="1" customHeight="1">
      <c r="A5237" s="470"/>
    </row>
    <row r="5238" spans="1:1" s="471" customFormat="1" ht="12" hidden="1" customHeight="1">
      <c r="A5238" s="470"/>
    </row>
    <row r="5239" spans="1:1" s="471" customFormat="1" ht="12" hidden="1" customHeight="1">
      <c r="A5239" s="470"/>
    </row>
    <row r="5240" spans="1:1" s="471" customFormat="1" ht="12" hidden="1" customHeight="1">
      <c r="A5240" s="470"/>
    </row>
    <row r="5241" spans="1:1" s="471" customFormat="1" ht="12" hidden="1" customHeight="1">
      <c r="A5241" s="470"/>
    </row>
    <row r="5242" spans="1:1" s="471" customFormat="1" ht="12" hidden="1" customHeight="1">
      <c r="A5242" s="470"/>
    </row>
    <row r="5243" spans="1:1" s="471" customFormat="1" ht="12" hidden="1" customHeight="1">
      <c r="A5243" s="470"/>
    </row>
    <row r="5244" spans="1:1" s="471" customFormat="1" ht="12" hidden="1" customHeight="1">
      <c r="A5244" s="470"/>
    </row>
    <row r="5245" spans="1:1" s="471" customFormat="1" ht="12" hidden="1" customHeight="1">
      <c r="A5245" s="470"/>
    </row>
    <row r="5246" spans="1:1" s="471" customFormat="1" ht="12" hidden="1" customHeight="1">
      <c r="A5246" s="470"/>
    </row>
    <row r="5247" spans="1:1" s="471" customFormat="1" ht="12" hidden="1" customHeight="1">
      <c r="A5247" s="470"/>
    </row>
    <row r="5248" spans="1:1" s="471" customFormat="1" ht="12" hidden="1" customHeight="1">
      <c r="A5248" s="470"/>
    </row>
    <row r="5249" spans="1:1" s="471" customFormat="1" ht="12" hidden="1" customHeight="1">
      <c r="A5249" s="470"/>
    </row>
    <row r="5250" spans="1:1" s="471" customFormat="1" ht="12" hidden="1" customHeight="1">
      <c r="A5250" s="470"/>
    </row>
    <row r="5251" spans="1:1" s="471" customFormat="1" ht="12" hidden="1" customHeight="1">
      <c r="A5251" s="470"/>
    </row>
    <row r="5252" spans="1:1" s="471" customFormat="1" ht="12" hidden="1" customHeight="1">
      <c r="A5252" s="470"/>
    </row>
    <row r="5253" spans="1:1" s="471" customFormat="1" ht="12" hidden="1" customHeight="1">
      <c r="A5253" s="470"/>
    </row>
    <row r="5254" spans="1:1" s="471" customFormat="1" ht="12" hidden="1" customHeight="1">
      <c r="A5254" s="470"/>
    </row>
    <row r="5255" spans="1:1" s="471" customFormat="1" ht="12" hidden="1" customHeight="1">
      <c r="A5255" s="470"/>
    </row>
    <row r="5256" spans="1:1" s="471" customFormat="1" ht="12" hidden="1" customHeight="1">
      <c r="A5256" s="470"/>
    </row>
    <row r="5257" spans="1:1" s="471" customFormat="1" ht="12" hidden="1" customHeight="1">
      <c r="A5257" s="470"/>
    </row>
    <row r="5258" spans="1:1" s="471" customFormat="1" ht="12" hidden="1" customHeight="1">
      <c r="A5258" s="470"/>
    </row>
    <row r="5259" spans="1:1" s="471" customFormat="1" ht="12" hidden="1" customHeight="1">
      <c r="A5259" s="470"/>
    </row>
    <row r="5260" spans="1:1" s="471" customFormat="1" ht="12" hidden="1" customHeight="1">
      <c r="A5260" s="470"/>
    </row>
    <row r="5261" spans="1:1" s="471" customFormat="1" ht="12" hidden="1" customHeight="1">
      <c r="A5261" s="470"/>
    </row>
    <row r="5262" spans="1:1" s="471" customFormat="1" ht="12" hidden="1" customHeight="1">
      <c r="A5262" s="470"/>
    </row>
    <row r="5263" spans="1:1" s="471" customFormat="1" ht="12" hidden="1" customHeight="1">
      <c r="A5263" s="470"/>
    </row>
    <row r="5264" spans="1:1" s="471" customFormat="1" ht="12" hidden="1" customHeight="1">
      <c r="A5264" s="470"/>
    </row>
    <row r="5265" spans="1:1" s="471" customFormat="1" ht="12" hidden="1" customHeight="1">
      <c r="A5265" s="470"/>
    </row>
    <row r="5266" spans="1:1" s="471" customFormat="1" ht="12" hidden="1" customHeight="1">
      <c r="A5266" s="470"/>
    </row>
    <row r="5267" spans="1:1" s="471" customFormat="1" ht="12" hidden="1" customHeight="1">
      <c r="A5267" s="470"/>
    </row>
    <row r="5268" spans="1:1" s="471" customFormat="1" ht="12" hidden="1" customHeight="1">
      <c r="A5268" s="470"/>
    </row>
    <row r="5269" spans="1:1" s="471" customFormat="1" ht="12" hidden="1" customHeight="1">
      <c r="A5269" s="470"/>
    </row>
    <row r="5270" spans="1:1" s="471" customFormat="1" ht="12" hidden="1" customHeight="1">
      <c r="A5270" s="470"/>
    </row>
    <row r="5271" spans="1:1" s="471" customFormat="1" ht="12" hidden="1" customHeight="1">
      <c r="A5271" s="470"/>
    </row>
    <row r="5272" spans="1:1" s="471" customFormat="1" ht="12" hidden="1" customHeight="1">
      <c r="A5272" s="470"/>
    </row>
    <row r="5273" spans="1:1" s="471" customFormat="1" ht="12" hidden="1" customHeight="1">
      <c r="A5273" s="470"/>
    </row>
    <row r="5274" spans="1:1" s="471" customFormat="1" ht="12" hidden="1" customHeight="1">
      <c r="A5274" s="470"/>
    </row>
    <row r="5275" spans="1:1" s="471" customFormat="1" ht="12" hidden="1" customHeight="1">
      <c r="A5275" s="470"/>
    </row>
    <row r="5276" spans="1:1" s="471" customFormat="1" ht="12" hidden="1" customHeight="1">
      <c r="A5276" s="470"/>
    </row>
    <row r="5277" spans="1:1" s="471" customFormat="1" ht="12" hidden="1" customHeight="1">
      <c r="A5277" s="470"/>
    </row>
    <row r="5278" spans="1:1" s="471" customFormat="1" ht="12" hidden="1" customHeight="1">
      <c r="A5278" s="470"/>
    </row>
    <row r="5279" spans="1:1" s="471" customFormat="1" ht="12" hidden="1" customHeight="1">
      <c r="A5279" s="470"/>
    </row>
    <row r="5280" spans="1:1" s="471" customFormat="1" ht="12" hidden="1" customHeight="1">
      <c r="A5280" s="470"/>
    </row>
    <row r="5281" spans="1:1" s="471" customFormat="1" ht="12" hidden="1" customHeight="1">
      <c r="A5281" s="470"/>
    </row>
    <row r="5282" spans="1:1" s="471" customFormat="1" ht="12" hidden="1" customHeight="1">
      <c r="A5282" s="470"/>
    </row>
    <row r="5283" spans="1:1" s="471" customFormat="1" ht="12" hidden="1" customHeight="1">
      <c r="A5283" s="470"/>
    </row>
    <row r="5284" spans="1:1" s="471" customFormat="1" ht="12" hidden="1" customHeight="1">
      <c r="A5284" s="470"/>
    </row>
    <row r="5285" spans="1:1" s="471" customFormat="1" ht="12" hidden="1" customHeight="1">
      <c r="A5285" s="470"/>
    </row>
    <row r="5286" spans="1:1" s="471" customFormat="1" ht="12" hidden="1" customHeight="1">
      <c r="A5286" s="470"/>
    </row>
    <row r="5287" spans="1:1" s="471" customFormat="1" ht="12" hidden="1" customHeight="1">
      <c r="A5287" s="470"/>
    </row>
    <row r="5288" spans="1:1" s="471" customFormat="1" ht="12" hidden="1" customHeight="1">
      <c r="A5288" s="470"/>
    </row>
    <row r="5289" spans="1:1" s="471" customFormat="1" ht="12" hidden="1" customHeight="1">
      <c r="A5289" s="470"/>
    </row>
    <row r="5290" spans="1:1" s="471" customFormat="1" ht="12" hidden="1" customHeight="1">
      <c r="A5290" s="470"/>
    </row>
    <row r="5291" spans="1:1" s="471" customFormat="1" ht="12" hidden="1" customHeight="1">
      <c r="A5291" s="470"/>
    </row>
    <row r="5292" spans="1:1" s="471" customFormat="1" ht="12" hidden="1" customHeight="1">
      <c r="A5292" s="470"/>
    </row>
    <row r="5293" spans="1:1" s="471" customFormat="1" ht="12" hidden="1" customHeight="1">
      <c r="A5293" s="470"/>
    </row>
    <row r="5294" spans="1:1" s="471" customFormat="1" ht="12" hidden="1" customHeight="1">
      <c r="A5294" s="470"/>
    </row>
    <row r="5295" spans="1:1" s="471" customFormat="1" ht="12" hidden="1" customHeight="1">
      <c r="A5295" s="470"/>
    </row>
    <row r="5296" spans="1:1" s="471" customFormat="1" ht="12" hidden="1" customHeight="1">
      <c r="A5296" s="470"/>
    </row>
    <row r="5297" spans="1:1" s="471" customFormat="1" ht="12" hidden="1" customHeight="1">
      <c r="A5297" s="470"/>
    </row>
    <row r="5298" spans="1:1" s="471" customFormat="1" ht="12" hidden="1" customHeight="1">
      <c r="A5298" s="470"/>
    </row>
    <row r="5299" spans="1:1" s="471" customFormat="1" ht="12" hidden="1" customHeight="1">
      <c r="A5299" s="470"/>
    </row>
    <row r="5300" spans="1:1" s="471" customFormat="1" ht="12" hidden="1" customHeight="1">
      <c r="A5300" s="470"/>
    </row>
    <row r="5301" spans="1:1" s="471" customFormat="1" ht="12" hidden="1" customHeight="1">
      <c r="A5301" s="470"/>
    </row>
    <row r="5302" spans="1:1" s="471" customFormat="1" ht="12" hidden="1" customHeight="1">
      <c r="A5302" s="470"/>
    </row>
    <row r="5303" spans="1:1" s="471" customFormat="1" ht="12" hidden="1" customHeight="1">
      <c r="A5303" s="470"/>
    </row>
    <row r="5304" spans="1:1" s="471" customFormat="1" ht="12" hidden="1" customHeight="1">
      <c r="A5304" s="470"/>
    </row>
    <row r="5305" spans="1:1" s="471" customFormat="1" ht="12" hidden="1" customHeight="1">
      <c r="A5305" s="470"/>
    </row>
    <row r="5306" spans="1:1" s="471" customFormat="1" ht="12" hidden="1" customHeight="1">
      <c r="A5306" s="470"/>
    </row>
    <row r="5307" spans="1:1" s="471" customFormat="1" ht="12" hidden="1" customHeight="1">
      <c r="A5307" s="470"/>
    </row>
    <row r="5308" spans="1:1" s="471" customFormat="1" ht="12" hidden="1" customHeight="1">
      <c r="A5308" s="470"/>
    </row>
    <row r="5309" spans="1:1" s="471" customFormat="1" ht="12" hidden="1" customHeight="1">
      <c r="A5309" s="470"/>
    </row>
    <row r="5310" spans="1:1" s="471" customFormat="1" ht="12" hidden="1" customHeight="1">
      <c r="A5310" s="470"/>
    </row>
    <row r="5311" spans="1:1" s="471" customFormat="1" ht="12" hidden="1" customHeight="1">
      <c r="A5311" s="470"/>
    </row>
    <row r="5312" spans="1:1" s="471" customFormat="1" ht="12" hidden="1" customHeight="1">
      <c r="A5312" s="470"/>
    </row>
    <row r="5313" spans="1:1" s="471" customFormat="1" ht="12" hidden="1" customHeight="1">
      <c r="A5313" s="470"/>
    </row>
    <row r="5314" spans="1:1" s="471" customFormat="1" ht="12" hidden="1" customHeight="1">
      <c r="A5314" s="470"/>
    </row>
    <row r="5315" spans="1:1" s="471" customFormat="1" ht="12" hidden="1" customHeight="1">
      <c r="A5315" s="470"/>
    </row>
    <row r="5316" spans="1:1" s="471" customFormat="1" ht="12" hidden="1" customHeight="1">
      <c r="A5316" s="470"/>
    </row>
    <row r="5317" spans="1:1" s="471" customFormat="1" ht="12" hidden="1" customHeight="1">
      <c r="A5317" s="470"/>
    </row>
    <row r="5318" spans="1:1" s="471" customFormat="1" ht="12" hidden="1" customHeight="1">
      <c r="A5318" s="470"/>
    </row>
    <row r="5319" spans="1:1" s="471" customFormat="1" ht="12" hidden="1" customHeight="1">
      <c r="A5319" s="470"/>
    </row>
    <row r="5320" spans="1:1" s="471" customFormat="1" ht="12" hidden="1" customHeight="1">
      <c r="A5320" s="470"/>
    </row>
    <row r="5321" spans="1:1" s="471" customFormat="1" ht="12" hidden="1" customHeight="1">
      <c r="A5321" s="470"/>
    </row>
    <row r="5322" spans="1:1" s="471" customFormat="1" ht="12" hidden="1" customHeight="1">
      <c r="A5322" s="470"/>
    </row>
    <row r="5323" spans="1:1" s="471" customFormat="1" ht="12" hidden="1" customHeight="1">
      <c r="A5323" s="470"/>
    </row>
    <row r="5324" spans="1:1" s="471" customFormat="1" ht="12" hidden="1" customHeight="1">
      <c r="A5324" s="470"/>
    </row>
    <row r="5325" spans="1:1" s="471" customFormat="1" ht="12" hidden="1" customHeight="1">
      <c r="A5325" s="470"/>
    </row>
    <row r="5326" spans="1:1" s="471" customFormat="1" ht="12" hidden="1" customHeight="1">
      <c r="A5326" s="470"/>
    </row>
    <row r="5327" spans="1:1" s="471" customFormat="1" ht="12" hidden="1" customHeight="1">
      <c r="A5327" s="470"/>
    </row>
    <row r="5328" spans="1:1" s="471" customFormat="1" ht="12" hidden="1" customHeight="1">
      <c r="A5328" s="470"/>
    </row>
    <row r="5329" spans="1:1" s="471" customFormat="1" ht="12" hidden="1" customHeight="1">
      <c r="A5329" s="470"/>
    </row>
    <row r="5330" spans="1:1" s="471" customFormat="1" ht="12" hidden="1" customHeight="1">
      <c r="A5330" s="470"/>
    </row>
    <row r="5331" spans="1:1" s="471" customFormat="1" ht="12" hidden="1" customHeight="1">
      <c r="A5331" s="470"/>
    </row>
    <row r="5332" spans="1:1" s="471" customFormat="1" ht="12" hidden="1" customHeight="1">
      <c r="A5332" s="470"/>
    </row>
    <row r="5333" spans="1:1" s="471" customFormat="1" ht="12" hidden="1" customHeight="1">
      <c r="A5333" s="470"/>
    </row>
    <row r="5334" spans="1:1" s="471" customFormat="1" ht="12" hidden="1" customHeight="1">
      <c r="A5334" s="470"/>
    </row>
    <row r="5335" spans="1:1" s="471" customFormat="1" ht="12" hidden="1" customHeight="1">
      <c r="A5335" s="470"/>
    </row>
    <row r="5336" spans="1:1" s="471" customFormat="1" ht="12" hidden="1" customHeight="1">
      <c r="A5336" s="470"/>
    </row>
    <row r="5337" spans="1:1" s="471" customFormat="1" ht="12" hidden="1" customHeight="1">
      <c r="A5337" s="470"/>
    </row>
    <row r="5338" spans="1:1" s="471" customFormat="1" ht="12" hidden="1" customHeight="1">
      <c r="A5338" s="470"/>
    </row>
    <row r="5339" spans="1:1" s="471" customFormat="1" ht="12" hidden="1" customHeight="1">
      <c r="A5339" s="470"/>
    </row>
    <row r="5340" spans="1:1" s="471" customFormat="1" ht="12" hidden="1" customHeight="1">
      <c r="A5340" s="470"/>
    </row>
    <row r="5341" spans="1:1" s="471" customFormat="1" ht="12" hidden="1" customHeight="1">
      <c r="A5341" s="470"/>
    </row>
    <row r="5342" spans="1:1" s="471" customFormat="1" ht="12" hidden="1" customHeight="1">
      <c r="A5342" s="470"/>
    </row>
    <row r="5343" spans="1:1" s="471" customFormat="1" ht="12" hidden="1" customHeight="1">
      <c r="A5343" s="470"/>
    </row>
    <row r="5344" spans="1:1" s="471" customFormat="1" ht="12" hidden="1" customHeight="1">
      <c r="A5344" s="470"/>
    </row>
    <row r="5345" spans="1:1" s="471" customFormat="1" ht="12" hidden="1" customHeight="1">
      <c r="A5345" s="470"/>
    </row>
    <row r="5346" spans="1:1" s="471" customFormat="1" ht="12" hidden="1" customHeight="1">
      <c r="A5346" s="470"/>
    </row>
    <row r="5347" spans="1:1" s="471" customFormat="1" ht="12" hidden="1" customHeight="1">
      <c r="A5347" s="470"/>
    </row>
    <row r="5348" spans="1:1" s="471" customFormat="1" ht="12" hidden="1" customHeight="1">
      <c r="A5348" s="470"/>
    </row>
    <row r="5349" spans="1:1" s="471" customFormat="1" ht="12" hidden="1" customHeight="1">
      <c r="A5349" s="470"/>
    </row>
    <row r="5350" spans="1:1" s="471" customFormat="1" ht="12" hidden="1" customHeight="1">
      <c r="A5350" s="470"/>
    </row>
    <row r="5351" spans="1:1" s="471" customFormat="1" ht="12" hidden="1" customHeight="1">
      <c r="A5351" s="470"/>
    </row>
    <row r="5352" spans="1:1" s="471" customFormat="1" ht="12" hidden="1" customHeight="1">
      <c r="A5352" s="470"/>
    </row>
    <row r="5353" spans="1:1" s="471" customFormat="1" ht="12" hidden="1" customHeight="1">
      <c r="A5353" s="470"/>
    </row>
    <row r="5354" spans="1:1" s="471" customFormat="1" ht="12" hidden="1" customHeight="1">
      <c r="A5354" s="470"/>
    </row>
    <row r="5355" spans="1:1" s="471" customFormat="1" ht="12" hidden="1" customHeight="1">
      <c r="A5355" s="470"/>
    </row>
    <row r="5356" spans="1:1" s="471" customFormat="1" ht="12" hidden="1" customHeight="1">
      <c r="A5356" s="470"/>
    </row>
    <row r="5357" spans="1:1" s="471" customFormat="1" ht="12" hidden="1" customHeight="1">
      <c r="A5357" s="470"/>
    </row>
    <row r="5358" spans="1:1" s="471" customFormat="1" ht="12" hidden="1" customHeight="1">
      <c r="A5358" s="470"/>
    </row>
    <row r="5359" spans="1:1" s="471" customFormat="1" ht="12" hidden="1" customHeight="1">
      <c r="A5359" s="470"/>
    </row>
    <row r="5360" spans="1:1" s="471" customFormat="1" ht="12" hidden="1" customHeight="1">
      <c r="A5360" s="470"/>
    </row>
    <row r="5361" spans="1:1" s="471" customFormat="1" ht="12" hidden="1" customHeight="1">
      <c r="A5361" s="470"/>
    </row>
    <row r="5362" spans="1:1" s="471" customFormat="1" ht="12" hidden="1" customHeight="1">
      <c r="A5362" s="470"/>
    </row>
    <row r="5363" spans="1:1" s="471" customFormat="1" ht="12" hidden="1" customHeight="1">
      <c r="A5363" s="470"/>
    </row>
    <row r="5364" spans="1:1" s="471" customFormat="1" ht="12" hidden="1" customHeight="1">
      <c r="A5364" s="470"/>
    </row>
    <row r="5365" spans="1:1" s="471" customFormat="1" ht="12" hidden="1" customHeight="1">
      <c r="A5365" s="470"/>
    </row>
    <row r="5366" spans="1:1" s="471" customFormat="1" ht="12" hidden="1" customHeight="1">
      <c r="A5366" s="470"/>
    </row>
    <row r="5367" spans="1:1" s="471" customFormat="1" ht="12" hidden="1" customHeight="1">
      <c r="A5367" s="470"/>
    </row>
    <row r="5368" spans="1:1" s="471" customFormat="1" ht="12" hidden="1" customHeight="1">
      <c r="A5368" s="470"/>
    </row>
    <row r="5369" spans="1:1" s="471" customFormat="1" ht="12" hidden="1" customHeight="1">
      <c r="A5369" s="470"/>
    </row>
    <row r="5370" spans="1:1" s="471" customFormat="1" ht="12" hidden="1" customHeight="1">
      <c r="A5370" s="470"/>
    </row>
    <row r="5371" spans="1:1" s="471" customFormat="1" ht="12" hidden="1" customHeight="1">
      <c r="A5371" s="470"/>
    </row>
    <row r="5372" spans="1:1" s="471" customFormat="1" ht="12" hidden="1" customHeight="1">
      <c r="A5372" s="470"/>
    </row>
    <row r="5373" spans="1:1" s="471" customFormat="1" ht="12" hidden="1" customHeight="1">
      <c r="A5373" s="470"/>
    </row>
    <row r="5374" spans="1:1" s="471" customFormat="1" ht="12" hidden="1" customHeight="1">
      <c r="A5374" s="470"/>
    </row>
    <row r="5375" spans="1:1" s="471" customFormat="1" ht="12" hidden="1" customHeight="1">
      <c r="A5375" s="470"/>
    </row>
    <row r="5376" spans="1:1" s="471" customFormat="1" ht="12" hidden="1" customHeight="1">
      <c r="A5376" s="470"/>
    </row>
    <row r="5377" spans="1:1" s="471" customFormat="1" ht="12" hidden="1" customHeight="1">
      <c r="A5377" s="470"/>
    </row>
    <row r="5378" spans="1:1" s="471" customFormat="1" ht="12" hidden="1" customHeight="1">
      <c r="A5378" s="470"/>
    </row>
    <row r="5379" spans="1:1" s="471" customFormat="1" ht="12" hidden="1" customHeight="1">
      <c r="A5379" s="470"/>
    </row>
    <row r="5380" spans="1:1" s="471" customFormat="1" ht="12" hidden="1" customHeight="1">
      <c r="A5380" s="470"/>
    </row>
    <row r="5381" spans="1:1" s="471" customFormat="1" ht="12" hidden="1" customHeight="1">
      <c r="A5381" s="470"/>
    </row>
    <row r="5382" spans="1:1" s="471" customFormat="1" ht="12" hidden="1" customHeight="1">
      <c r="A5382" s="470"/>
    </row>
    <row r="5383" spans="1:1" s="471" customFormat="1" ht="12" hidden="1" customHeight="1">
      <c r="A5383" s="470"/>
    </row>
    <row r="5384" spans="1:1" s="471" customFormat="1" ht="12" hidden="1" customHeight="1">
      <c r="A5384" s="470"/>
    </row>
    <row r="5385" spans="1:1" s="471" customFormat="1" ht="12" hidden="1" customHeight="1">
      <c r="A5385" s="470"/>
    </row>
    <row r="5386" spans="1:1" s="471" customFormat="1" ht="12" hidden="1" customHeight="1">
      <c r="A5386" s="470"/>
    </row>
    <row r="5387" spans="1:1" s="471" customFormat="1" ht="12" hidden="1" customHeight="1">
      <c r="A5387" s="470"/>
    </row>
    <row r="5388" spans="1:1" s="471" customFormat="1" ht="12" hidden="1" customHeight="1">
      <c r="A5388" s="470"/>
    </row>
    <row r="5389" spans="1:1" s="471" customFormat="1" ht="12" hidden="1" customHeight="1">
      <c r="A5389" s="470"/>
    </row>
    <row r="5390" spans="1:1" s="471" customFormat="1" ht="12" hidden="1" customHeight="1">
      <c r="A5390" s="470"/>
    </row>
    <row r="5391" spans="1:1" s="471" customFormat="1" ht="12" hidden="1" customHeight="1">
      <c r="A5391" s="470"/>
    </row>
    <row r="5392" spans="1:1" s="471" customFormat="1" ht="12" hidden="1" customHeight="1">
      <c r="A5392" s="470"/>
    </row>
    <row r="5393" spans="1:1" s="471" customFormat="1" ht="12" hidden="1" customHeight="1">
      <c r="A5393" s="470"/>
    </row>
    <row r="5394" spans="1:1" s="471" customFormat="1" ht="12" hidden="1" customHeight="1">
      <c r="A5394" s="470"/>
    </row>
    <row r="5395" spans="1:1" s="471" customFormat="1" ht="12" hidden="1" customHeight="1">
      <c r="A5395" s="470"/>
    </row>
    <row r="5396" spans="1:1" s="471" customFormat="1" ht="12" hidden="1" customHeight="1">
      <c r="A5396" s="470"/>
    </row>
    <row r="5397" spans="1:1" s="471" customFormat="1" ht="12" hidden="1" customHeight="1">
      <c r="A5397" s="470"/>
    </row>
    <row r="5398" spans="1:1" s="471" customFormat="1" ht="12" hidden="1" customHeight="1">
      <c r="A5398" s="470"/>
    </row>
    <row r="5399" spans="1:1" s="471" customFormat="1" ht="12" hidden="1" customHeight="1">
      <c r="A5399" s="470"/>
    </row>
    <row r="5400" spans="1:1" s="471" customFormat="1" ht="12" hidden="1" customHeight="1">
      <c r="A5400" s="470"/>
    </row>
    <row r="5401" spans="1:1" s="471" customFormat="1" ht="12" hidden="1" customHeight="1">
      <c r="A5401" s="470"/>
    </row>
    <row r="5402" spans="1:1" s="471" customFormat="1" ht="12" hidden="1" customHeight="1">
      <c r="A5402" s="470"/>
    </row>
    <row r="5403" spans="1:1" s="471" customFormat="1" ht="12" hidden="1" customHeight="1">
      <c r="A5403" s="470"/>
    </row>
    <row r="5404" spans="1:1" s="471" customFormat="1" ht="12" hidden="1" customHeight="1">
      <c r="A5404" s="470"/>
    </row>
    <row r="5405" spans="1:1" s="471" customFormat="1" ht="12" hidden="1" customHeight="1">
      <c r="A5405" s="470"/>
    </row>
    <row r="5406" spans="1:1" s="471" customFormat="1" ht="12" hidden="1" customHeight="1">
      <c r="A5406" s="470"/>
    </row>
    <row r="5407" spans="1:1" s="471" customFormat="1" ht="12" hidden="1" customHeight="1">
      <c r="A5407" s="470"/>
    </row>
    <row r="5408" spans="1:1" s="471" customFormat="1" ht="12" hidden="1" customHeight="1">
      <c r="A5408" s="470"/>
    </row>
    <row r="5409" spans="1:1" s="471" customFormat="1" ht="12" hidden="1" customHeight="1">
      <c r="A5409" s="470"/>
    </row>
    <row r="5410" spans="1:1" s="471" customFormat="1" ht="12" hidden="1" customHeight="1">
      <c r="A5410" s="470"/>
    </row>
    <row r="5411" spans="1:1" s="471" customFormat="1" ht="12" hidden="1" customHeight="1">
      <c r="A5411" s="470"/>
    </row>
    <row r="5412" spans="1:1" s="471" customFormat="1" ht="12" hidden="1" customHeight="1">
      <c r="A5412" s="470"/>
    </row>
    <row r="5413" spans="1:1" s="471" customFormat="1" ht="12" hidden="1" customHeight="1">
      <c r="A5413" s="470"/>
    </row>
    <row r="5414" spans="1:1" s="471" customFormat="1" ht="12" hidden="1" customHeight="1">
      <c r="A5414" s="470"/>
    </row>
    <row r="5415" spans="1:1" s="471" customFormat="1" ht="12" hidden="1" customHeight="1">
      <c r="A5415" s="470"/>
    </row>
    <row r="5416" spans="1:1" s="471" customFormat="1" ht="12" hidden="1" customHeight="1">
      <c r="A5416" s="470"/>
    </row>
    <row r="5417" spans="1:1" s="471" customFormat="1" ht="12" hidden="1" customHeight="1">
      <c r="A5417" s="470"/>
    </row>
    <row r="5418" spans="1:1" s="471" customFormat="1" ht="12" hidden="1" customHeight="1">
      <c r="A5418" s="470"/>
    </row>
    <row r="5419" spans="1:1" s="471" customFormat="1" ht="12" hidden="1" customHeight="1">
      <c r="A5419" s="470"/>
    </row>
    <row r="5420" spans="1:1" s="471" customFormat="1" ht="12" hidden="1" customHeight="1">
      <c r="A5420" s="470"/>
    </row>
    <row r="5421" spans="1:1" s="471" customFormat="1" ht="12" hidden="1" customHeight="1">
      <c r="A5421" s="470"/>
    </row>
    <row r="5422" spans="1:1" s="471" customFormat="1" ht="12" hidden="1" customHeight="1">
      <c r="A5422" s="470"/>
    </row>
    <row r="5423" spans="1:1" s="471" customFormat="1" ht="12" hidden="1" customHeight="1">
      <c r="A5423" s="470"/>
    </row>
    <row r="5424" spans="1:1" s="471" customFormat="1" ht="12" hidden="1" customHeight="1">
      <c r="A5424" s="470"/>
    </row>
    <row r="5425" spans="1:1" s="471" customFormat="1" ht="12" hidden="1" customHeight="1">
      <c r="A5425" s="470"/>
    </row>
    <row r="5426" spans="1:1" s="471" customFormat="1" ht="12" hidden="1" customHeight="1">
      <c r="A5426" s="470"/>
    </row>
    <row r="5427" spans="1:1" s="471" customFormat="1" ht="12" hidden="1" customHeight="1">
      <c r="A5427" s="470"/>
    </row>
    <row r="5428" spans="1:1" s="471" customFormat="1" ht="12" hidden="1" customHeight="1">
      <c r="A5428" s="470"/>
    </row>
    <row r="5429" spans="1:1" s="471" customFormat="1" ht="12" hidden="1" customHeight="1">
      <c r="A5429" s="470"/>
    </row>
    <row r="5430" spans="1:1" s="471" customFormat="1" ht="12" hidden="1" customHeight="1">
      <c r="A5430" s="470"/>
    </row>
    <row r="5431" spans="1:1" s="471" customFormat="1" ht="12" hidden="1" customHeight="1">
      <c r="A5431" s="470"/>
    </row>
    <row r="5432" spans="1:1" s="471" customFormat="1" ht="12" hidden="1" customHeight="1">
      <c r="A5432" s="470"/>
    </row>
    <row r="5433" spans="1:1" s="471" customFormat="1" ht="12" hidden="1" customHeight="1">
      <c r="A5433" s="470"/>
    </row>
    <row r="5434" spans="1:1" s="471" customFormat="1" ht="12" hidden="1" customHeight="1">
      <c r="A5434" s="470"/>
    </row>
    <row r="5435" spans="1:1" s="471" customFormat="1" ht="12" hidden="1" customHeight="1">
      <c r="A5435" s="470"/>
    </row>
    <row r="5436" spans="1:1" s="471" customFormat="1" ht="12" hidden="1" customHeight="1">
      <c r="A5436" s="470"/>
    </row>
    <row r="5437" spans="1:1" s="471" customFormat="1" ht="12" hidden="1" customHeight="1">
      <c r="A5437" s="470"/>
    </row>
    <row r="5438" spans="1:1" s="471" customFormat="1" ht="12" hidden="1" customHeight="1">
      <c r="A5438" s="470"/>
    </row>
    <row r="5439" spans="1:1" s="471" customFormat="1" ht="12" hidden="1" customHeight="1">
      <c r="A5439" s="470"/>
    </row>
    <row r="5440" spans="1:1" s="471" customFormat="1" ht="12" hidden="1" customHeight="1">
      <c r="A5440" s="470"/>
    </row>
    <row r="5441" spans="1:1" s="471" customFormat="1" ht="12" hidden="1" customHeight="1">
      <c r="A5441" s="470"/>
    </row>
    <row r="5442" spans="1:1" s="471" customFormat="1" ht="12" hidden="1" customHeight="1">
      <c r="A5442" s="470"/>
    </row>
    <row r="5443" spans="1:1" s="471" customFormat="1" ht="12" hidden="1" customHeight="1">
      <c r="A5443" s="470"/>
    </row>
    <row r="5444" spans="1:1" s="471" customFormat="1" ht="12" hidden="1" customHeight="1">
      <c r="A5444" s="470"/>
    </row>
    <row r="5445" spans="1:1" s="471" customFormat="1" ht="12" hidden="1" customHeight="1">
      <c r="A5445" s="470"/>
    </row>
    <row r="5446" spans="1:1" s="471" customFormat="1" ht="12" hidden="1" customHeight="1">
      <c r="A5446" s="470"/>
    </row>
    <row r="5447" spans="1:1" s="471" customFormat="1" ht="12" hidden="1" customHeight="1">
      <c r="A5447" s="470"/>
    </row>
    <row r="5448" spans="1:1" s="471" customFormat="1" ht="12" hidden="1" customHeight="1">
      <c r="A5448" s="470"/>
    </row>
    <row r="5449" spans="1:1" s="471" customFormat="1" ht="12" hidden="1" customHeight="1">
      <c r="A5449" s="470"/>
    </row>
    <row r="5450" spans="1:1" s="471" customFormat="1" ht="12" hidden="1" customHeight="1">
      <c r="A5450" s="470"/>
    </row>
    <row r="5451" spans="1:1" s="471" customFormat="1" ht="12" hidden="1" customHeight="1">
      <c r="A5451" s="470"/>
    </row>
    <row r="5452" spans="1:1" s="471" customFormat="1" ht="12" hidden="1" customHeight="1">
      <c r="A5452" s="470"/>
    </row>
    <row r="5453" spans="1:1" s="471" customFormat="1" ht="12" hidden="1" customHeight="1">
      <c r="A5453" s="470"/>
    </row>
    <row r="5454" spans="1:1" s="471" customFormat="1" ht="12" hidden="1" customHeight="1">
      <c r="A5454" s="470"/>
    </row>
    <row r="5455" spans="1:1" s="471" customFormat="1" ht="12" hidden="1" customHeight="1">
      <c r="A5455" s="470"/>
    </row>
    <row r="5456" spans="1:1" s="471" customFormat="1" ht="12" hidden="1" customHeight="1">
      <c r="A5456" s="470"/>
    </row>
    <row r="5457" spans="1:1" s="471" customFormat="1" ht="12" hidden="1" customHeight="1">
      <c r="A5457" s="470"/>
    </row>
    <row r="5458" spans="1:1" s="471" customFormat="1" ht="12" hidden="1" customHeight="1">
      <c r="A5458" s="470"/>
    </row>
    <row r="5459" spans="1:1" s="471" customFormat="1" ht="12" hidden="1" customHeight="1">
      <c r="A5459" s="470"/>
    </row>
    <row r="5460" spans="1:1" s="471" customFormat="1" ht="12" hidden="1" customHeight="1">
      <c r="A5460" s="470"/>
    </row>
    <row r="5461" spans="1:1" s="471" customFormat="1" ht="12" hidden="1" customHeight="1">
      <c r="A5461" s="470"/>
    </row>
    <row r="5462" spans="1:1" s="471" customFormat="1" ht="12" hidden="1" customHeight="1">
      <c r="A5462" s="470"/>
    </row>
    <row r="5463" spans="1:1" s="471" customFormat="1" ht="12" hidden="1" customHeight="1">
      <c r="A5463" s="470"/>
    </row>
    <row r="5464" spans="1:1" s="471" customFormat="1" ht="12" hidden="1" customHeight="1">
      <c r="A5464" s="470"/>
    </row>
    <row r="5465" spans="1:1" s="471" customFormat="1" ht="12" hidden="1" customHeight="1">
      <c r="A5465" s="470"/>
    </row>
    <row r="5466" spans="1:1" s="471" customFormat="1" ht="12" hidden="1" customHeight="1">
      <c r="A5466" s="470"/>
    </row>
    <row r="5467" spans="1:1" s="471" customFormat="1" ht="12" hidden="1" customHeight="1">
      <c r="A5467" s="470"/>
    </row>
    <row r="5468" spans="1:1" s="471" customFormat="1" ht="12" hidden="1" customHeight="1">
      <c r="A5468" s="470"/>
    </row>
    <row r="5469" spans="1:1" s="471" customFormat="1" ht="12" hidden="1" customHeight="1">
      <c r="A5469" s="470"/>
    </row>
    <row r="5470" spans="1:1" s="471" customFormat="1" ht="12" hidden="1" customHeight="1">
      <c r="A5470" s="470"/>
    </row>
    <row r="5471" spans="1:1" s="471" customFormat="1" ht="12" hidden="1" customHeight="1">
      <c r="A5471" s="470"/>
    </row>
    <row r="5472" spans="1:1" s="471" customFormat="1" ht="12" hidden="1" customHeight="1">
      <c r="A5472" s="470"/>
    </row>
    <row r="5473" spans="1:1" s="471" customFormat="1" ht="12" hidden="1" customHeight="1">
      <c r="A5473" s="470"/>
    </row>
    <row r="5474" spans="1:1" s="471" customFormat="1" ht="12" hidden="1" customHeight="1">
      <c r="A5474" s="470"/>
    </row>
    <row r="5475" spans="1:1" s="471" customFormat="1" ht="12" hidden="1" customHeight="1">
      <c r="A5475" s="470"/>
    </row>
    <row r="5476" spans="1:1" s="471" customFormat="1" ht="12" hidden="1" customHeight="1">
      <c r="A5476" s="470"/>
    </row>
    <row r="5477" spans="1:1" s="471" customFormat="1" ht="12" hidden="1" customHeight="1">
      <c r="A5477" s="470"/>
    </row>
    <row r="5478" spans="1:1" s="471" customFormat="1" ht="12" hidden="1" customHeight="1">
      <c r="A5478" s="470"/>
    </row>
    <row r="5479" spans="1:1" s="471" customFormat="1" ht="12" hidden="1" customHeight="1">
      <c r="A5479" s="470"/>
    </row>
    <row r="5480" spans="1:1" s="471" customFormat="1" ht="12" hidden="1" customHeight="1">
      <c r="A5480" s="470"/>
    </row>
    <row r="5481" spans="1:1" s="471" customFormat="1" ht="12" hidden="1" customHeight="1">
      <c r="A5481" s="470"/>
    </row>
    <row r="5482" spans="1:1" s="471" customFormat="1" ht="12" hidden="1" customHeight="1">
      <c r="A5482" s="470"/>
    </row>
    <row r="5483" spans="1:1" s="471" customFormat="1" ht="12" hidden="1" customHeight="1">
      <c r="A5483" s="470"/>
    </row>
    <row r="5484" spans="1:1" s="471" customFormat="1" ht="12" hidden="1" customHeight="1">
      <c r="A5484" s="470"/>
    </row>
    <row r="5485" spans="1:1" s="471" customFormat="1" ht="12" hidden="1" customHeight="1">
      <c r="A5485" s="470"/>
    </row>
    <row r="5486" spans="1:1" s="471" customFormat="1" ht="12" hidden="1" customHeight="1">
      <c r="A5486" s="470"/>
    </row>
    <row r="5487" spans="1:1" s="471" customFormat="1" ht="12" hidden="1" customHeight="1">
      <c r="A5487" s="470"/>
    </row>
    <row r="5488" spans="1:1" s="471" customFormat="1" ht="12" hidden="1" customHeight="1">
      <c r="A5488" s="470"/>
    </row>
    <row r="5489" spans="1:1" s="471" customFormat="1" ht="12" hidden="1" customHeight="1">
      <c r="A5489" s="470"/>
    </row>
    <row r="5490" spans="1:1" s="471" customFormat="1" ht="12" hidden="1" customHeight="1">
      <c r="A5490" s="470"/>
    </row>
    <row r="5491" spans="1:1" s="471" customFormat="1" ht="12" hidden="1" customHeight="1">
      <c r="A5491" s="470"/>
    </row>
    <row r="5492" spans="1:1" s="471" customFormat="1" ht="12" hidden="1" customHeight="1">
      <c r="A5492" s="470"/>
    </row>
    <row r="5493" spans="1:1" s="471" customFormat="1" ht="12" hidden="1" customHeight="1">
      <c r="A5493" s="470"/>
    </row>
    <row r="5494" spans="1:1" s="471" customFormat="1" ht="12" hidden="1" customHeight="1">
      <c r="A5494" s="470"/>
    </row>
    <row r="5495" spans="1:1" s="471" customFormat="1" ht="12" hidden="1" customHeight="1">
      <c r="A5495" s="470"/>
    </row>
    <row r="5496" spans="1:1" s="471" customFormat="1" ht="12" hidden="1" customHeight="1">
      <c r="A5496" s="470"/>
    </row>
    <row r="5497" spans="1:1" s="471" customFormat="1" ht="12" hidden="1" customHeight="1">
      <c r="A5497" s="470"/>
    </row>
    <row r="5498" spans="1:1" s="471" customFormat="1" ht="12" hidden="1" customHeight="1">
      <c r="A5498" s="470"/>
    </row>
    <row r="5499" spans="1:1" s="471" customFormat="1" ht="12" hidden="1" customHeight="1">
      <c r="A5499" s="470"/>
    </row>
    <row r="5500" spans="1:1" s="471" customFormat="1" ht="12" hidden="1" customHeight="1">
      <c r="A5500" s="470"/>
    </row>
    <row r="5501" spans="1:1" s="471" customFormat="1" ht="12" hidden="1" customHeight="1">
      <c r="A5501" s="470"/>
    </row>
    <row r="5502" spans="1:1" s="471" customFormat="1" ht="12" hidden="1" customHeight="1">
      <c r="A5502" s="470"/>
    </row>
    <row r="5503" spans="1:1" s="471" customFormat="1" ht="12" hidden="1" customHeight="1">
      <c r="A5503" s="470"/>
    </row>
    <row r="5504" spans="1:1" s="471" customFormat="1" ht="12" hidden="1" customHeight="1">
      <c r="A5504" s="470"/>
    </row>
    <row r="5505" spans="1:1" s="471" customFormat="1" ht="12" hidden="1" customHeight="1">
      <c r="A5505" s="470"/>
    </row>
    <row r="5506" spans="1:1" s="471" customFormat="1" ht="12" hidden="1" customHeight="1">
      <c r="A5506" s="470"/>
    </row>
    <row r="5507" spans="1:1" s="471" customFormat="1" ht="12" hidden="1" customHeight="1">
      <c r="A5507" s="470"/>
    </row>
    <row r="5508" spans="1:1" s="471" customFormat="1" ht="12" hidden="1" customHeight="1">
      <c r="A5508" s="470"/>
    </row>
    <row r="5509" spans="1:1" s="471" customFormat="1" ht="12" hidden="1" customHeight="1">
      <c r="A5509" s="470"/>
    </row>
    <row r="5510" spans="1:1" s="471" customFormat="1" ht="12" hidden="1" customHeight="1">
      <c r="A5510" s="470"/>
    </row>
    <row r="5511" spans="1:1" s="471" customFormat="1" ht="12" hidden="1" customHeight="1">
      <c r="A5511" s="470"/>
    </row>
    <row r="5512" spans="1:1" s="471" customFormat="1" ht="12" hidden="1" customHeight="1">
      <c r="A5512" s="470"/>
    </row>
    <row r="5513" spans="1:1" s="471" customFormat="1" ht="12" hidden="1" customHeight="1">
      <c r="A5513" s="470"/>
    </row>
    <row r="5514" spans="1:1" s="471" customFormat="1" ht="12" hidden="1" customHeight="1">
      <c r="A5514" s="470"/>
    </row>
    <row r="5515" spans="1:1" s="471" customFormat="1" ht="12" hidden="1" customHeight="1">
      <c r="A5515" s="470"/>
    </row>
    <row r="5516" spans="1:1" s="471" customFormat="1" ht="12" hidden="1" customHeight="1">
      <c r="A5516" s="470"/>
    </row>
    <row r="5517" spans="1:1" s="471" customFormat="1" ht="12" hidden="1" customHeight="1">
      <c r="A5517" s="470"/>
    </row>
    <row r="5518" spans="1:1" s="471" customFormat="1" ht="12" hidden="1" customHeight="1">
      <c r="A5518" s="470"/>
    </row>
    <row r="5519" spans="1:1" s="471" customFormat="1" ht="12" hidden="1" customHeight="1">
      <c r="A5519" s="470"/>
    </row>
    <row r="5520" spans="1:1" s="471" customFormat="1" ht="12" hidden="1" customHeight="1">
      <c r="A5520" s="470"/>
    </row>
    <row r="5521" spans="1:1" s="471" customFormat="1" ht="12" hidden="1" customHeight="1">
      <c r="A5521" s="470"/>
    </row>
    <row r="5522" spans="1:1" s="471" customFormat="1" ht="12" hidden="1" customHeight="1">
      <c r="A5522" s="470"/>
    </row>
    <row r="5523" spans="1:1" s="471" customFormat="1" ht="12" hidden="1" customHeight="1">
      <c r="A5523" s="470"/>
    </row>
    <row r="5524" spans="1:1" s="471" customFormat="1" ht="12" hidden="1" customHeight="1">
      <c r="A5524" s="470"/>
    </row>
    <row r="5525" spans="1:1" s="471" customFormat="1" ht="12" hidden="1" customHeight="1">
      <c r="A5525" s="470"/>
    </row>
    <row r="5526" spans="1:1" s="471" customFormat="1" ht="12" hidden="1" customHeight="1">
      <c r="A5526" s="470"/>
    </row>
    <row r="5527" spans="1:1" s="471" customFormat="1" ht="12" hidden="1" customHeight="1">
      <c r="A5527" s="470"/>
    </row>
    <row r="5528" spans="1:1" s="471" customFormat="1" ht="12" hidden="1" customHeight="1">
      <c r="A5528" s="470"/>
    </row>
    <row r="5529" spans="1:1" s="471" customFormat="1" ht="12" hidden="1" customHeight="1">
      <c r="A5529" s="470"/>
    </row>
    <row r="5530" spans="1:1" s="471" customFormat="1" ht="12" hidden="1" customHeight="1">
      <c r="A5530" s="470"/>
    </row>
    <row r="5531" spans="1:1" s="471" customFormat="1" ht="12" hidden="1" customHeight="1">
      <c r="A5531" s="470"/>
    </row>
    <row r="5532" spans="1:1" s="471" customFormat="1" ht="12" hidden="1" customHeight="1">
      <c r="A5532" s="470"/>
    </row>
    <row r="5533" spans="1:1" s="471" customFormat="1" ht="12" hidden="1" customHeight="1">
      <c r="A5533" s="470"/>
    </row>
    <row r="5534" spans="1:1" s="471" customFormat="1" ht="12" hidden="1" customHeight="1">
      <c r="A5534" s="470"/>
    </row>
    <row r="5535" spans="1:1" s="471" customFormat="1" ht="12" hidden="1" customHeight="1">
      <c r="A5535" s="470"/>
    </row>
    <row r="5536" spans="1:1" s="471" customFormat="1" ht="12" hidden="1" customHeight="1">
      <c r="A5536" s="470"/>
    </row>
    <row r="5537" spans="1:1" s="471" customFormat="1" ht="12" hidden="1" customHeight="1">
      <c r="A5537" s="470"/>
    </row>
    <row r="5538" spans="1:1" s="471" customFormat="1" ht="12" hidden="1" customHeight="1">
      <c r="A5538" s="470"/>
    </row>
    <row r="5539" spans="1:1" s="471" customFormat="1" ht="12" hidden="1" customHeight="1">
      <c r="A5539" s="470"/>
    </row>
    <row r="5540" spans="1:1" s="471" customFormat="1" ht="12" hidden="1" customHeight="1">
      <c r="A5540" s="470"/>
    </row>
    <row r="5541" spans="1:1" s="471" customFormat="1" ht="12" hidden="1" customHeight="1">
      <c r="A5541" s="470"/>
    </row>
    <row r="5542" spans="1:1" s="471" customFormat="1" ht="12" hidden="1" customHeight="1">
      <c r="A5542" s="470"/>
    </row>
    <row r="5543" spans="1:1" s="471" customFormat="1" ht="12" hidden="1" customHeight="1">
      <c r="A5543" s="470"/>
    </row>
    <row r="5544" spans="1:1" s="471" customFormat="1" ht="12" hidden="1" customHeight="1">
      <c r="A5544" s="470"/>
    </row>
    <row r="5545" spans="1:1" s="471" customFormat="1" ht="12" hidden="1" customHeight="1">
      <c r="A5545" s="470"/>
    </row>
    <row r="5546" spans="1:1" s="471" customFormat="1" ht="12" hidden="1" customHeight="1">
      <c r="A5546" s="470"/>
    </row>
    <row r="5547" spans="1:1" s="471" customFormat="1" ht="12" hidden="1" customHeight="1">
      <c r="A5547" s="470"/>
    </row>
    <row r="5548" spans="1:1" s="471" customFormat="1" ht="12" hidden="1" customHeight="1">
      <c r="A5548" s="470"/>
    </row>
    <row r="5549" spans="1:1" s="471" customFormat="1" ht="12" hidden="1" customHeight="1">
      <c r="A5549" s="470"/>
    </row>
    <row r="5550" spans="1:1" s="471" customFormat="1" ht="12" hidden="1" customHeight="1">
      <c r="A5550" s="470"/>
    </row>
    <row r="5551" spans="1:1" s="471" customFormat="1" ht="12" hidden="1" customHeight="1">
      <c r="A5551" s="470"/>
    </row>
    <row r="5552" spans="1:1" s="471" customFormat="1" ht="12" hidden="1" customHeight="1">
      <c r="A5552" s="470"/>
    </row>
    <row r="5553" spans="1:1" s="471" customFormat="1" ht="12" hidden="1" customHeight="1">
      <c r="A5553" s="470"/>
    </row>
    <row r="5554" spans="1:1" s="471" customFormat="1" ht="12" hidden="1" customHeight="1">
      <c r="A5554" s="470"/>
    </row>
    <row r="5555" spans="1:1" s="471" customFormat="1" ht="12" hidden="1" customHeight="1">
      <c r="A5555" s="470"/>
    </row>
    <row r="5556" spans="1:1" s="471" customFormat="1" ht="12" hidden="1" customHeight="1">
      <c r="A5556" s="470"/>
    </row>
    <row r="5557" spans="1:1" s="471" customFormat="1" ht="12" hidden="1" customHeight="1">
      <c r="A5557" s="470"/>
    </row>
    <row r="5558" spans="1:1" s="471" customFormat="1" ht="12" hidden="1" customHeight="1">
      <c r="A5558" s="470"/>
    </row>
    <row r="5559" spans="1:1" s="471" customFormat="1" ht="12" hidden="1" customHeight="1">
      <c r="A5559" s="470"/>
    </row>
    <row r="5560" spans="1:1" s="471" customFormat="1" ht="12" hidden="1" customHeight="1">
      <c r="A5560" s="470"/>
    </row>
    <row r="5561" spans="1:1" s="471" customFormat="1" ht="12" hidden="1" customHeight="1">
      <c r="A5561" s="470"/>
    </row>
    <row r="5562" spans="1:1" s="471" customFormat="1" ht="12" hidden="1" customHeight="1">
      <c r="A5562" s="470"/>
    </row>
    <row r="5563" spans="1:1" s="471" customFormat="1" ht="12" hidden="1" customHeight="1">
      <c r="A5563" s="470"/>
    </row>
    <row r="5564" spans="1:1" s="471" customFormat="1" ht="12" hidden="1" customHeight="1">
      <c r="A5564" s="470"/>
    </row>
    <row r="5565" spans="1:1" s="471" customFormat="1" ht="12" hidden="1" customHeight="1">
      <c r="A5565" s="470"/>
    </row>
    <row r="5566" spans="1:1" s="471" customFormat="1" ht="12" hidden="1" customHeight="1">
      <c r="A5566" s="470"/>
    </row>
    <row r="5567" spans="1:1" s="471" customFormat="1" ht="12" hidden="1" customHeight="1">
      <c r="A5567" s="470"/>
    </row>
    <row r="5568" spans="1:1" s="471" customFormat="1" ht="12" hidden="1" customHeight="1">
      <c r="A5568" s="470"/>
    </row>
    <row r="5569" spans="1:1" s="471" customFormat="1" ht="12" hidden="1" customHeight="1">
      <c r="A5569" s="470"/>
    </row>
    <row r="5570" spans="1:1" s="471" customFormat="1" ht="12" hidden="1" customHeight="1">
      <c r="A5570" s="470"/>
    </row>
    <row r="5571" spans="1:1" s="471" customFormat="1" ht="12" hidden="1" customHeight="1">
      <c r="A5571" s="470"/>
    </row>
    <row r="5572" spans="1:1" s="471" customFormat="1" ht="12" hidden="1" customHeight="1">
      <c r="A5572" s="470"/>
    </row>
    <row r="5573" spans="1:1" s="471" customFormat="1" ht="12" hidden="1" customHeight="1">
      <c r="A5573" s="470"/>
    </row>
    <row r="5574" spans="1:1" s="471" customFormat="1" ht="12" hidden="1" customHeight="1">
      <c r="A5574" s="470"/>
    </row>
    <row r="5575" spans="1:1" s="471" customFormat="1" ht="12" hidden="1" customHeight="1">
      <c r="A5575" s="470"/>
    </row>
    <row r="5576" spans="1:1" s="471" customFormat="1" ht="12" hidden="1" customHeight="1">
      <c r="A5576" s="470"/>
    </row>
    <row r="5577" spans="1:1" s="471" customFormat="1" ht="12" hidden="1" customHeight="1">
      <c r="A5577" s="470"/>
    </row>
    <row r="5578" spans="1:1" s="471" customFormat="1" ht="12" hidden="1" customHeight="1">
      <c r="A5578" s="470"/>
    </row>
    <row r="5579" spans="1:1" s="471" customFormat="1" ht="12" hidden="1" customHeight="1">
      <c r="A5579" s="470"/>
    </row>
    <row r="5580" spans="1:1" s="471" customFormat="1" ht="12" hidden="1" customHeight="1">
      <c r="A5580" s="470"/>
    </row>
    <row r="5581" spans="1:1" s="471" customFormat="1" ht="12" hidden="1" customHeight="1">
      <c r="A5581" s="470"/>
    </row>
    <row r="5582" spans="1:1" s="471" customFormat="1" ht="12" hidden="1" customHeight="1">
      <c r="A5582" s="470"/>
    </row>
    <row r="5583" spans="1:1" s="471" customFormat="1" ht="12" hidden="1" customHeight="1">
      <c r="A5583" s="470"/>
    </row>
    <row r="5584" spans="1:1" s="471" customFormat="1" ht="12" hidden="1" customHeight="1">
      <c r="A5584" s="470"/>
    </row>
    <row r="5585" spans="1:1" s="471" customFormat="1" ht="12" hidden="1" customHeight="1">
      <c r="A5585" s="470"/>
    </row>
    <row r="5586" spans="1:1" s="471" customFormat="1" ht="12" hidden="1" customHeight="1">
      <c r="A5586" s="470"/>
    </row>
    <row r="5587" spans="1:1" s="471" customFormat="1" ht="12" hidden="1" customHeight="1">
      <c r="A5587" s="470"/>
    </row>
    <row r="5588" spans="1:1" s="471" customFormat="1" ht="12" hidden="1" customHeight="1">
      <c r="A5588" s="470"/>
    </row>
    <row r="5589" spans="1:1" s="471" customFormat="1" ht="12" hidden="1" customHeight="1">
      <c r="A5589" s="470"/>
    </row>
    <row r="5590" spans="1:1" s="471" customFormat="1" ht="12" hidden="1" customHeight="1">
      <c r="A5590" s="470"/>
    </row>
    <row r="5591" spans="1:1" s="471" customFormat="1" ht="12" hidden="1" customHeight="1">
      <c r="A5591" s="470"/>
    </row>
    <row r="5592" spans="1:1" s="471" customFormat="1" ht="12" hidden="1" customHeight="1">
      <c r="A5592" s="470"/>
    </row>
    <row r="5593" spans="1:1" s="471" customFormat="1" ht="12" hidden="1" customHeight="1">
      <c r="A5593" s="470"/>
    </row>
    <row r="5594" spans="1:1" s="471" customFormat="1" ht="12" hidden="1" customHeight="1">
      <c r="A5594" s="470"/>
    </row>
    <row r="5595" spans="1:1" s="471" customFormat="1" ht="12" hidden="1" customHeight="1">
      <c r="A5595" s="470"/>
    </row>
    <row r="5596" spans="1:1" s="471" customFormat="1" ht="12" hidden="1" customHeight="1">
      <c r="A5596" s="470"/>
    </row>
    <row r="5597" spans="1:1" s="471" customFormat="1" ht="12" hidden="1" customHeight="1">
      <c r="A5597" s="470"/>
    </row>
    <row r="5598" spans="1:1" s="471" customFormat="1" ht="12" hidden="1" customHeight="1">
      <c r="A5598" s="470"/>
    </row>
    <row r="5599" spans="1:1" s="471" customFormat="1" ht="12" hidden="1" customHeight="1">
      <c r="A5599" s="470"/>
    </row>
    <row r="5600" spans="1:1" s="471" customFormat="1" ht="12" hidden="1" customHeight="1">
      <c r="A5600" s="470"/>
    </row>
    <row r="5601" spans="1:1" s="471" customFormat="1" ht="12" hidden="1" customHeight="1">
      <c r="A5601" s="470"/>
    </row>
    <row r="5602" spans="1:1" s="471" customFormat="1" ht="12" hidden="1" customHeight="1">
      <c r="A5602" s="470"/>
    </row>
    <row r="5603" spans="1:1" s="471" customFormat="1" ht="12" hidden="1" customHeight="1">
      <c r="A5603" s="470"/>
    </row>
    <row r="5604" spans="1:1" s="471" customFormat="1" ht="12" hidden="1" customHeight="1">
      <c r="A5604" s="470"/>
    </row>
    <row r="5605" spans="1:1" s="471" customFormat="1" ht="12" hidden="1" customHeight="1">
      <c r="A5605" s="470"/>
    </row>
    <row r="5606" spans="1:1" s="471" customFormat="1" ht="12" hidden="1" customHeight="1">
      <c r="A5606" s="470"/>
    </row>
    <row r="5607" spans="1:1" s="471" customFormat="1" ht="12" hidden="1" customHeight="1">
      <c r="A5607" s="470"/>
    </row>
    <row r="5608" spans="1:1" s="471" customFormat="1" ht="12" hidden="1" customHeight="1">
      <c r="A5608" s="470"/>
    </row>
    <row r="5609" spans="1:1" s="471" customFormat="1" ht="12" hidden="1" customHeight="1">
      <c r="A5609" s="470"/>
    </row>
    <row r="5610" spans="1:1" s="471" customFormat="1" ht="12" hidden="1" customHeight="1">
      <c r="A5610" s="470"/>
    </row>
    <row r="5611" spans="1:1" s="471" customFormat="1" ht="12" hidden="1" customHeight="1">
      <c r="A5611" s="470"/>
    </row>
    <row r="5612" spans="1:1" s="471" customFormat="1" ht="12" hidden="1" customHeight="1">
      <c r="A5612" s="470"/>
    </row>
    <row r="5613" spans="1:1" s="471" customFormat="1" ht="12" hidden="1" customHeight="1">
      <c r="A5613" s="470"/>
    </row>
    <row r="5614" spans="1:1" s="471" customFormat="1" ht="12" hidden="1" customHeight="1">
      <c r="A5614" s="470"/>
    </row>
    <row r="5615" spans="1:1" s="471" customFormat="1" ht="12" hidden="1" customHeight="1">
      <c r="A5615" s="470"/>
    </row>
    <row r="5616" spans="1:1" s="471" customFormat="1" ht="12" hidden="1" customHeight="1">
      <c r="A5616" s="470"/>
    </row>
    <row r="5617" spans="1:1" s="471" customFormat="1" ht="12" hidden="1" customHeight="1">
      <c r="A5617" s="470"/>
    </row>
    <row r="5618" spans="1:1" s="471" customFormat="1" ht="12" hidden="1" customHeight="1">
      <c r="A5618" s="470"/>
    </row>
    <row r="5619" spans="1:1" s="471" customFormat="1" ht="12" hidden="1" customHeight="1">
      <c r="A5619" s="470"/>
    </row>
    <row r="5620" spans="1:1" s="471" customFormat="1" ht="12" hidden="1" customHeight="1">
      <c r="A5620" s="470"/>
    </row>
    <row r="5621" spans="1:1" s="471" customFormat="1" ht="12" hidden="1" customHeight="1">
      <c r="A5621" s="470"/>
    </row>
    <row r="5622" spans="1:1" s="471" customFormat="1" ht="12" hidden="1" customHeight="1">
      <c r="A5622" s="470"/>
    </row>
    <row r="5623" spans="1:1" s="471" customFormat="1" ht="12" hidden="1" customHeight="1">
      <c r="A5623" s="470"/>
    </row>
    <row r="5624" spans="1:1" s="471" customFormat="1" ht="12" hidden="1" customHeight="1">
      <c r="A5624" s="470"/>
    </row>
    <row r="5625" spans="1:1" s="471" customFormat="1" ht="12" hidden="1" customHeight="1">
      <c r="A5625" s="470"/>
    </row>
    <row r="5626" spans="1:1" s="471" customFormat="1" ht="12" hidden="1" customHeight="1">
      <c r="A5626" s="470"/>
    </row>
    <row r="5627" spans="1:1" s="471" customFormat="1" ht="12" hidden="1" customHeight="1">
      <c r="A5627" s="470"/>
    </row>
    <row r="5628" spans="1:1" s="471" customFormat="1" ht="12" hidden="1" customHeight="1">
      <c r="A5628" s="470"/>
    </row>
    <row r="5629" spans="1:1" s="471" customFormat="1" ht="12" hidden="1" customHeight="1">
      <c r="A5629" s="470"/>
    </row>
    <row r="5630" spans="1:1" s="471" customFormat="1" ht="12" hidden="1" customHeight="1">
      <c r="A5630" s="470"/>
    </row>
    <row r="5631" spans="1:1" s="471" customFormat="1" ht="12" hidden="1" customHeight="1">
      <c r="A5631" s="470"/>
    </row>
    <row r="5632" spans="1:1" s="471" customFormat="1" ht="12" hidden="1" customHeight="1">
      <c r="A5632" s="470"/>
    </row>
    <row r="5633" spans="1:1" s="471" customFormat="1" ht="12" hidden="1" customHeight="1">
      <c r="A5633" s="470"/>
    </row>
    <row r="5634" spans="1:1" s="471" customFormat="1" ht="12" hidden="1" customHeight="1">
      <c r="A5634" s="470"/>
    </row>
    <row r="5635" spans="1:1" s="471" customFormat="1" ht="12" hidden="1" customHeight="1">
      <c r="A5635" s="470"/>
    </row>
    <row r="5636" spans="1:1" s="471" customFormat="1" ht="12" hidden="1" customHeight="1">
      <c r="A5636" s="470"/>
    </row>
    <row r="5637" spans="1:1" s="471" customFormat="1" ht="12" hidden="1" customHeight="1">
      <c r="A5637" s="470"/>
    </row>
    <row r="5638" spans="1:1" s="471" customFormat="1" ht="12" hidden="1" customHeight="1">
      <c r="A5638" s="470"/>
    </row>
    <row r="5639" spans="1:1" s="471" customFormat="1" ht="12" hidden="1" customHeight="1">
      <c r="A5639" s="470"/>
    </row>
    <row r="5640" spans="1:1" s="471" customFormat="1" ht="12" hidden="1" customHeight="1">
      <c r="A5640" s="470"/>
    </row>
    <row r="5641" spans="1:1" s="471" customFormat="1" ht="12" hidden="1" customHeight="1">
      <c r="A5641" s="470"/>
    </row>
    <row r="5642" spans="1:1" s="471" customFormat="1" ht="12" hidden="1" customHeight="1">
      <c r="A5642" s="470"/>
    </row>
    <row r="5643" spans="1:1" s="471" customFormat="1" ht="12" hidden="1" customHeight="1">
      <c r="A5643" s="470"/>
    </row>
    <row r="5644" spans="1:1" s="471" customFormat="1" ht="12" hidden="1" customHeight="1">
      <c r="A5644" s="470"/>
    </row>
    <row r="5645" spans="1:1" s="471" customFormat="1" ht="12" hidden="1" customHeight="1">
      <c r="A5645" s="470"/>
    </row>
    <row r="5646" spans="1:1" s="471" customFormat="1" ht="12" hidden="1" customHeight="1">
      <c r="A5646" s="470"/>
    </row>
    <row r="5647" spans="1:1" s="471" customFormat="1" ht="12" hidden="1" customHeight="1">
      <c r="A5647" s="470"/>
    </row>
    <row r="5648" spans="1:1" s="471" customFormat="1" ht="12" hidden="1" customHeight="1">
      <c r="A5648" s="470"/>
    </row>
    <row r="5649" spans="1:1" s="471" customFormat="1" ht="12" hidden="1" customHeight="1">
      <c r="A5649" s="470"/>
    </row>
    <row r="5650" spans="1:1" s="471" customFormat="1" ht="12" hidden="1" customHeight="1">
      <c r="A5650" s="470"/>
    </row>
    <row r="5651" spans="1:1" s="471" customFormat="1" ht="12" hidden="1" customHeight="1">
      <c r="A5651" s="470"/>
    </row>
    <row r="5652" spans="1:1" s="471" customFormat="1" ht="12" hidden="1" customHeight="1">
      <c r="A5652" s="470"/>
    </row>
    <row r="5653" spans="1:1" s="471" customFormat="1" ht="12" hidden="1" customHeight="1">
      <c r="A5653" s="470"/>
    </row>
    <row r="5654" spans="1:1" s="471" customFormat="1" ht="12" hidden="1" customHeight="1">
      <c r="A5654" s="470"/>
    </row>
    <row r="5655" spans="1:1" s="471" customFormat="1" ht="12" hidden="1" customHeight="1">
      <c r="A5655" s="470"/>
    </row>
    <row r="5656" spans="1:1" s="471" customFormat="1" ht="12" hidden="1" customHeight="1">
      <c r="A5656" s="470"/>
    </row>
    <row r="5657" spans="1:1" s="471" customFormat="1" ht="12" hidden="1" customHeight="1">
      <c r="A5657" s="470"/>
    </row>
    <row r="5658" spans="1:1" s="471" customFormat="1" ht="12" hidden="1" customHeight="1">
      <c r="A5658" s="470"/>
    </row>
    <row r="5659" spans="1:1" s="471" customFormat="1" ht="12" hidden="1" customHeight="1">
      <c r="A5659" s="470"/>
    </row>
    <row r="5660" spans="1:1" s="471" customFormat="1" ht="12" hidden="1" customHeight="1">
      <c r="A5660" s="470"/>
    </row>
    <row r="5661" spans="1:1" s="471" customFormat="1" ht="12" hidden="1" customHeight="1">
      <c r="A5661" s="470"/>
    </row>
    <row r="5662" spans="1:1" s="471" customFormat="1" ht="12" hidden="1" customHeight="1">
      <c r="A5662" s="470"/>
    </row>
    <row r="5663" spans="1:1" s="471" customFormat="1" ht="12" hidden="1" customHeight="1">
      <c r="A5663" s="470"/>
    </row>
    <row r="5664" spans="1:1" s="471" customFormat="1" ht="12" hidden="1" customHeight="1">
      <c r="A5664" s="470"/>
    </row>
    <row r="5665" spans="1:1" s="471" customFormat="1" ht="12" hidden="1" customHeight="1">
      <c r="A5665" s="470"/>
    </row>
    <row r="5666" spans="1:1" s="471" customFormat="1" ht="12" hidden="1" customHeight="1">
      <c r="A5666" s="470"/>
    </row>
    <row r="5667" spans="1:1" s="471" customFormat="1" ht="12" hidden="1" customHeight="1">
      <c r="A5667" s="470"/>
    </row>
    <row r="5668" spans="1:1" s="471" customFormat="1" ht="12" hidden="1" customHeight="1">
      <c r="A5668" s="470"/>
    </row>
    <row r="5669" spans="1:1" s="471" customFormat="1" ht="12" hidden="1" customHeight="1">
      <c r="A5669" s="470"/>
    </row>
    <row r="5670" spans="1:1" s="471" customFormat="1" ht="12" hidden="1" customHeight="1">
      <c r="A5670" s="470"/>
    </row>
    <row r="5671" spans="1:1" s="471" customFormat="1" ht="12" hidden="1" customHeight="1">
      <c r="A5671" s="470"/>
    </row>
    <row r="5672" spans="1:1" s="471" customFormat="1" ht="12" hidden="1" customHeight="1">
      <c r="A5672" s="470"/>
    </row>
    <row r="5673" spans="1:1" s="471" customFormat="1" ht="12" hidden="1" customHeight="1">
      <c r="A5673" s="470"/>
    </row>
    <row r="5674" spans="1:1" s="471" customFormat="1" ht="12" hidden="1" customHeight="1">
      <c r="A5674" s="470"/>
    </row>
    <row r="5675" spans="1:1" s="471" customFormat="1" ht="12" hidden="1" customHeight="1">
      <c r="A5675" s="470"/>
    </row>
    <row r="5676" spans="1:1" s="471" customFormat="1" ht="12" hidden="1" customHeight="1">
      <c r="A5676" s="470"/>
    </row>
    <row r="5677" spans="1:1" s="471" customFormat="1" ht="12" hidden="1" customHeight="1">
      <c r="A5677" s="470"/>
    </row>
    <row r="5678" spans="1:1" s="471" customFormat="1" ht="12" hidden="1" customHeight="1">
      <c r="A5678" s="470"/>
    </row>
    <row r="5679" spans="1:1" s="471" customFormat="1" ht="12" hidden="1" customHeight="1">
      <c r="A5679" s="470"/>
    </row>
    <row r="5680" spans="1:1" s="471" customFormat="1" ht="12" hidden="1" customHeight="1">
      <c r="A5680" s="470"/>
    </row>
    <row r="5681" spans="1:1" s="471" customFormat="1" ht="12" hidden="1" customHeight="1">
      <c r="A5681" s="470"/>
    </row>
    <row r="5682" spans="1:1" s="471" customFormat="1" ht="12" hidden="1" customHeight="1">
      <c r="A5682" s="470"/>
    </row>
    <row r="5683" spans="1:1" s="471" customFormat="1" ht="12" hidden="1" customHeight="1">
      <c r="A5683" s="470"/>
    </row>
    <row r="5684" spans="1:1" s="471" customFormat="1" ht="12" hidden="1" customHeight="1">
      <c r="A5684" s="470"/>
    </row>
    <row r="5685" spans="1:1" s="471" customFormat="1" ht="12" hidden="1" customHeight="1">
      <c r="A5685" s="470"/>
    </row>
    <row r="5686" spans="1:1" s="471" customFormat="1" ht="12" hidden="1" customHeight="1">
      <c r="A5686" s="470"/>
    </row>
    <row r="5687" spans="1:1" s="471" customFormat="1" ht="12" hidden="1" customHeight="1">
      <c r="A5687" s="470"/>
    </row>
    <row r="5688" spans="1:1" s="471" customFormat="1" ht="12" hidden="1" customHeight="1">
      <c r="A5688" s="470"/>
    </row>
    <row r="5689" spans="1:1" s="471" customFormat="1" ht="12" hidden="1" customHeight="1">
      <c r="A5689" s="470"/>
    </row>
    <row r="5690" spans="1:1" s="471" customFormat="1" ht="12" hidden="1" customHeight="1">
      <c r="A5690" s="470"/>
    </row>
    <row r="5691" spans="1:1" s="471" customFormat="1" ht="12" hidden="1" customHeight="1">
      <c r="A5691" s="470"/>
    </row>
    <row r="5692" spans="1:1" s="471" customFormat="1" ht="12" hidden="1" customHeight="1">
      <c r="A5692" s="470"/>
    </row>
    <row r="5693" spans="1:1" s="471" customFormat="1" ht="12" hidden="1" customHeight="1">
      <c r="A5693" s="470"/>
    </row>
    <row r="5694" spans="1:1" s="471" customFormat="1" ht="12" hidden="1" customHeight="1">
      <c r="A5694" s="470"/>
    </row>
    <row r="5695" spans="1:1" s="471" customFormat="1" ht="12" hidden="1" customHeight="1">
      <c r="A5695" s="470"/>
    </row>
    <row r="5696" spans="1:1" s="471" customFormat="1" ht="12" hidden="1" customHeight="1">
      <c r="A5696" s="470"/>
    </row>
    <row r="5697" spans="1:1" s="471" customFormat="1" ht="12" hidden="1" customHeight="1">
      <c r="A5697" s="470"/>
    </row>
    <row r="5698" spans="1:1" s="471" customFormat="1" ht="12" hidden="1" customHeight="1">
      <c r="A5698" s="470"/>
    </row>
    <row r="5699" spans="1:1" s="471" customFormat="1" ht="12" hidden="1" customHeight="1">
      <c r="A5699" s="470"/>
    </row>
    <row r="5700" spans="1:1" s="471" customFormat="1" ht="12" hidden="1" customHeight="1">
      <c r="A5700" s="470"/>
    </row>
    <row r="5701" spans="1:1" s="471" customFormat="1" ht="12" hidden="1" customHeight="1">
      <c r="A5701" s="470"/>
    </row>
    <row r="5702" spans="1:1" s="471" customFormat="1" ht="12" hidden="1" customHeight="1">
      <c r="A5702" s="470"/>
    </row>
    <row r="5703" spans="1:1" s="471" customFormat="1" ht="12" hidden="1" customHeight="1">
      <c r="A5703" s="470"/>
    </row>
    <row r="5704" spans="1:1" s="471" customFormat="1" ht="12" hidden="1" customHeight="1">
      <c r="A5704" s="470"/>
    </row>
    <row r="5705" spans="1:1" s="471" customFormat="1" ht="12" hidden="1" customHeight="1">
      <c r="A5705" s="470"/>
    </row>
    <row r="5706" spans="1:1" s="471" customFormat="1" ht="12" hidden="1" customHeight="1">
      <c r="A5706" s="470"/>
    </row>
    <row r="5707" spans="1:1" s="471" customFormat="1" ht="12" hidden="1" customHeight="1">
      <c r="A5707" s="470"/>
    </row>
    <row r="5708" spans="1:1" s="471" customFormat="1" ht="12" hidden="1" customHeight="1">
      <c r="A5708" s="470"/>
    </row>
    <row r="5709" spans="1:1" s="471" customFormat="1" ht="12" hidden="1" customHeight="1">
      <c r="A5709" s="470"/>
    </row>
    <row r="5710" spans="1:1" s="471" customFormat="1" ht="12" hidden="1" customHeight="1">
      <c r="A5710" s="470"/>
    </row>
    <row r="5711" spans="1:1" s="471" customFormat="1" ht="12" hidden="1" customHeight="1">
      <c r="A5711" s="470"/>
    </row>
    <row r="5712" spans="1:1" s="471" customFormat="1" ht="12" hidden="1" customHeight="1">
      <c r="A5712" s="470"/>
    </row>
    <row r="5713" spans="1:1" s="471" customFormat="1" ht="12" hidden="1" customHeight="1">
      <c r="A5713" s="470"/>
    </row>
    <row r="5714" spans="1:1" s="471" customFormat="1" ht="12" hidden="1" customHeight="1">
      <c r="A5714" s="470"/>
    </row>
    <row r="5715" spans="1:1" s="471" customFormat="1" ht="12" hidden="1" customHeight="1">
      <c r="A5715" s="470"/>
    </row>
    <row r="5716" spans="1:1" s="471" customFormat="1" ht="12" hidden="1" customHeight="1">
      <c r="A5716" s="470"/>
    </row>
    <row r="5717" spans="1:1" s="471" customFormat="1" ht="12" hidden="1" customHeight="1">
      <c r="A5717" s="470"/>
    </row>
    <row r="5718" spans="1:1" s="471" customFormat="1" ht="12" hidden="1" customHeight="1">
      <c r="A5718" s="470"/>
    </row>
    <row r="5719" spans="1:1" s="471" customFormat="1" ht="12" hidden="1" customHeight="1">
      <c r="A5719" s="470"/>
    </row>
    <row r="5720" spans="1:1" s="471" customFormat="1" ht="12" hidden="1" customHeight="1">
      <c r="A5720" s="470"/>
    </row>
    <row r="5721" spans="1:1" s="471" customFormat="1" ht="12" hidden="1" customHeight="1">
      <c r="A5721" s="470"/>
    </row>
    <row r="5722" spans="1:1" s="471" customFormat="1" ht="12" hidden="1" customHeight="1">
      <c r="A5722" s="470"/>
    </row>
    <row r="5723" spans="1:1" s="471" customFormat="1" ht="12" hidden="1" customHeight="1">
      <c r="A5723" s="470"/>
    </row>
    <row r="5724" spans="1:1" s="471" customFormat="1" ht="12" hidden="1" customHeight="1">
      <c r="A5724" s="470"/>
    </row>
    <row r="5725" spans="1:1" s="471" customFormat="1" ht="12" hidden="1" customHeight="1">
      <c r="A5725" s="470"/>
    </row>
    <row r="5726" spans="1:1" s="471" customFormat="1" ht="12" hidden="1" customHeight="1">
      <c r="A5726" s="470"/>
    </row>
    <row r="5727" spans="1:1" s="471" customFormat="1" ht="12" hidden="1" customHeight="1">
      <c r="A5727" s="470"/>
    </row>
    <row r="5728" spans="1:1" s="471" customFormat="1" ht="12" hidden="1" customHeight="1">
      <c r="A5728" s="470"/>
    </row>
    <row r="5729" spans="1:1" s="471" customFormat="1" ht="12" hidden="1" customHeight="1">
      <c r="A5729" s="470"/>
    </row>
    <row r="5730" spans="1:1" s="471" customFormat="1" ht="12" hidden="1" customHeight="1">
      <c r="A5730" s="470"/>
    </row>
    <row r="5731" spans="1:1" s="471" customFormat="1" ht="12" hidden="1" customHeight="1">
      <c r="A5731" s="470"/>
    </row>
    <row r="5732" spans="1:1" s="471" customFormat="1" ht="12" hidden="1" customHeight="1">
      <c r="A5732" s="470"/>
    </row>
    <row r="5733" spans="1:1" s="471" customFormat="1" ht="12" hidden="1" customHeight="1">
      <c r="A5733" s="470"/>
    </row>
    <row r="5734" spans="1:1" s="471" customFormat="1" ht="12" hidden="1" customHeight="1">
      <c r="A5734" s="470"/>
    </row>
    <row r="5735" spans="1:1" s="471" customFormat="1" ht="12" hidden="1" customHeight="1">
      <c r="A5735" s="470"/>
    </row>
    <row r="5736" spans="1:1" s="471" customFormat="1" ht="12" hidden="1" customHeight="1">
      <c r="A5736" s="470"/>
    </row>
    <row r="5737" spans="1:1" s="471" customFormat="1" ht="12" hidden="1" customHeight="1">
      <c r="A5737" s="470"/>
    </row>
    <row r="5738" spans="1:1" s="471" customFormat="1" ht="12" hidden="1" customHeight="1">
      <c r="A5738" s="470"/>
    </row>
    <row r="5739" spans="1:1" s="471" customFormat="1" ht="12" hidden="1" customHeight="1">
      <c r="A5739" s="470"/>
    </row>
    <row r="5740" spans="1:1" s="471" customFormat="1" ht="12" hidden="1" customHeight="1">
      <c r="A5740" s="470"/>
    </row>
    <row r="5741" spans="1:1" s="471" customFormat="1" ht="12" hidden="1" customHeight="1">
      <c r="A5741" s="470"/>
    </row>
    <row r="5742" spans="1:1" s="471" customFormat="1" ht="12" hidden="1" customHeight="1">
      <c r="A5742" s="470"/>
    </row>
    <row r="5743" spans="1:1" s="471" customFormat="1" ht="12" hidden="1" customHeight="1">
      <c r="A5743" s="470"/>
    </row>
    <row r="5744" spans="1:1" s="471" customFormat="1" ht="12" hidden="1" customHeight="1">
      <c r="A5744" s="470"/>
    </row>
    <row r="5745" spans="1:1" s="471" customFormat="1" ht="12" hidden="1" customHeight="1">
      <c r="A5745" s="470"/>
    </row>
    <row r="5746" spans="1:1" s="471" customFormat="1" ht="12" hidden="1" customHeight="1">
      <c r="A5746" s="470"/>
    </row>
    <row r="5747" spans="1:1" s="471" customFormat="1" ht="12" hidden="1" customHeight="1">
      <c r="A5747" s="470"/>
    </row>
    <row r="5748" spans="1:1" s="471" customFormat="1" ht="12" hidden="1" customHeight="1">
      <c r="A5748" s="470"/>
    </row>
    <row r="5749" spans="1:1" s="471" customFormat="1" ht="12" hidden="1" customHeight="1">
      <c r="A5749" s="470"/>
    </row>
    <row r="5750" spans="1:1" s="471" customFormat="1" ht="12" hidden="1" customHeight="1">
      <c r="A5750" s="470"/>
    </row>
    <row r="5751" spans="1:1" s="471" customFormat="1" ht="12" hidden="1" customHeight="1">
      <c r="A5751" s="470"/>
    </row>
    <row r="5752" spans="1:1" s="471" customFormat="1" ht="12" hidden="1" customHeight="1">
      <c r="A5752" s="470"/>
    </row>
    <row r="5753" spans="1:1" s="471" customFormat="1" ht="12" hidden="1" customHeight="1">
      <c r="A5753" s="470"/>
    </row>
    <row r="5754" spans="1:1" s="471" customFormat="1" ht="12" hidden="1" customHeight="1">
      <c r="A5754" s="470"/>
    </row>
    <row r="5755" spans="1:1" s="471" customFormat="1" ht="12" hidden="1" customHeight="1">
      <c r="A5755" s="470"/>
    </row>
    <row r="5756" spans="1:1" s="471" customFormat="1" ht="12" hidden="1" customHeight="1">
      <c r="A5756" s="470"/>
    </row>
    <row r="5757" spans="1:1" s="471" customFormat="1" ht="12" hidden="1" customHeight="1">
      <c r="A5757" s="470"/>
    </row>
    <row r="5758" spans="1:1" s="471" customFormat="1" ht="12" hidden="1" customHeight="1">
      <c r="A5758" s="470"/>
    </row>
    <row r="5759" spans="1:1" s="471" customFormat="1" ht="12" hidden="1" customHeight="1">
      <c r="A5759" s="470"/>
    </row>
    <row r="5760" spans="1:1" s="471" customFormat="1" ht="12" hidden="1" customHeight="1">
      <c r="A5760" s="470"/>
    </row>
    <row r="5761" spans="1:1" s="471" customFormat="1" ht="12" hidden="1" customHeight="1">
      <c r="A5761" s="470"/>
    </row>
    <row r="5762" spans="1:1" s="471" customFormat="1" ht="12" hidden="1" customHeight="1">
      <c r="A5762" s="470"/>
    </row>
    <row r="5763" spans="1:1" s="471" customFormat="1" ht="12" hidden="1" customHeight="1">
      <c r="A5763" s="470"/>
    </row>
    <row r="5764" spans="1:1" s="471" customFormat="1" ht="12" hidden="1" customHeight="1">
      <c r="A5764" s="470"/>
    </row>
    <row r="5765" spans="1:1" s="471" customFormat="1" ht="12" hidden="1" customHeight="1">
      <c r="A5765" s="470"/>
    </row>
    <row r="5766" spans="1:1" s="471" customFormat="1" ht="12" hidden="1" customHeight="1">
      <c r="A5766" s="470"/>
    </row>
    <row r="5767" spans="1:1" s="471" customFormat="1" ht="12" hidden="1" customHeight="1">
      <c r="A5767" s="470"/>
    </row>
    <row r="5768" spans="1:1" s="471" customFormat="1" ht="12" hidden="1" customHeight="1">
      <c r="A5768" s="470"/>
    </row>
    <row r="5769" spans="1:1" s="471" customFormat="1" ht="12" hidden="1" customHeight="1">
      <c r="A5769" s="470"/>
    </row>
    <row r="5770" spans="1:1" s="471" customFormat="1" ht="12" hidden="1" customHeight="1">
      <c r="A5770" s="470"/>
    </row>
    <row r="5771" spans="1:1" s="471" customFormat="1" ht="12" hidden="1" customHeight="1">
      <c r="A5771" s="470"/>
    </row>
    <row r="5772" spans="1:1" s="471" customFormat="1" ht="12" hidden="1" customHeight="1">
      <c r="A5772" s="470"/>
    </row>
    <row r="5773" spans="1:1" s="471" customFormat="1" ht="12" hidden="1" customHeight="1">
      <c r="A5773" s="470"/>
    </row>
    <row r="5774" spans="1:1" s="471" customFormat="1" ht="12" hidden="1" customHeight="1">
      <c r="A5774" s="470"/>
    </row>
    <row r="5775" spans="1:1" s="471" customFormat="1" ht="12" hidden="1" customHeight="1">
      <c r="A5775" s="470"/>
    </row>
    <row r="5776" spans="1:1" s="471" customFormat="1" ht="12" hidden="1" customHeight="1">
      <c r="A5776" s="470"/>
    </row>
    <row r="5777" spans="1:1" s="471" customFormat="1" ht="12" hidden="1" customHeight="1">
      <c r="A5777" s="470"/>
    </row>
    <row r="5778" spans="1:1" s="471" customFormat="1" ht="12" hidden="1" customHeight="1">
      <c r="A5778" s="470"/>
    </row>
    <row r="5779" spans="1:1" s="471" customFormat="1" ht="12" hidden="1" customHeight="1">
      <c r="A5779" s="470"/>
    </row>
    <row r="5780" spans="1:1" s="471" customFormat="1" ht="12" hidden="1" customHeight="1">
      <c r="A5780" s="470"/>
    </row>
    <row r="5781" spans="1:1" s="471" customFormat="1" ht="12" hidden="1" customHeight="1">
      <c r="A5781" s="470"/>
    </row>
    <row r="5782" spans="1:1" s="471" customFormat="1" ht="12" hidden="1" customHeight="1">
      <c r="A5782" s="470"/>
    </row>
    <row r="5783" spans="1:1" s="471" customFormat="1" ht="12" hidden="1" customHeight="1">
      <c r="A5783" s="470"/>
    </row>
    <row r="5784" spans="1:1" s="471" customFormat="1" ht="12" hidden="1" customHeight="1">
      <c r="A5784" s="470"/>
    </row>
    <row r="5785" spans="1:1" s="471" customFormat="1" ht="12" hidden="1" customHeight="1">
      <c r="A5785" s="470"/>
    </row>
    <row r="5786" spans="1:1" s="471" customFormat="1" ht="12" hidden="1" customHeight="1">
      <c r="A5786" s="470"/>
    </row>
    <row r="5787" spans="1:1" s="471" customFormat="1" ht="12" hidden="1" customHeight="1">
      <c r="A5787" s="470"/>
    </row>
    <row r="5788" spans="1:1" s="471" customFormat="1" ht="12" hidden="1" customHeight="1">
      <c r="A5788" s="470"/>
    </row>
    <row r="5789" spans="1:1" s="471" customFormat="1" ht="12" hidden="1" customHeight="1">
      <c r="A5789" s="470"/>
    </row>
    <row r="5790" spans="1:1" s="471" customFormat="1" ht="12" hidden="1" customHeight="1">
      <c r="A5790" s="470"/>
    </row>
    <row r="5791" spans="1:1" s="471" customFormat="1" ht="12" hidden="1" customHeight="1">
      <c r="A5791" s="470"/>
    </row>
    <row r="5792" spans="1:1" s="471" customFormat="1" ht="12" hidden="1" customHeight="1">
      <c r="A5792" s="470"/>
    </row>
    <row r="5793" spans="1:1" s="471" customFormat="1" ht="12" hidden="1" customHeight="1">
      <c r="A5793" s="470"/>
    </row>
    <row r="5794" spans="1:1" s="471" customFormat="1" ht="12" hidden="1" customHeight="1">
      <c r="A5794" s="470"/>
    </row>
    <row r="5795" spans="1:1" s="471" customFormat="1" ht="12" hidden="1" customHeight="1">
      <c r="A5795" s="470"/>
    </row>
    <row r="5796" spans="1:1" s="471" customFormat="1" ht="12" hidden="1" customHeight="1">
      <c r="A5796" s="470"/>
    </row>
    <row r="5797" spans="1:1" s="471" customFormat="1" ht="12" hidden="1" customHeight="1">
      <c r="A5797" s="470"/>
    </row>
    <row r="5798" spans="1:1" s="471" customFormat="1" ht="12" hidden="1" customHeight="1">
      <c r="A5798" s="470"/>
    </row>
    <row r="5799" spans="1:1" s="471" customFormat="1" ht="12" hidden="1" customHeight="1">
      <c r="A5799" s="470"/>
    </row>
    <row r="5800" spans="1:1" s="471" customFormat="1" ht="12" hidden="1" customHeight="1">
      <c r="A5800" s="470"/>
    </row>
    <row r="5801" spans="1:1" s="471" customFormat="1" ht="12" hidden="1" customHeight="1">
      <c r="A5801" s="470"/>
    </row>
    <row r="5802" spans="1:1" s="471" customFormat="1" ht="12" hidden="1" customHeight="1">
      <c r="A5802" s="470"/>
    </row>
    <row r="5803" spans="1:1" s="471" customFormat="1" ht="12" hidden="1" customHeight="1">
      <c r="A5803" s="470"/>
    </row>
    <row r="5804" spans="1:1" s="471" customFormat="1" ht="12" hidden="1" customHeight="1">
      <c r="A5804" s="470"/>
    </row>
    <row r="5805" spans="1:1" s="471" customFormat="1" ht="12" hidden="1" customHeight="1">
      <c r="A5805" s="470"/>
    </row>
    <row r="5806" spans="1:1" s="471" customFormat="1" ht="12" hidden="1" customHeight="1">
      <c r="A5806" s="470"/>
    </row>
    <row r="5807" spans="1:1" s="471" customFormat="1" ht="12" hidden="1" customHeight="1">
      <c r="A5807" s="470"/>
    </row>
    <row r="5808" spans="1:1" s="471" customFormat="1" ht="12" hidden="1" customHeight="1">
      <c r="A5808" s="470"/>
    </row>
    <row r="5809" spans="1:1" s="471" customFormat="1" ht="12" hidden="1" customHeight="1">
      <c r="A5809" s="470"/>
    </row>
    <row r="5810" spans="1:1" s="471" customFormat="1" ht="12" hidden="1" customHeight="1">
      <c r="A5810" s="470"/>
    </row>
    <row r="5811" spans="1:1" s="471" customFormat="1" ht="12" hidden="1" customHeight="1">
      <c r="A5811" s="470"/>
    </row>
    <row r="5812" spans="1:1" s="471" customFormat="1" ht="12" hidden="1" customHeight="1">
      <c r="A5812" s="470"/>
    </row>
    <row r="5813" spans="1:1" s="471" customFormat="1" ht="12" hidden="1" customHeight="1">
      <c r="A5813" s="470"/>
    </row>
    <row r="5814" spans="1:1" s="471" customFormat="1" ht="12" hidden="1" customHeight="1">
      <c r="A5814" s="470"/>
    </row>
    <row r="5815" spans="1:1" s="471" customFormat="1" ht="12" hidden="1" customHeight="1">
      <c r="A5815" s="470"/>
    </row>
    <row r="5816" spans="1:1" s="471" customFormat="1" ht="12" hidden="1" customHeight="1">
      <c r="A5816" s="470"/>
    </row>
    <row r="5817" spans="1:1" s="471" customFormat="1" ht="12" hidden="1" customHeight="1">
      <c r="A5817" s="470"/>
    </row>
    <row r="5818" spans="1:1" s="471" customFormat="1" ht="12" hidden="1" customHeight="1">
      <c r="A5818" s="470"/>
    </row>
    <row r="5819" spans="1:1" s="471" customFormat="1" ht="12" hidden="1" customHeight="1">
      <c r="A5819" s="470"/>
    </row>
    <row r="5820" spans="1:1" s="471" customFormat="1" ht="12" hidden="1" customHeight="1">
      <c r="A5820" s="470"/>
    </row>
    <row r="5821" spans="1:1" s="471" customFormat="1" ht="12" hidden="1" customHeight="1">
      <c r="A5821" s="470"/>
    </row>
    <row r="5822" spans="1:1" s="471" customFormat="1" ht="12" hidden="1" customHeight="1">
      <c r="A5822" s="470"/>
    </row>
    <row r="5823" spans="1:1" s="471" customFormat="1" ht="12" hidden="1" customHeight="1">
      <c r="A5823" s="470"/>
    </row>
    <row r="5824" spans="1:1" s="471" customFormat="1" ht="12" hidden="1" customHeight="1">
      <c r="A5824" s="470"/>
    </row>
    <row r="5825" spans="1:1" s="471" customFormat="1" ht="12" hidden="1" customHeight="1">
      <c r="A5825" s="470"/>
    </row>
    <row r="5826" spans="1:1" s="471" customFormat="1" ht="12" hidden="1" customHeight="1">
      <c r="A5826" s="470"/>
    </row>
    <row r="5827" spans="1:1" s="471" customFormat="1" ht="12" hidden="1" customHeight="1">
      <c r="A5827" s="470"/>
    </row>
    <row r="5828" spans="1:1" s="471" customFormat="1" ht="12" hidden="1" customHeight="1">
      <c r="A5828" s="470"/>
    </row>
    <row r="5829" spans="1:1" s="471" customFormat="1" ht="12" hidden="1" customHeight="1">
      <c r="A5829" s="470"/>
    </row>
    <row r="5830" spans="1:1" s="471" customFormat="1" ht="12" hidden="1" customHeight="1">
      <c r="A5830" s="470"/>
    </row>
    <row r="5831" spans="1:1" s="471" customFormat="1" ht="12" hidden="1" customHeight="1">
      <c r="A5831" s="470"/>
    </row>
    <row r="5832" spans="1:1" s="471" customFormat="1" ht="12" hidden="1" customHeight="1">
      <c r="A5832" s="470"/>
    </row>
    <row r="5833" spans="1:1" s="471" customFormat="1" ht="12" hidden="1" customHeight="1">
      <c r="A5833" s="470"/>
    </row>
    <row r="5834" spans="1:1" s="471" customFormat="1" ht="12" hidden="1" customHeight="1">
      <c r="A5834" s="470"/>
    </row>
    <row r="5835" spans="1:1" s="471" customFormat="1" ht="12" hidden="1" customHeight="1">
      <c r="A5835" s="470"/>
    </row>
    <row r="5836" spans="1:1" s="471" customFormat="1" ht="12" hidden="1" customHeight="1">
      <c r="A5836" s="470"/>
    </row>
    <row r="5837" spans="1:1" s="471" customFormat="1" ht="12" hidden="1" customHeight="1">
      <c r="A5837" s="470"/>
    </row>
    <row r="5838" spans="1:1" s="471" customFormat="1" ht="12" hidden="1" customHeight="1">
      <c r="A5838" s="470"/>
    </row>
    <row r="5839" spans="1:1" s="471" customFormat="1" ht="12" hidden="1" customHeight="1">
      <c r="A5839" s="470"/>
    </row>
    <row r="5840" spans="1:1" s="471" customFormat="1" ht="12" hidden="1" customHeight="1">
      <c r="A5840" s="470"/>
    </row>
    <row r="5841" spans="1:1" s="471" customFormat="1" ht="12" hidden="1" customHeight="1">
      <c r="A5841" s="470"/>
    </row>
    <row r="5842" spans="1:1" s="471" customFormat="1" ht="12" hidden="1" customHeight="1">
      <c r="A5842" s="470"/>
    </row>
    <row r="5843" spans="1:1" s="471" customFormat="1" ht="12" hidden="1" customHeight="1">
      <c r="A5843" s="470"/>
    </row>
    <row r="5844" spans="1:1" s="471" customFormat="1" ht="12" hidden="1" customHeight="1">
      <c r="A5844" s="470"/>
    </row>
    <row r="5845" spans="1:1" s="471" customFormat="1" ht="12" hidden="1" customHeight="1">
      <c r="A5845" s="470"/>
    </row>
    <row r="5846" spans="1:1" s="471" customFormat="1" ht="12" hidden="1" customHeight="1">
      <c r="A5846" s="470"/>
    </row>
    <row r="5847" spans="1:1" s="471" customFormat="1" ht="12" hidden="1" customHeight="1">
      <c r="A5847" s="470"/>
    </row>
    <row r="5848" spans="1:1" s="471" customFormat="1" ht="12" hidden="1" customHeight="1">
      <c r="A5848" s="470"/>
    </row>
    <row r="5849" spans="1:1" s="471" customFormat="1" ht="12" hidden="1" customHeight="1">
      <c r="A5849" s="470"/>
    </row>
    <row r="5850" spans="1:1" s="471" customFormat="1" ht="12" hidden="1" customHeight="1">
      <c r="A5850" s="470"/>
    </row>
    <row r="5851" spans="1:1" s="471" customFormat="1" ht="12" hidden="1" customHeight="1">
      <c r="A5851" s="470"/>
    </row>
    <row r="5852" spans="1:1" s="471" customFormat="1" ht="12" hidden="1" customHeight="1">
      <c r="A5852" s="470"/>
    </row>
    <row r="5853" spans="1:1" s="471" customFormat="1" ht="12" hidden="1" customHeight="1">
      <c r="A5853" s="470"/>
    </row>
    <row r="5854" spans="1:1" s="471" customFormat="1" ht="12" hidden="1" customHeight="1">
      <c r="A5854" s="470"/>
    </row>
    <row r="5855" spans="1:1" s="471" customFormat="1" ht="12" hidden="1" customHeight="1">
      <c r="A5855" s="470"/>
    </row>
    <row r="5856" spans="1:1" s="471" customFormat="1" ht="12" hidden="1" customHeight="1">
      <c r="A5856" s="470"/>
    </row>
    <row r="5857" spans="1:1" s="471" customFormat="1" ht="12" hidden="1" customHeight="1">
      <c r="A5857" s="470"/>
    </row>
    <row r="5858" spans="1:1" s="471" customFormat="1" ht="12" hidden="1" customHeight="1">
      <c r="A5858" s="470"/>
    </row>
    <row r="5859" spans="1:1" s="471" customFormat="1" ht="12" hidden="1" customHeight="1">
      <c r="A5859" s="470"/>
    </row>
    <row r="5860" spans="1:1" s="471" customFormat="1" ht="12" hidden="1" customHeight="1">
      <c r="A5860" s="470"/>
    </row>
    <row r="5861" spans="1:1" s="471" customFormat="1" ht="12" hidden="1" customHeight="1">
      <c r="A5861" s="470"/>
    </row>
    <row r="5862" spans="1:1" s="471" customFormat="1" ht="12" hidden="1" customHeight="1">
      <c r="A5862" s="470"/>
    </row>
    <row r="5863" spans="1:1" s="471" customFormat="1" ht="12" hidden="1" customHeight="1">
      <c r="A5863" s="470"/>
    </row>
    <row r="5864" spans="1:1" s="471" customFormat="1" ht="12" hidden="1" customHeight="1">
      <c r="A5864" s="470"/>
    </row>
    <row r="5865" spans="1:1" s="471" customFormat="1" ht="12" hidden="1" customHeight="1">
      <c r="A5865" s="470"/>
    </row>
    <row r="5866" spans="1:1" s="471" customFormat="1" ht="12" hidden="1" customHeight="1">
      <c r="A5866" s="470"/>
    </row>
    <row r="5867" spans="1:1" s="471" customFormat="1" ht="12" hidden="1" customHeight="1">
      <c r="A5867" s="470"/>
    </row>
    <row r="5868" spans="1:1" s="471" customFormat="1" ht="12" hidden="1" customHeight="1">
      <c r="A5868" s="470"/>
    </row>
    <row r="5869" spans="1:1" s="471" customFormat="1" ht="12" hidden="1" customHeight="1">
      <c r="A5869" s="470"/>
    </row>
    <row r="5870" spans="1:1" s="471" customFormat="1" ht="12" hidden="1" customHeight="1">
      <c r="A5870" s="470"/>
    </row>
    <row r="5871" spans="1:1" s="471" customFormat="1" ht="12" hidden="1" customHeight="1">
      <c r="A5871" s="470"/>
    </row>
    <row r="5872" spans="1:1" s="471" customFormat="1" ht="12" hidden="1" customHeight="1">
      <c r="A5872" s="470"/>
    </row>
    <row r="5873" spans="1:1" s="471" customFormat="1" ht="12" hidden="1" customHeight="1">
      <c r="A5873" s="470"/>
    </row>
    <row r="5874" spans="1:1" s="471" customFormat="1" ht="12" hidden="1" customHeight="1">
      <c r="A5874" s="470"/>
    </row>
    <row r="5875" spans="1:1" s="471" customFormat="1" ht="12" hidden="1" customHeight="1">
      <c r="A5875" s="470"/>
    </row>
    <row r="5876" spans="1:1" s="471" customFormat="1" ht="12" hidden="1" customHeight="1">
      <c r="A5876" s="470"/>
    </row>
    <row r="5877" spans="1:1" s="471" customFormat="1" ht="12" hidden="1" customHeight="1">
      <c r="A5877" s="470"/>
    </row>
    <row r="5878" spans="1:1" s="471" customFormat="1" ht="12" hidden="1" customHeight="1">
      <c r="A5878" s="470"/>
    </row>
    <row r="5879" spans="1:1" s="471" customFormat="1" ht="12" hidden="1" customHeight="1">
      <c r="A5879" s="470"/>
    </row>
    <row r="5880" spans="1:1" s="471" customFormat="1" ht="12" hidden="1" customHeight="1">
      <c r="A5880" s="470"/>
    </row>
    <row r="5881" spans="1:1" s="471" customFormat="1" ht="12" hidden="1" customHeight="1">
      <c r="A5881" s="470"/>
    </row>
    <row r="5882" spans="1:1" s="471" customFormat="1" ht="12" hidden="1" customHeight="1">
      <c r="A5882" s="470"/>
    </row>
    <row r="5883" spans="1:1" s="471" customFormat="1" ht="12" hidden="1" customHeight="1">
      <c r="A5883" s="470"/>
    </row>
    <row r="5884" spans="1:1" s="471" customFormat="1" ht="12" hidden="1" customHeight="1">
      <c r="A5884" s="470"/>
    </row>
    <row r="5885" spans="1:1" s="471" customFormat="1" ht="12" hidden="1" customHeight="1">
      <c r="A5885" s="470"/>
    </row>
    <row r="5886" spans="1:1" s="471" customFormat="1" ht="12" hidden="1" customHeight="1">
      <c r="A5886" s="470"/>
    </row>
    <row r="5887" spans="1:1" s="471" customFormat="1" ht="12" hidden="1" customHeight="1">
      <c r="A5887" s="470"/>
    </row>
    <row r="5888" spans="1:1" s="471" customFormat="1" ht="12" hidden="1" customHeight="1">
      <c r="A5888" s="470"/>
    </row>
    <row r="5889" spans="1:1" s="471" customFormat="1" ht="12" hidden="1" customHeight="1">
      <c r="A5889" s="470"/>
    </row>
    <row r="5890" spans="1:1" s="471" customFormat="1" ht="12" hidden="1" customHeight="1">
      <c r="A5890" s="470"/>
    </row>
    <row r="5891" spans="1:1" s="471" customFormat="1" ht="12" hidden="1" customHeight="1">
      <c r="A5891" s="470"/>
    </row>
    <row r="5892" spans="1:1" s="471" customFormat="1" ht="12" hidden="1" customHeight="1">
      <c r="A5892" s="470"/>
    </row>
    <row r="5893" spans="1:1" s="471" customFormat="1" ht="12" hidden="1" customHeight="1">
      <c r="A5893" s="470"/>
    </row>
    <row r="5894" spans="1:1" s="471" customFormat="1" ht="12" hidden="1" customHeight="1">
      <c r="A5894" s="470"/>
    </row>
    <row r="5895" spans="1:1" s="471" customFormat="1" ht="12" hidden="1" customHeight="1">
      <c r="A5895" s="470"/>
    </row>
    <row r="5896" spans="1:1" s="471" customFormat="1" ht="12" hidden="1" customHeight="1">
      <c r="A5896" s="470"/>
    </row>
    <row r="5897" spans="1:1" s="471" customFormat="1" ht="12" hidden="1" customHeight="1">
      <c r="A5897" s="470"/>
    </row>
    <row r="5898" spans="1:1" s="471" customFormat="1" ht="12" hidden="1" customHeight="1">
      <c r="A5898" s="470"/>
    </row>
    <row r="5899" spans="1:1" s="471" customFormat="1" ht="12" hidden="1" customHeight="1">
      <c r="A5899" s="470"/>
    </row>
    <row r="5900" spans="1:1" s="471" customFormat="1" ht="12" hidden="1" customHeight="1">
      <c r="A5900" s="470"/>
    </row>
    <row r="5901" spans="1:1" s="471" customFormat="1" ht="12" hidden="1" customHeight="1">
      <c r="A5901" s="470"/>
    </row>
    <row r="5902" spans="1:1" s="471" customFormat="1" ht="12" hidden="1" customHeight="1">
      <c r="A5902" s="470"/>
    </row>
    <row r="5903" spans="1:1" s="471" customFormat="1" ht="12" hidden="1" customHeight="1">
      <c r="A5903" s="470"/>
    </row>
    <row r="5904" spans="1:1" s="471" customFormat="1" ht="12" hidden="1" customHeight="1">
      <c r="A5904" s="470"/>
    </row>
    <row r="5905" spans="1:1" s="471" customFormat="1" ht="12" hidden="1" customHeight="1">
      <c r="A5905" s="470"/>
    </row>
    <row r="5906" spans="1:1" s="471" customFormat="1" ht="12" hidden="1" customHeight="1">
      <c r="A5906" s="470"/>
    </row>
    <row r="5907" spans="1:1" s="471" customFormat="1" ht="12" hidden="1" customHeight="1">
      <c r="A5907" s="470"/>
    </row>
    <row r="5908" spans="1:1" s="471" customFormat="1" ht="12" hidden="1" customHeight="1">
      <c r="A5908" s="470"/>
    </row>
    <row r="5909" spans="1:1" s="471" customFormat="1" ht="12" hidden="1" customHeight="1">
      <c r="A5909" s="470"/>
    </row>
    <row r="5910" spans="1:1" s="471" customFormat="1" ht="12" hidden="1" customHeight="1">
      <c r="A5910" s="470"/>
    </row>
    <row r="5911" spans="1:1" s="471" customFormat="1" ht="12" hidden="1" customHeight="1">
      <c r="A5911" s="470"/>
    </row>
    <row r="5912" spans="1:1" s="471" customFormat="1" ht="12" hidden="1" customHeight="1">
      <c r="A5912" s="470"/>
    </row>
    <row r="5913" spans="1:1" s="471" customFormat="1" ht="12" hidden="1" customHeight="1">
      <c r="A5913" s="470"/>
    </row>
    <row r="5914" spans="1:1" s="471" customFormat="1" ht="12" hidden="1" customHeight="1">
      <c r="A5914" s="470"/>
    </row>
    <row r="5915" spans="1:1" s="471" customFormat="1" ht="12" hidden="1" customHeight="1">
      <c r="A5915" s="470"/>
    </row>
    <row r="5916" spans="1:1" s="471" customFormat="1" ht="12" hidden="1" customHeight="1">
      <c r="A5916" s="470"/>
    </row>
    <row r="5917" spans="1:1" s="471" customFormat="1" ht="12" hidden="1" customHeight="1">
      <c r="A5917" s="470"/>
    </row>
    <row r="5918" spans="1:1" s="471" customFormat="1" ht="12" hidden="1" customHeight="1">
      <c r="A5918" s="470"/>
    </row>
    <row r="5919" spans="1:1" s="471" customFormat="1" ht="12" hidden="1" customHeight="1">
      <c r="A5919" s="470"/>
    </row>
    <row r="5920" spans="1:1" s="471" customFormat="1" ht="12" hidden="1" customHeight="1">
      <c r="A5920" s="470"/>
    </row>
    <row r="5921" spans="1:1" s="471" customFormat="1" ht="12" hidden="1" customHeight="1">
      <c r="A5921" s="470"/>
    </row>
    <row r="5922" spans="1:1" s="471" customFormat="1" ht="12" hidden="1" customHeight="1">
      <c r="A5922" s="470"/>
    </row>
    <row r="5923" spans="1:1" s="471" customFormat="1" ht="12" hidden="1" customHeight="1">
      <c r="A5923" s="470"/>
    </row>
    <row r="5924" spans="1:1" s="471" customFormat="1" ht="12" hidden="1" customHeight="1">
      <c r="A5924" s="470"/>
    </row>
    <row r="5925" spans="1:1" s="471" customFormat="1" ht="12" hidden="1" customHeight="1">
      <c r="A5925" s="470"/>
    </row>
    <row r="5926" spans="1:1" s="471" customFormat="1" ht="12" hidden="1" customHeight="1">
      <c r="A5926" s="470"/>
    </row>
    <row r="5927" spans="1:1" s="471" customFormat="1" ht="12" hidden="1" customHeight="1">
      <c r="A5927" s="470"/>
    </row>
    <row r="5928" spans="1:1" s="471" customFormat="1" ht="12" hidden="1" customHeight="1">
      <c r="A5928" s="470"/>
    </row>
    <row r="5929" spans="1:1" s="471" customFormat="1" ht="12" hidden="1" customHeight="1">
      <c r="A5929" s="470"/>
    </row>
    <row r="5930" spans="1:1" s="471" customFormat="1" ht="12" hidden="1" customHeight="1">
      <c r="A5930" s="470"/>
    </row>
    <row r="5931" spans="1:1" s="471" customFormat="1" ht="12" hidden="1" customHeight="1">
      <c r="A5931" s="470"/>
    </row>
    <row r="5932" spans="1:1" s="471" customFormat="1" ht="12" hidden="1" customHeight="1">
      <c r="A5932" s="470"/>
    </row>
    <row r="5933" spans="1:1" s="471" customFormat="1" ht="12" hidden="1" customHeight="1">
      <c r="A5933" s="470"/>
    </row>
    <row r="5934" spans="1:1" s="471" customFormat="1" ht="12" hidden="1" customHeight="1">
      <c r="A5934" s="470"/>
    </row>
    <row r="5935" spans="1:1" s="471" customFormat="1" ht="12" hidden="1" customHeight="1">
      <c r="A5935" s="470"/>
    </row>
    <row r="5936" spans="1:1" s="471" customFormat="1" ht="12" hidden="1" customHeight="1">
      <c r="A5936" s="470"/>
    </row>
    <row r="5937" spans="1:1" s="471" customFormat="1" ht="12" hidden="1" customHeight="1">
      <c r="A5937" s="470"/>
    </row>
    <row r="5938" spans="1:1" s="471" customFormat="1" ht="12" hidden="1" customHeight="1">
      <c r="A5938" s="470"/>
    </row>
    <row r="5939" spans="1:1" s="471" customFormat="1" ht="12" hidden="1" customHeight="1">
      <c r="A5939" s="470"/>
    </row>
    <row r="5940" spans="1:1" s="471" customFormat="1" ht="12" hidden="1" customHeight="1">
      <c r="A5940" s="470"/>
    </row>
    <row r="5941" spans="1:1" s="471" customFormat="1" ht="12" hidden="1" customHeight="1">
      <c r="A5941" s="470"/>
    </row>
    <row r="5942" spans="1:1" s="471" customFormat="1" ht="12" hidden="1" customHeight="1">
      <c r="A5942" s="470"/>
    </row>
    <row r="5943" spans="1:1" s="471" customFormat="1" ht="12" hidden="1" customHeight="1">
      <c r="A5943" s="470"/>
    </row>
    <row r="5944" spans="1:1" s="471" customFormat="1" ht="12" hidden="1" customHeight="1">
      <c r="A5944" s="470"/>
    </row>
    <row r="5945" spans="1:1" s="471" customFormat="1" ht="12" hidden="1" customHeight="1">
      <c r="A5945" s="470"/>
    </row>
    <row r="5946" spans="1:1" s="471" customFormat="1" ht="12" hidden="1" customHeight="1">
      <c r="A5946" s="470"/>
    </row>
    <row r="5947" spans="1:1" s="471" customFormat="1" ht="12" hidden="1" customHeight="1">
      <c r="A5947" s="470"/>
    </row>
    <row r="5948" spans="1:1" s="471" customFormat="1" ht="12" hidden="1" customHeight="1">
      <c r="A5948" s="470"/>
    </row>
    <row r="5949" spans="1:1" s="471" customFormat="1" ht="12" hidden="1" customHeight="1">
      <c r="A5949" s="470"/>
    </row>
    <row r="5950" spans="1:1" s="471" customFormat="1" ht="12" hidden="1" customHeight="1">
      <c r="A5950" s="470"/>
    </row>
    <row r="5951" spans="1:1" s="471" customFormat="1" ht="12" hidden="1" customHeight="1">
      <c r="A5951" s="470"/>
    </row>
    <row r="5952" spans="1:1" s="471" customFormat="1" ht="12" hidden="1" customHeight="1">
      <c r="A5952" s="470"/>
    </row>
    <row r="5953" spans="1:1" s="471" customFormat="1" ht="12" hidden="1" customHeight="1">
      <c r="A5953" s="470"/>
    </row>
    <row r="5954" spans="1:1" s="471" customFormat="1" ht="12" hidden="1" customHeight="1">
      <c r="A5954" s="470"/>
    </row>
    <row r="5955" spans="1:1" s="471" customFormat="1" ht="12" hidden="1" customHeight="1">
      <c r="A5955" s="470"/>
    </row>
    <row r="5956" spans="1:1" s="471" customFormat="1" ht="12" hidden="1" customHeight="1">
      <c r="A5956" s="470"/>
    </row>
    <row r="5957" spans="1:1" s="471" customFormat="1" ht="12" hidden="1" customHeight="1">
      <c r="A5957" s="470"/>
    </row>
    <row r="5958" spans="1:1" s="471" customFormat="1" ht="12" hidden="1" customHeight="1">
      <c r="A5958" s="470"/>
    </row>
    <row r="5959" spans="1:1" s="471" customFormat="1" ht="12" hidden="1" customHeight="1">
      <c r="A5959" s="470"/>
    </row>
    <row r="5960" spans="1:1" s="471" customFormat="1" ht="12" hidden="1" customHeight="1">
      <c r="A5960" s="470"/>
    </row>
    <row r="5961" spans="1:1" s="471" customFormat="1" ht="12" hidden="1" customHeight="1">
      <c r="A5961" s="470"/>
    </row>
    <row r="5962" spans="1:1" s="471" customFormat="1" ht="12" hidden="1" customHeight="1">
      <c r="A5962" s="470"/>
    </row>
    <row r="5963" spans="1:1" s="471" customFormat="1" ht="12" hidden="1" customHeight="1">
      <c r="A5963" s="470"/>
    </row>
    <row r="5964" spans="1:1" s="471" customFormat="1" ht="12" hidden="1" customHeight="1">
      <c r="A5964" s="470"/>
    </row>
    <row r="5965" spans="1:1" s="471" customFormat="1" ht="12" hidden="1" customHeight="1">
      <c r="A5965" s="470"/>
    </row>
    <row r="5966" spans="1:1" s="471" customFormat="1" ht="12" hidden="1" customHeight="1">
      <c r="A5966" s="470"/>
    </row>
    <row r="5967" spans="1:1" s="471" customFormat="1" ht="12" hidden="1" customHeight="1">
      <c r="A5967" s="470"/>
    </row>
    <row r="5968" spans="1:1" s="471" customFormat="1" ht="12" hidden="1" customHeight="1">
      <c r="A5968" s="470"/>
    </row>
    <row r="5969" spans="1:1" s="471" customFormat="1" ht="12" hidden="1" customHeight="1">
      <c r="A5969" s="470"/>
    </row>
    <row r="5970" spans="1:1" s="471" customFormat="1" ht="12" hidden="1" customHeight="1">
      <c r="A5970" s="470"/>
    </row>
    <row r="5971" spans="1:1" s="471" customFormat="1" ht="12" hidden="1" customHeight="1">
      <c r="A5971" s="470"/>
    </row>
    <row r="5972" spans="1:1" s="471" customFormat="1" ht="12" hidden="1" customHeight="1">
      <c r="A5972" s="470"/>
    </row>
    <row r="5973" spans="1:1" s="471" customFormat="1" ht="12" hidden="1" customHeight="1">
      <c r="A5973" s="470"/>
    </row>
    <row r="5974" spans="1:1" s="471" customFormat="1" ht="12" hidden="1" customHeight="1">
      <c r="A5974" s="470"/>
    </row>
    <row r="5975" spans="1:1" s="471" customFormat="1" ht="12" hidden="1" customHeight="1">
      <c r="A5975" s="470"/>
    </row>
    <row r="5976" spans="1:1" s="471" customFormat="1" ht="12" hidden="1" customHeight="1">
      <c r="A5976" s="470"/>
    </row>
    <row r="5977" spans="1:1" s="471" customFormat="1" ht="12" hidden="1" customHeight="1">
      <c r="A5977" s="470"/>
    </row>
    <row r="5978" spans="1:1" s="471" customFormat="1" ht="12" hidden="1" customHeight="1">
      <c r="A5978" s="470"/>
    </row>
    <row r="5979" spans="1:1" s="471" customFormat="1" ht="12" hidden="1" customHeight="1">
      <c r="A5979" s="470"/>
    </row>
    <row r="5980" spans="1:1" s="471" customFormat="1" ht="12" hidden="1" customHeight="1">
      <c r="A5980" s="470"/>
    </row>
    <row r="5981" spans="1:1" s="471" customFormat="1" ht="12" hidden="1" customHeight="1">
      <c r="A5981" s="470"/>
    </row>
    <row r="5982" spans="1:1" s="471" customFormat="1" ht="12" hidden="1" customHeight="1">
      <c r="A5982" s="470"/>
    </row>
    <row r="5983" spans="1:1" s="471" customFormat="1" ht="12" hidden="1" customHeight="1">
      <c r="A5983" s="470"/>
    </row>
    <row r="5984" spans="1:1" s="471" customFormat="1" ht="12" hidden="1" customHeight="1">
      <c r="A5984" s="470"/>
    </row>
    <row r="5985" spans="1:1" s="471" customFormat="1" ht="12" hidden="1" customHeight="1">
      <c r="A5985" s="470"/>
    </row>
    <row r="5986" spans="1:1" s="471" customFormat="1" ht="12" hidden="1" customHeight="1">
      <c r="A5986" s="470"/>
    </row>
    <row r="5987" spans="1:1" s="471" customFormat="1" ht="12" hidden="1" customHeight="1">
      <c r="A5987" s="470"/>
    </row>
    <row r="5988" spans="1:1" s="471" customFormat="1" ht="12" hidden="1" customHeight="1">
      <c r="A5988" s="470"/>
    </row>
    <row r="5989" spans="1:1" s="471" customFormat="1" ht="12" hidden="1" customHeight="1">
      <c r="A5989" s="470"/>
    </row>
    <row r="5990" spans="1:1" s="471" customFormat="1" ht="12" hidden="1" customHeight="1">
      <c r="A5990" s="470"/>
    </row>
    <row r="5991" spans="1:1" s="471" customFormat="1" ht="12" hidden="1" customHeight="1">
      <c r="A5991" s="470"/>
    </row>
    <row r="5992" spans="1:1" s="471" customFormat="1" ht="12" hidden="1" customHeight="1">
      <c r="A5992" s="470"/>
    </row>
    <row r="5993" spans="1:1" s="471" customFormat="1" ht="12" hidden="1" customHeight="1">
      <c r="A5993" s="470"/>
    </row>
    <row r="5994" spans="1:1" s="471" customFormat="1" ht="12" hidden="1" customHeight="1">
      <c r="A5994" s="470"/>
    </row>
    <row r="5995" spans="1:1" s="471" customFormat="1" ht="12" hidden="1" customHeight="1">
      <c r="A5995" s="470"/>
    </row>
    <row r="5996" spans="1:1" s="471" customFormat="1" ht="12" hidden="1" customHeight="1">
      <c r="A5996" s="470"/>
    </row>
    <row r="5997" spans="1:1" s="471" customFormat="1" ht="12" hidden="1" customHeight="1">
      <c r="A5997" s="470"/>
    </row>
    <row r="5998" spans="1:1" s="471" customFormat="1" ht="12" hidden="1" customHeight="1">
      <c r="A5998" s="470"/>
    </row>
    <row r="5999" spans="1:1" s="471" customFormat="1" ht="12" hidden="1" customHeight="1">
      <c r="A5999" s="470"/>
    </row>
    <row r="6000" spans="1:1" s="471" customFormat="1" ht="12" hidden="1" customHeight="1">
      <c r="A6000" s="470"/>
    </row>
    <row r="6001" spans="1:1" s="471" customFormat="1" ht="12" hidden="1" customHeight="1">
      <c r="A6001" s="470"/>
    </row>
    <row r="6002" spans="1:1" s="471" customFormat="1" ht="12" hidden="1" customHeight="1">
      <c r="A6002" s="470"/>
    </row>
    <row r="6003" spans="1:1" s="471" customFormat="1" ht="12" hidden="1" customHeight="1">
      <c r="A6003" s="470"/>
    </row>
    <row r="6004" spans="1:1" s="471" customFormat="1" ht="12" hidden="1" customHeight="1">
      <c r="A6004" s="470"/>
    </row>
    <row r="6005" spans="1:1" s="471" customFormat="1" ht="12" hidden="1" customHeight="1">
      <c r="A6005" s="470"/>
    </row>
    <row r="6006" spans="1:1" s="471" customFormat="1" ht="12" hidden="1" customHeight="1">
      <c r="A6006" s="470"/>
    </row>
    <row r="6007" spans="1:1" s="471" customFormat="1" ht="12" hidden="1" customHeight="1">
      <c r="A6007" s="470"/>
    </row>
    <row r="6008" spans="1:1" s="471" customFormat="1" ht="12" hidden="1" customHeight="1">
      <c r="A6008" s="470"/>
    </row>
    <row r="6009" spans="1:1" s="471" customFormat="1" ht="12" hidden="1" customHeight="1">
      <c r="A6009" s="470"/>
    </row>
    <row r="6010" spans="1:1" s="471" customFormat="1" ht="12" hidden="1" customHeight="1">
      <c r="A6010" s="470"/>
    </row>
    <row r="6011" spans="1:1" s="471" customFormat="1" ht="12" hidden="1" customHeight="1">
      <c r="A6011" s="470"/>
    </row>
    <row r="6012" spans="1:1" s="471" customFormat="1" ht="12" hidden="1" customHeight="1">
      <c r="A6012" s="470"/>
    </row>
    <row r="6013" spans="1:1" s="471" customFormat="1" ht="12" hidden="1" customHeight="1">
      <c r="A6013" s="470"/>
    </row>
    <row r="6014" spans="1:1" s="471" customFormat="1" ht="12" hidden="1" customHeight="1">
      <c r="A6014" s="470"/>
    </row>
    <row r="6015" spans="1:1" s="471" customFormat="1" ht="12" hidden="1" customHeight="1">
      <c r="A6015" s="470"/>
    </row>
    <row r="6016" spans="1:1" s="471" customFormat="1" ht="12" hidden="1" customHeight="1">
      <c r="A6016" s="470"/>
    </row>
    <row r="6017" spans="1:1" s="471" customFormat="1" ht="12" hidden="1" customHeight="1">
      <c r="A6017" s="470"/>
    </row>
    <row r="6018" spans="1:1" s="471" customFormat="1" ht="12" hidden="1" customHeight="1">
      <c r="A6018" s="470"/>
    </row>
    <row r="6019" spans="1:1" s="471" customFormat="1" ht="12" hidden="1" customHeight="1">
      <c r="A6019" s="470"/>
    </row>
    <row r="6020" spans="1:1" s="471" customFormat="1" ht="12" hidden="1" customHeight="1">
      <c r="A6020" s="470"/>
    </row>
    <row r="6021" spans="1:1" s="471" customFormat="1" ht="12" hidden="1" customHeight="1">
      <c r="A6021" s="470"/>
    </row>
    <row r="6022" spans="1:1" s="471" customFormat="1" ht="12" hidden="1" customHeight="1">
      <c r="A6022" s="470"/>
    </row>
    <row r="6023" spans="1:1" s="471" customFormat="1" ht="12" hidden="1" customHeight="1">
      <c r="A6023" s="470"/>
    </row>
    <row r="6024" spans="1:1" s="471" customFormat="1" ht="12" hidden="1" customHeight="1">
      <c r="A6024" s="470"/>
    </row>
    <row r="6025" spans="1:1" s="471" customFormat="1" ht="12" hidden="1" customHeight="1">
      <c r="A6025" s="470"/>
    </row>
    <row r="6026" spans="1:1" s="471" customFormat="1" ht="12" hidden="1" customHeight="1">
      <c r="A6026" s="470"/>
    </row>
    <row r="6027" spans="1:1" s="471" customFormat="1" ht="12" hidden="1" customHeight="1">
      <c r="A6027" s="470"/>
    </row>
    <row r="6028" spans="1:1" s="471" customFormat="1" ht="12" hidden="1" customHeight="1">
      <c r="A6028" s="470"/>
    </row>
    <row r="6029" spans="1:1" s="471" customFormat="1" ht="12" hidden="1" customHeight="1">
      <c r="A6029" s="470"/>
    </row>
    <row r="6030" spans="1:1" s="471" customFormat="1" ht="12" hidden="1" customHeight="1">
      <c r="A6030" s="470"/>
    </row>
    <row r="6031" spans="1:1" s="471" customFormat="1" ht="12" hidden="1" customHeight="1">
      <c r="A6031" s="470"/>
    </row>
    <row r="6032" spans="1:1" s="471" customFormat="1" ht="12" hidden="1" customHeight="1">
      <c r="A6032" s="470"/>
    </row>
    <row r="6033" spans="1:1" s="471" customFormat="1" ht="12" hidden="1" customHeight="1">
      <c r="A6033" s="470"/>
    </row>
    <row r="6034" spans="1:1" s="471" customFormat="1" ht="12" hidden="1" customHeight="1">
      <c r="A6034" s="470"/>
    </row>
    <row r="6035" spans="1:1" s="471" customFormat="1" ht="12" hidden="1" customHeight="1">
      <c r="A6035" s="470"/>
    </row>
    <row r="6036" spans="1:1" s="471" customFormat="1" ht="12" hidden="1" customHeight="1">
      <c r="A6036" s="470"/>
    </row>
    <row r="6037" spans="1:1" s="471" customFormat="1" ht="12" hidden="1" customHeight="1">
      <c r="A6037" s="470"/>
    </row>
    <row r="6038" spans="1:1" s="471" customFormat="1" ht="12" hidden="1" customHeight="1">
      <c r="A6038" s="470"/>
    </row>
    <row r="6039" spans="1:1" s="471" customFormat="1" ht="12" hidden="1" customHeight="1">
      <c r="A6039" s="470"/>
    </row>
    <row r="6040" spans="1:1" s="471" customFormat="1" ht="12" hidden="1" customHeight="1">
      <c r="A6040" s="470"/>
    </row>
    <row r="6041" spans="1:1" s="471" customFormat="1" ht="12" hidden="1" customHeight="1">
      <c r="A6041" s="470"/>
    </row>
    <row r="6042" spans="1:1" s="471" customFormat="1" ht="12" hidden="1" customHeight="1">
      <c r="A6042" s="470"/>
    </row>
    <row r="6043" spans="1:1" s="471" customFormat="1" ht="12" hidden="1" customHeight="1">
      <c r="A6043" s="470"/>
    </row>
    <row r="6044" spans="1:1" s="471" customFormat="1" ht="12" hidden="1" customHeight="1">
      <c r="A6044" s="470"/>
    </row>
    <row r="6045" spans="1:1" s="471" customFormat="1" ht="12" hidden="1" customHeight="1">
      <c r="A6045" s="470"/>
    </row>
    <row r="6046" spans="1:1" s="471" customFormat="1" ht="12" hidden="1" customHeight="1">
      <c r="A6046" s="470"/>
    </row>
    <row r="6047" spans="1:1" s="471" customFormat="1" ht="12" hidden="1" customHeight="1">
      <c r="A6047" s="470"/>
    </row>
    <row r="6048" spans="1:1" s="471" customFormat="1" ht="12" hidden="1" customHeight="1">
      <c r="A6048" s="470"/>
    </row>
    <row r="6049" spans="1:1" s="471" customFormat="1" ht="12" hidden="1" customHeight="1">
      <c r="A6049" s="470"/>
    </row>
    <row r="6050" spans="1:1" s="471" customFormat="1" ht="12" hidden="1" customHeight="1">
      <c r="A6050" s="470"/>
    </row>
    <row r="6051" spans="1:1" s="471" customFormat="1" ht="12" hidden="1" customHeight="1">
      <c r="A6051" s="470"/>
    </row>
    <row r="6052" spans="1:1" s="471" customFormat="1" ht="12" hidden="1" customHeight="1">
      <c r="A6052" s="470"/>
    </row>
    <row r="6053" spans="1:1" s="471" customFormat="1" ht="12" hidden="1" customHeight="1">
      <c r="A6053" s="470"/>
    </row>
    <row r="6054" spans="1:1" s="471" customFormat="1" ht="12" hidden="1" customHeight="1">
      <c r="A6054" s="470"/>
    </row>
    <row r="6055" spans="1:1" s="471" customFormat="1" ht="12" hidden="1" customHeight="1">
      <c r="A6055" s="470"/>
    </row>
    <row r="6056" spans="1:1" s="471" customFormat="1" ht="12" hidden="1" customHeight="1">
      <c r="A6056" s="470"/>
    </row>
    <row r="6057" spans="1:1" s="471" customFormat="1" ht="12" hidden="1" customHeight="1">
      <c r="A6057" s="470"/>
    </row>
    <row r="6058" spans="1:1" s="471" customFormat="1" ht="12" hidden="1" customHeight="1">
      <c r="A6058" s="470"/>
    </row>
    <row r="6059" spans="1:1" s="471" customFormat="1" ht="12" hidden="1" customHeight="1">
      <c r="A6059" s="470"/>
    </row>
    <row r="6060" spans="1:1" s="471" customFormat="1" ht="12" hidden="1" customHeight="1">
      <c r="A6060" s="470"/>
    </row>
    <row r="6061" spans="1:1" s="471" customFormat="1" ht="12" hidden="1" customHeight="1">
      <c r="A6061" s="470"/>
    </row>
    <row r="6062" spans="1:1" s="471" customFormat="1" ht="12" hidden="1" customHeight="1">
      <c r="A6062" s="470"/>
    </row>
    <row r="6063" spans="1:1" s="471" customFormat="1" ht="12" hidden="1" customHeight="1">
      <c r="A6063" s="470"/>
    </row>
    <row r="6064" spans="1:1" s="471" customFormat="1" ht="12" hidden="1" customHeight="1">
      <c r="A6064" s="470"/>
    </row>
    <row r="6065" spans="1:1" s="471" customFormat="1" ht="12" hidden="1" customHeight="1">
      <c r="A6065" s="470"/>
    </row>
    <row r="6066" spans="1:1" s="471" customFormat="1" ht="12" hidden="1" customHeight="1">
      <c r="A6066" s="470"/>
    </row>
    <row r="6067" spans="1:1" s="471" customFormat="1" ht="12" hidden="1" customHeight="1">
      <c r="A6067" s="470"/>
    </row>
    <row r="6068" spans="1:1" s="471" customFormat="1" ht="12" hidden="1" customHeight="1">
      <c r="A6068" s="470"/>
    </row>
    <row r="6069" spans="1:1" s="471" customFormat="1" ht="12" hidden="1" customHeight="1">
      <c r="A6069" s="470"/>
    </row>
    <row r="6070" spans="1:1" s="471" customFormat="1" ht="12" hidden="1" customHeight="1">
      <c r="A6070" s="470"/>
    </row>
    <row r="6071" spans="1:1" s="471" customFormat="1" ht="12" hidden="1" customHeight="1">
      <c r="A6071" s="470"/>
    </row>
    <row r="6072" spans="1:1" s="471" customFormat="1" ht="12" hidden="1" customHeight="1">
      <c r="A6072" s="470"/>
    </row>
    <row r="6073" spans="1:1" s="471" customFormat="1" ht="12" hidden="1" customHeight="1">
      <c r="A6073" s="470"/>
    </row>
    <row r="6074" spans="1:1" s="471" customFormat="1" ht="12" hidden="1" customHeight="1">
      <c r="A6074" s="470"/>
    </row>
    <row r="6075" spans="1:1" s="471" customFormat="1" ht="12" hidden="1" customHeight="1">
      <c r="A6075" s="470"/>
    </row>
    <row r="6076" spans="1:1" s="471" customFormat="1" ht="12" hidden="1" customHeight="1">
      <c r="A6076" s="470"/>
    </row>
    <row r="6077" spans="1:1" s="471" customFormat="1" ht="12" hidden="1" customHeight="1">
      <c r="A6077" s="470"/>
    </row>
    <row r="6078" spans="1:1" s="471" customFormat="1" ht="12" hidden="1" customHeight="1">
      <c r="A6078" s="470"/>
    </row>
    <row r="6079" spans="1:1" s="471" customFormat="1" ht="12" hidden="1" customHeight="1">
      <c r="A6079" s="470"/>
    </row>
    <row r="6080" spans="1:1" s="471" customFormat="1" ht="12" hidden="1" customHeight="1">
      <c r="A6080" s="470"/>
    </row>
    <row r="6081" spans="1:1" s="471" customFormat="1" ht="12" hidden="1" customHeight="1">
      <c r="A6081" s="470"/>
    </row>
    <row r="6082" spans="1:1" s="471" customFormat="1" ht="12" hidden="1" customHeight="1">
      <c r="A6082" s="470"/>
    </row>
    <row r="6083" spans="1:1" s="471" customFormat="1" ht="12" hidden="1" customHeight="1">
      <c r="A6083" s="470"/>
    </row>
    <row r="6084" spans="1:1" s="471" customFormat="1" ht="12" hidden="1" customHeight="1">
      <c r="A6084" s="470"/>
    </row>
    <row r="6085" spans="1:1" s="471" customFormat="1" ht="12" hidden="1" customHeight="1">
      <c r="A6085" s="470"/>
    </row>
    <row r="6086" spans="1:1" s="471" customFormat="1" ht="12" hidden="1" customHeight="1">
      <c r="A6086" s="470"/>
    </row>
    <row r="6087" spans="1:1" s="471" customFormat="1" ht="12" hidden="1" customHeight="1">
      <c r="A6087" s="470"/>
    </row>
    <row r="6088" spans="1:1" s="471" customFormat="1" ht="12" hidden="1" customHeight="1">
      <c r="A6088" s="470"/>
    </row>
    <row r="6089" spans="1:1" s="471" customFormat="1" ht="12" hidden="1" customHeight="1">
      <c r="A6089" s="470"/>
    </row>
    <row r="6090" spans="1:1" s="471" customFormat="1" ht="12" hidden="1" customHeight="1">
      <c r="A6090" s="470"/>
    </row>
    <row r="6091" spans="1:1" s="471" customFormat="1" ht="12" hidden="1" customHeight="1">
      <c r="A6091" s="470"/>
    </row>
    <row r="6092" spans="1:1" s="471" customFormat="1" ht="12" hidden="1" customHeight="1">
      <c r="A6092" s="470"/>
    </row>
    <row r="6093" spans="1:1" s="471" customFormat="1" ht="12" hidden="1" customHeight="1">
      <c r="A6093" s="470"/>
    </row>
    <row r="6094" spans="1:1" s="471" customFormat="1" ht="12" hidden="1" customHeight="1">
      <c r="A6094" s="470"/>
    </row>
    <row r="6095" spans="1:1" s="471" customFormat="1" ht="12" hidden="1" customHeight="1">
      <c r="A6095" s="470"/>
    </row>
    <row r="6096" spans="1:1" s="471" customFormat="1" ht="12" hidden="1" customHeight="1">
      <c r="A6096" s="470"/>
    </row>
    <row r="6097" spans="1:1" s="471" customFormat="1" ht="12" hidden="1" customHeight="1">
      <c r="A6097" s="470"/>
    </row>
    <row r="6098" spans="1:1" s="471" customFormat="1" ht="12" hidden="1" customHeight="1">
      <c r="A6098" s="470"/>
    </row>
    <row r="6099" spans="1:1" s="471" customFormat="1" ht="12" hidden="1" customHeight="1">
      <c r="A6099" s="470"/>
    </row>
    <row r="6100" spans="1:1" s="471" customFormat="1" ht="12" hidden="1" customHeight="1">
      <c r="A6100" s="470"/>
    </row>
    <row r="6101" spans="1:1" s="471" customFormat="1" ht="12" hidden="1" customHeight="1">
      <c r="A6101" s="470"/>
    </row>
    <row r="6102" spans="1:1" s="471" customFormat="1" ht="12" hidden="1" customHeight="1">
      <c r="A6102" s="470"/>
    </row>
    <row r="6103" spans="1:1" s="471" customFormat="1" ht="12" hidden="1" customHeight="1">
      <c r="A6103" s="470"/>
    </row>
    <row r="6104" spans="1:1" s="471" customFormat="1" ht="12" hidden="1" customHeight="1">
      <c r="A6104" s="470"/>
    </row>
    <row r="6105" spans="1:1" s="471" customFormat="1" ht="12" hidden="1" customHeight="1">
      <c r="A6105" s="470"/>
    </row>
    <row r="6106" spans="1:1" s="471" customFormat="1" ht="12" hidden="1" customHeight="1">
      <c r="A6106" s="470"/>
    </row>
    <row r="6107" spans="1:1" s="471" customFormat="1" ht="12" hidden="1" customHeight="1">
      <c r="A6107" s="470"/>
    </row>
    <row r="6108" spans="1:1" s="471" customFormat="1" ht="12" hidden="1" customHeight="1">
      <c r="A6108" s="470"/>
    </row>
    <row r="6109" spans="1:1" s="471" customFormat="1" ht="12" hidden="1" customHeight="1">
      <c r="A6109" s="470"/>
    </row>
    <row r="6110" spans="1:1" s="471" customFormat="1" ht="12" hidden="1" customHeight="1">
      <c r="A6110" s="470"/>
    </row>
    <row r="6111" spans="1:1" s="471" customFormat="1" ht="12" hidden="1" customHeight="1">
      <c r="A6111" s="470"/>
    </row>
    <row r="6112" spans="1:1" s="471" customFormat="1" ht="12" hidden="1" customHeight="1">
      <c r="A6112" s="470"/>
    </row>
    <row r="6113" spans="1:1" s="471" customFormat="1" ht="12" hidden="1" customHeight="1">
      <c r="A6113" s="470"/>
    </row>
    <row r="6114" spans="1:1" s="471" customFormat="1" ht="12" hidden="1" customHeight="1">
      <c r="A6114" s="470"/>
    </row>
    <row r="6115" spans="1:1" s="471" customFormat="1" ht="12" hidden="1" customHeight="1">
      <c r="A6115" s="470"/>
    </row>
    <row r="6116" spans="1:1" s="471" customFormat="1" ht="12" hidden="1" customHeight="1">
      <c r="A6116" s="470"/>
    </row>
    <row r="6117" spans="1:1" s="471" customFormat="1" ht="12" hidden="1" customHeight="1">
      <c r="A6117" s="470"/>
    </row>
    <row r="6118" spans="1:1" s="471" customFormat="1" ht="12" hidden="1" customHeight="1">
      <c r="A6118" s="470"/>
    </row>
    <row r="6119" spans="1:1" s="471" customFormat="1" ht="12" hidden="1" customHeight="1">
      <c r="A6119" s="470"/>
    </row>
    <row r="6120" spans="1:1" s="471" customFormat="1" ht="12" hidden="1" customHeight="1">
      <c r="A6120" s="470"/>
    </row>
    <row r="6121" spans="1:1" s="471" customFormat="1" ht="12" hidden="1" customHeight="1">
      <c r="A6121" s="470"/>
    </row>
    <row r="6122" spans="1:1" s="471" customFormat="1" ht="12" hidden="1" customHeight="1">
      <c r="A6122" s="470"/>
    </row>
    <row r="6123" spans="1:1" s="471" customFormat="1" ht="12" hidden="1" customHeight="1">
      <c r="A6123" s="470"/>
    </row>
    <row r="6124" spans="1:1" s="471" customFormat="1" ht="12" hidden="1" customHeight="1">
      <c r="A6124" s="470"/>
    </row>
    <row r="6125" spans="1:1" s="471" customFormat="1" ht="12" hidden="1" customHeight="1">
      <c r="A6125" s="470"/>
    </row>
    <row r="6126" spans="1:1" s="471" customFormat="1" ht="12" hidden="1" customHeight="1">
      <c r="A6126" s="470"/>
    </row>
    <row r="6127" spans="1:1" s="471" customFormat="1" ht="12" hidden="1" customHeight="1">
      <c r="A6127" s="470"/>
    </row>
    <row r="6128" spans="1:1" s="471" customFormat="1" ht="12" hidden="1" customHeight="1">
      <c r="A6128" s="470"/>
    </row>
    <row r="6129" spans="1:1" s="471" customFormat="1" ht="12" hidden="1" customHeight="1">
      <c r="A6129" s="470"/>
    </row>
    <row r="6130" spans="1:1" s="471" customFormat="1" ht="12" hidden="1" customHeight="1">
      <c r="A6130" s="470"/>
    </row>
    <row r="6131" spans="1:1" s="471" customFormat="1" ht="12" hidden="1" customHeight="1">
      <c r="A6131" s="470"/>
    </row>
    <row r="6132" spans="1:1" s="471" customFormat="1" ht="12" hidden="1" customHeight="1">
      <c r="A6132" s="470"/>
    </row>
    <row r="6133" spans="1:1" s="471" customFormat="1" ht="12" hidden="1" customHeight="1">
      <c r="A6133" s="470"/>
    </row>
    <row r="6134" spans="1:1" s="471" customFormat="1" ht="12" hidden="1" customHeight="1">
      <c r="A6134" s="470"/>
    </row>
    <row r="6135" spans="1:1" s="471" customFormat="1" ht="12" hidden="1" customHeight="1">
      <c r="A6135" s="470"/>
    </row>
    <row r="6136" spans="1:1" s="471" customFormat="1" ht="12" hidden="1" customHeight="1">
      <c r="A6136" s="470"/>
    </row>
    <row r="6137" spans="1:1" s="471" customFormat="1" ht="12" hidden="1" customHeight="1">
      <c r="A6137" s="470"/>
    </row>
    <row r="6138" spans="1:1" s="471" customFormat="1" ht="12" hidden="1" customHeight="1">
      <c r="A6138" s="470"/>
    </row>
    <row r="6139" spans="1:1" s="471" customFormat="1" ht="12" hidden="1" customHeight="1">
      <c r="A6139" s="470"/>
    </row>
    <row r="6140" spans="1:1" s="471" customFormat="1" ht="12" hidden="1" customHeight="1">
      <c r="A6140" s="470"/>
    </row>
    <row r="6141" spans="1:1" s="471" customFormat="1" ht="12" hidden="1" customHeight="1">
      <c r="A6141" s="470"/>
    </row>
    <row r="6142" spans="1:1" s="471" customFormat="1" ht="12" hidden="1" customHeight="1">
      <c r="A6142" s="470"/>
    </row>
    <row r="6143" spans="1:1" s="471" customFormat="1" ht="12" hidden="1" customHeight="1">
      <c r="A6143" s="470"/>
    </row>
    <row r="6144" spans="1:1" s="471" customFormat="1" ht="12" hidden="1" customHeight="1">
      <c r="A6144" s="470"/>
    </row>
    <row r="6145" spans="1:1" s="471" customFormat="1" ht="12" hidden="1" customHeight="1">
      <c r="A6145" s="470"/>
    </row>
    <row r="6146" spans="1:1" s="471" customFormat="1" ht="12" hidden="1" customHeight="1">
      <c r="A6146" s="470"/>
    </row>
    <row r="6147" spans="1:1" s="471" customFormat="1" ht="12" hidden="1" customHeight="1">
      <c r="A6147" s="470"/>
    </row>
    <row r="6148" spans="1:1" s="471" customFormat="1" ht="12" hidden="1" customHeight="1">
      <c r="A6148" s="470"/>
    </row>
    <row r="6149" spans="1:1" s="471" customFormat="1" ht="12" hidden="1" customHeight="1">
      <c r="A6149" s="470"/>
    </row>
    <row r="6150" spans="1:1" s="471" customFormat="1" ht="12" hidden="1" customHeight="1">
      <c r="A6150" s="470"/>
    </row>
    <row r="6151" spans="1:1" s="471" customFormat="1" ht="12" hidden="1" customHeight="1">
      <c r="A6151" s="470"/>
    </row>
    <row r="6152" spans="1:1" s="471" customFormat="1" ht="12" hidden="1" customHeight="1">
      <c r="A6152" s="470"/>
    </row>
    <row r="6153" spans="1:1" s="471" customFormat="1" ht="12" hidden="1" customHeight="1">
      <c r="A6153" s="470"/>
    </row>
    <row r="6154" spans="1:1" s="471" customFormat="1" ht="12" hidden="1" customHeight="1">
      <c r="A6154" s="470"/>
    </row>
    <row r="6155" spans="1:1" s="471" customFormat="1" ht="12" hidden="1" customHeight="1">
      <c r="A6155" s="470"/>
    </row>
    <row r="6156" spans="1:1" s="471" customFormat="1" ht="12" hidden="1" customHeight="1">
      <c r="A6156" s="470"/>
    </row>
    <row r="6157" spans="1:1" s="471" customFormat="1" ht="12" hidden="1" customHeight="1">
      <c r="A6157" s="470"/>
    </row>
    <row r="6158" spans="1:1" s="471" customFormat="1" ht="12" hidden="1" customHeight="1">
      <c r="A6158" s="470"/>
    </row>
    <row r="6159" spans="1:1" s="471" customFormat="1" ht="12" hidden="1" customHeight="1">
      <c r="A6159" s="470"/>
    </row>
    <row r="6160" spans="1:1" s="471" customFormat="1" ht="12" hidden="1" customHeight="1">
      <c r="A6160" s="470"/>
    </row>
    <row r="6161" spans="1:1" s="471" customFormat="1" ht="12" hidden="1" customHeight="1">
      <c r="A6161" s="470"/>
    </row>
    <row r="6162" spans="1:1" s="471" customFormat="1" ht="12" hidden="1" customHeight="1">
      <c r="A6162" s="470"/>
    </row>
    <row r="6163" spans="1:1" s="471" customFormat="1" ht="12" hidden="1" customHeight="1">
      <c r="A6163" s="470"/>
    </row>
    <row r="6164" spans="1:1" s="471" customFormat="1" ht="12" hidden="1" customHeight="1">
      <c r="A6164" s="470"/>
    </row>
    <row r="6165" spans="1:1" s="471" customFormat="1" ht="12" hidden="1" customHeight="1">
      <c r="A6165" s="470"/>
    </row>
    <row r="6166" spans="1:1" s="471" customFormat="1" ht="12" hidden="1" customHeight="1">
      <c r="A6166" s="470"/>
    </row>
    <row r="6167" spans="1:1" s="471" customFormat="1" ht="12" hidden="1" customHeight="1">
      <c r="A6167" s="470"/>
    </row>
    <row r="6168" spans="1:1" s="471" customFormat="1" ht="12" hidden="1" customHeight="1">
      <c r="A6168" s="470"/>
    </row>
    <row r="6169" spans="1:1" s="471" customFormat="1" ht="12" hidden="1" customHeight="1">
      <c r="A6169" s="470"/>
    </row>
    <row r="6170" spans="1:1" s="471" customFormat="1" ht="12" hidden="1" customHeight="1">
      <c r="A6170" s="470"/>
    </row>
    <row r="6171" spans="1:1" s="471" customFormat="1" ht="12" hidden="1" customHeight="1">
      <c r="A6171" s="470"/>
    </row>
    <row r="6172" spans="1:1" s="471" customFormat="1" ht="12" hidden="1" customHeight="1">
      <c r="A6172" s="470"/>
    </row>
    <row r="6173" spans="1:1" s="471" customFormat="1" ht="12" hidden="1" customHeight="1">
      <c r="A6173" s="470"/>
    </row>
    <row r="6174" spans="1:1" s="471" customFormat="1" ht="12" hidden="1" customHeight="1">
      <c r="A6174" s="470"/>
    </row>
    <row r="6175" spans="1:1" s="471" customFormat="1" ht="12" hidden="1" customHeight="1">
      <c r="A6175" s="470"/>
    </row>
    <row r="6176" spans="1:1" s="471" customFormat="1" ht="12" hidden="1" customHeight="1">
      <c r="A6176" s="470"/>
    </row>
    <row r="6177" spans="1:1" s="471" customFormat="1" ht="12" hidden="1" customHeight="1">
      <c r="A6177" s="470"/>
    </row>
    <row r="6178" spans="1:1" s="471" customFormat="1" ht="12" hidden="1" customHeight="1">
      <c r="A6178" s="470"/>
    </row>
    <row r="6179" spans="1:1" s="471" customFormat="1" ht="12" hidden="1" customHeight="1">
      <c r="A6179" s="470"/>
    </row>
    <row r="6180" spans="1:1" s="471" customFormat="1" ht="12" hidden="1" customHeight="1">
      <c r="A6180" s="470"/>
    </row>
    <row r="6181" spans="1:1" s="471" customFormat="1" ht="12" hidden="1" customHeight="1">
      <c r="A6181" s="470"/>
    </row>
    <row r="6182" spans="1:1" s="471" customFormat="1" ht="12" hidden="1" customHeight="1">
      <c r="A6182" s="470"/>
    </row>
    <row r="6183" spans="1:1" s="471" customFormat="1" ht="12" hidden="1" customHeight="1">
      <c r="A6183" s="470"/>
    </row>
    <row r="6184" spans="1:1" s="471" customFormat="1" ht="12" hidden="1" customHeight="1">
      <c r="A6184" s="470"/>
    </row>
    <row r="6185" spans="1:1" s="471" customFormat="1" ht="12" hidden="1" customHeight="1">
      <c r="A6185" s="470"/>
    </row>
    <row r="6186" spans="1:1" s="471" customFormat="1" ht="12" hidden="1" customHeight="1">
      <c r="A6186" s="470"/>
    </row>
    <row r="6187" spans="1:1" s="471" customFormat="1" ht="12" hidden="1" customHeight="1">
      <c r="A6187" s="470"/>
    </row>
    <row r="6188" spans="1:1" s="471" customFormat="1" ht="12" hidden="1" customHeight="1">
      <c r="A6188" s="470"/>
    </row>
    <row r="6189" spans="1:1" s="471" customFormat="1" ht="12" hidden="1" customHeight="1">
      <c r="A6189" s="470"/>
    </row>
    <row r="6190" spans="1:1" s="471" customFormat="1" ht="12" hidden="1" customHeight="1">
      <c r="A6190" s="470"/>
    </row>
    <row r="6191" spans="1:1" s="471" customFormat="1" ht="12" hidden="1" customHeight="1">
      <c r="A6191" s="470"/>
    </row>
    <row r="6192" spans="1:1" s="471" customFormat="1" ht="12" hidden="1" customHeight="1">
      <c r="A6192" s="470"/>
    </row>
    <row r="6193" spans="1:1" s="471" customFormat="1" ht="12" hidden="1" customHeight="1">
      <c r="A6193" s="470"/>
    </row>
    <row r="6194" spans="1:1" s="471" customFormat="1" ht="12" hidden="1" customHeight="1">
      <c r="A6194" s="470"/>
    </row>
    <row r="6195" spans="1:1" s="471" customFormat="1" ht="12" hidden="1" customHeight="1">
      <c r="A6195" s="470"/>
    </row>
    <row r="6196" spans="1:1" s="471" customFormat="1" ht="12" hidden="1" customHeight="1">
      <c r="A6196" s="470"/>
    </row>
    <row r="6197" spans="1:1" s="471" customFormat="1" ht="12" hidden="1" customHeight="1">
      <c r="A6197" s="470"/>
    </row>
    <row r="6198" spans="1:1" s="471" customFormat="1" ht="12" hidden="1" customHeight="1">
      <c r="A6198" s="470"/>
    </row>
    <row r="6199" spans="1:1" s="471" customFormat="1" ht="12" hidden="1" customHeight="1">
      <c r="A6199" s="470"/>
    </row>
    <row r="6200" spans="1:1" s="471" customFormat="1" ht="12" hidden="1" customHeight="1">
      <c r="A6200" s="470"/>
    </row>
    <row r="6201" spans="1:1" s="471" customFormat="1" ht="12" hidden="1" customHeight="1">
      <c r="A6201" s="470"/>
    </row>
    <row r="6202" spans="1:1" s="471" customFormat="1" ht="12" hidden="1" customHeight="1">
      <c r="A6202" s="470"/>
    </row>
    <row r="6203" spans="1:1" s="471" customFormat="1" ht="12" hidden="1" customHeight="1">
      <c r="A6203" s="470"/>
    </row>
    <row r="6204" spans="1:1" s="471" customFormat="1" ht="12" hidden="1" customHeight="1">
      <c r="A6204" s="470"/>
    </row>
    <row r="6205" spans="1:1" s="471" customFormat="1" ht="12" hidden="1" customHeight="1">
      <c r="A6205" s="470"/>
    </row>
    <row r="6206" spans="1:1" s="471" customFormat="1" ht="12" hidden="1" customHeight="1">
      <c r="A6206" s="470"/>
    </row>
    <row r="6207" spans="1:1" s="471" customFormat="1" ht="12" hidden="1" customHeight="1">
      <c r="A6207" s="470"/>
    </row>
    <row r="6208" spans="1:1" s="471" customFormat="1" ht="12" hidden="1" customHeight="1">
      <c r="A6208" s="470"/>
    </row>
    <row r="6209" spans="1:1" s="471" customFormat="1" ht="12" hidden="1" customHeight="1">
      <c r="A6209" s="470"/>
    </row>
    <row r="6210" spans="1:1" s="471" customFormat="1" ht="12" hidden="1" customHeight="1">
      <c r="A6210" s="470"/>
    </row>
    <row r="6211" spans="1:1" s="471" customFormat="1" ht="12" hidden="1" customHeight="1">
      <c r="A6211" s="470"/>
    </row>
    <row r="6212" spans="1:1" s="471" customFormat="1" ht="12" hidden="1" customHeight="1">
      <c r="A6212" s="470"/>
    </row>
    <row r="6213" spans="1:1" s="471" customFormat="1" ht="12" hidden="1" customHeight="1">
      <c r="A6213" s="470"/>
    </row>
    <row r="6214" spans="1:1" s="471" customFormat="1" ht="12" hidden="1" customHeight="1">
      <c r="A6214" s="470"/>
    </row>
    <row r="6215" spans="1:1" s="471" customFormat="1" ht="12" hidden="1" customHeight="1">
      <c r="A6215" s="470"/>
    </row>
    <row r="6216" spans="1:1" s="471" customFormat="1" ht="12" hidden="1" customHeight="1">
      <c r="A6216" s="470"/>
    </row>
    <row r="6217" spans="1:1" s="471" customFormat="1" ht="12" hidden="1" customHeight="1">
      <c r="A6217" s="470"/>
    </row>
    <row r="6218" spans="1:1" s="471" customFormat="1" ht="12" hidden="1" customHeight="1">
      <c r="A6218" s="470"/>
    </row>
    <row r="6219" spans="1:1" s="471" customFormat="1" ht="12" hidden="1" customHeight="1">
      <c r="A6219" s="470"/>
    </row>
    <row r="6220" spans="1:1" s="471" customFormat="1" ht="12" hidden="1" customHeight="1">
      <c r="A6220" s="470"/>
    </row>
    <row r="6221" spans="1:1" s="471" customFormat="1" ht="12" hidden="1" customHeight="1">
      <c r="A6221" s="470"/>
    </row>
    <row r="6222" spans="1:1" s="471" customFormat="1" ht="12" hidden="1" customHeight="1">
      <c r="A6222" s="470"/>
    </row>
    <row r="6223" spans="1:1" s="471" customFormat="1" ht="12" hidden="1" customHeight="1">
      <c r="A6223" s="470"/>
    </row>
    <row r="6224" spans="1:1" s="471" customFormat="1" ht="12" hidden="1" customHeight="1">
      <c r="A6224" s="470"/>
    </row>
    <row r="6225" spans="1:1" s="471" customFormat="1" ht="12" hidden="1" customHeight="1">
      <c r="A6225" s="470"/>
    </row>
    <row r="6226" spans="1:1" s="471" customFormat="1" ht="12" hidden="1" customHeight="1">
      <c r="A6226" s="470"/>
    </row>
    <row r="6227" spans="1:1" s="471" customFormat="1" ht="12" hidden="1" customHeight="1">
      <c r="A6227" s="470"/>
    </row>
    <row r="6228" spans="1:1" s="471" customFormat="1" ht="12" hidden="1" customHeight="1">
      <c r="A6228" s="470"/>
    </row>
    <row r="6229" spans="1:1" s="471" customFormat="1" ht="12" hidden="1" customHeight="1">
      <c r="A6229" s="470"/>
    </row>
    <row r="6230" spans="1:1" s="471" customFormat="1" ht="12" hidden="1" customHeight="1">
      <c r="A6230" s="470"/>
    </row>
    <row r="6231" spans="1:1" s="471" customFormat="1" ht="12" hidden="1" customHeight="1">
      <c r="A6231" s="470"/>
    </row>
    <row r="6232" spans="1:1" s="471" customFormat="1" ht="12" hidden="1" customHeight="1">
      <c r="A6232" s="470"/>
    </row>
    <row r="6233" spans="1:1" s="471" customFormat="1" ht="12" hidden="1" customHeight="1">
      <c r="A6233" s="470"/>
    </row>
    <row r="6234" spans="1:1" s="471" customFormat="1" ht="12" hidden="1" customHeight="1">
      <c r="A6234" s="470"/>
    </row>
    <row r="6235" spans="1:1" s="471" customFormat="1" ht="12" hidden="1" customHeight="1">
      <c r="A6235" s="470"/>
    </row>
    <row r="6236" spans="1:1" s="471" customFormat="1" ht="12" hidden="1" customHeight="1">
      <c r="A6236" s="470"/>
    </row>
    <row r="6237" spans="1:1" s="471" customFormat="1" ht="12" hidden="1" customHeight="1">
      <c r="A6237" s="470"/>
    </row>
    <row r="6238" spans="1:1" s="471" customFormat="1" ht="12" hidden="1" customHeight="1">
      <c r="A6238" s="470"/>
    </row>
    <row r="6239" spans="1:1" s="471" customFormat="1" ht="12" hidden="1" customHeight="1">
      <c r="A6239" s="470"/>
    </row>
    <row r="6240" spans="1:1" s="471" customFormat="1" ht="12" hidden="1" customHeight="1">
      <c r="A6240" s="470"/>
    </row>
    <row r="6241" spans="1:1" s="471" customFormat="1" ht="12" hidden="1" customHeight="1">
      <c r="A6241" s="470"/>
    </row>
    <row r="6242" spans="1:1" s="471" customFormat="1" ht="12" hidden="1" customHeight="1">
      <c r="A6242" s="470"/>
    </row>
    <row r="6243" spans="1:1" s="471" customFormat="1" ht="12" hidden="1" customHeight="1">
      <c r="A6243" s="470"/>
    </row>
    <row r="6244" spans="1:1" s="471" customFormat="1" ht="12" hidden="1" customHeight="1">
      <c r="A6244" s="470"/>
    </row>
    <row r="6245" spans="1:1" s="471" customFormat="1" ht="12" hidden="1" customHeight="1">
      <c r="A6245" s="470"/>
    </row>
    <row r="6246" spans="1:1" s="471" customFormat="1" ht="12" hidden="1" customHeight="1">
      <c r="A6246" s="470"/>
    </row>
    <row r="6247" spans="1:1" s="471" customFormat="1" ht="12" hidden="1" customHeight="1">
      <c r="A6247" s="470"/>
    </row>
    <row r="6248" spans="1:1" s="471" customFormat="1" ht="12" hidden="1" customHeight="1">
      <c r="A6248" s="470"/>
    </row>
    <row r="6249" spans="1:1" s="471" customFormat="1" ht="12" hidden="1" customHeight="1">
      <c r="A6249" s="470"/>
    </row>
    <row r="6250" spans="1:1" s="471" customFormat="1" ht="12" hidden="1" customHeight="1">
      <c r="A6250" s="470"/>
    </row>
    <row r="6251" spans="1:1" s="471" customFormat="1" ht="12" hidden="1" customHeight="1">
      <c r="A6251" s="470"/>
    </row>
    <row r="6252" spans="1:1" s="471" customFormat="1" ht="12" hidden="1" customHeight="1">
      <c r="A6252" s="470"/>
    </row>
    <row r="6253" spans="1:1" s="471" customFormat="1" ht="12" hidden="1" customHeight="1">
      <c r="A6253" s="470"/>
    </row>
    <row r="6254" spans="1:1" s="471" customFormat="1" ht="12" hidden="1" customHeight="1">
      <c r="A6254" s="470"/>
    </row>
    <row r="6255" spans="1:1" s="471" customFormat="1" ht="12" hidden="1" customHeight="1">
      <c r="A6255" s="470"/>
    </row>
    <row r="6256" spans="1:1" s="471" customFormat="1" ht="12" hidden="1" customHeight="1">
      <c r="A6256" s="470"/>
    </row>
    <row r="6257" spans="1:1" s="471" customFormat="1" ht="12" hidden="1" customHeight="1">
      <c r="A6257" s="470"/>
    </row>
    <row r="6258" spans="1:1" s="471" customFormat="1" ht="12" hidden="1" customHeight="1">
      <c r="A6258" s="470"/>
    </row>
    <row r="6259" spans="1:1" s="471" customFormat="1" ht="12" hidden="1" customHeight="1">
      <c r="A6259" s="470"/>
    </row>
    <row r="6260" spans="1:1" s="471" customFormat="1" ht="12" hidden="1" customHeight="1">
      <c r="A6260" s="470"/>
    </row>
    <row r="6261" spans="1:1" s="471" customFormat="1" ht="12" hidden="1" customHeight="1">
      <c r="A6261" s="470"/>
    </row>
    <row r="6262" spans="1:1" s="471" customFormat="1" ht="12" hidden="1" customHeight="1">
      <c r="A6262" s="470"/>
    </row>
    <row r="6263" spans="1:1" s="471" customFormat="1" ht="12" hidden="1" customHeight="1">
      <c r="A6263" s="470"/>
    </row>
    <row r="6264" spans="1:1" s="471" customFormat="1" ht="12" hidden="1" customHeight="1">
      <c r="A6264" s="470"/>
    </row>
    <row r="6265" spans="1:1" s="471" customFormat="1" ht="12" hidden="1" customHeight="1">
      <c r="A6265" s="470"/>
    </row>
    <row r="6266" spans="1:1" s="471" customFormat="1" ht="12" hidden="1" customHeight="1">
      <c r="A6266" s="470"/>
    </row>
    <row r="6267" spans="1:1" s="471" customFormat="1" ht="12" hidden="1" customHeight="1">
      <c r="A6267" s="470"/>
    </row>
    <row r="6268" spans="1:1" s="471" customFormat="1" ht="12" hidden="1" customHeight="1">
      <c r="A6268" s="470"/>
    </row>
    <row r="6269" spans="1:1" s="471" customFormat="1" ht="12" hidden="1" customHeight="1">
      <c r="A6269" s="470"/>
    </row>
    <row r="6270" spans="1:1" s="471" customFormat="1" ht="12" hidden="1" customHeight="1">
      <c r="A6270" s="470"/>
    </row>
    <row r="6271" spans="1:1" s="471" customFormat="1" ht="12" hidden="1" customHeight="1">
      <c r="A6271" s="470"/>
    </row>
    <row r="6272" spans="1:1" s="471" customFormat="1" ht="12" hidden="1" customHeight="1">
      <c r="A6272" s="470"/>
    </row>
    <row r="6273" spans="1:1" s="471" customFormat="1" ht="12" hidden="1" customHeight="1">
      <c r="A6273" s="470"/>
    </row>
    <row r="6274" spans="1:1" s="471" customFormat="1" ht="12" hidden="1" customHeight="1">
      <c r="A6274" s="470"/>
    </row>
    <row r="6275" spans="1:1" s="471" customFormat="1" ht="12" hidden="1" customHeight="1">
      <c r="A6275" s="470"/>
    </row>
    <row r="6276" spans="1:1" s="471" customFormat="1" ht="12" hidden="1" customHeight="1">
      <c r="A6276" s="470"/>
    </row>
    <row r="6277" spans="1:1" s="471" customFormat="1" ht="12" hidden="1" customHeight="1">
      <c r="A6277" s="470"/>
    </row>
    <row r="6278" spans="1:1" s="471" customFormat="1" ht="12" hidden="1" customHeight="1">
      <c r="A6278" s="470"/>
    </row>
    <row r="6279" spans="1:1" s="471" customFormat="1" ht="12" hidden="1" customHeight="1">
      <c r="A6279" s="470"/>
    </row>
    <row r="6280" spans="1:1" s="471" customFormat="1" ht="12" hidden="1" customHeight="1">
      <c r="A6280" s="470"/>
    </row>
    <row r="6281" spans="1:1" s="471" customFormat="1" ht="12" hidden="1" customHeight="1">
      <c r="A6281" s="470"/>
    </row>
    <row r="6282" spans="1:1" s="471" customFormat="1" ht="12" hidden="1" customHeight="1">
      <c r="A6282" s="470"/>
    </row>
    <row r="6283" spans="1:1" s="471" customFormat="1" ht="12" hidden="1" customHeight="1">
      <c r="A6283" s="470"/>
    </row>
    <row r="6284" spans="1:1" s="471" customFormat="1" ht="12" hidden="1" customHeight="1">
      <c r="A6284" s="470"/>
    </row>
    <row r="6285" spans="1:1" s="471" customFormat="1" ht="12" hidden="1" customHeight="1">
      <c r="A6285" s="470"/>
    </row>
    <row r="6286" spans="1:1" s="471" customFormat="1" ht="12" hidden="1" customHeight="1">
      <c r="A6286" s="470"/>
    </row>
    <row r="6287" spans="1:1" s="471" customFormat="1" ht="12" hidden="1" customHeight="1">
      <c r="A6287" s="470"/>
    </row>
    <row r="6288" spans="1:1" s="471" customFormat="1" ht="12" hidden="1" customHeight="1">
      <c r="A6288" s="470"/>
    </row>
    <row r="6289" spans="1:1" s="471" customFormat="1" ht="12" hidden="1" customHeight="1">
      <c r="A6289" s="470"/>
    </row>
    <row r="6290" spans="1:1" s="471" customFormat="1" ht="12" hidden="1" customHeight="1">
      <c r="A6290" s="470"/>
    </row>
    <row r="6291" spans="1:1" s="471" customFormat="1" ht="12" hidden="1" customHeight="1">
      <c r="A6291" s="470"/>
    </row>
    <row r="6292" spans="1:1" s="471" customFormat="1" ht="12" hidden="1" customHeight="1">
      <c r="A6292" s="470"/>
    </row>
    <row r="6293" spans="1:1" s="471" customFormat="1" ht="12" hidden="1" customHeight="1">
      <c r="A6293" s="470"/>
    </row>
    <row r="6294" spans="1:1" s="471" customFormat="1" ht="12" hidden="1" customHeight="1">
      <c r="A6294" s="470"/>
    </row>
    <row r="6295" spans="1:1" s="471" customFormat="1" ht="12" hidden="1" customHeight="1">
      <c r="A6295" s="470"/>
    </row>
    <row r="6296" spans="1:1" s="471" customFormat="1" ht="12" hidden="1" customHeight="1">
      <c r="A6296" s="470"/>
    </row>
    <row r="6297" spans="1:1" s="471" customFormat="1" ht="12" hidden="1" customHeight="1">
      <c r="A6297" s="470"/>
    </row>
    <row r="6298" spans="1:1" s="471" customFormat="1" ht="12" hidden="1" customHeight="1">
      <c r="A6298" s="470"/>
    </row>
    <row r="6299" spans="1:1" s="471" customFormat="1" ht="12" hidden="1" customHeight="1">
      <c r="A6299" s="470"/>
    </row>
    <row r="6300" spans="1:1" s="471" customFormat="1" ht="12" hidden="1" customHeight="1">
      <c r="A6300" s="470"/>
    </row>
    <row r="6301" spans="1:1" s="471" customFormat="1" ht="12" hidden="1" customHeight="1">
      <c r="A6301" s="470"/>
    </row>
    <row r="6302" spans="1:1" s="471" customFormat="1" ht="12" hidden="1" customHeight="1">
      <c r="A6302" s="470"/>
    </row>
    <row r="6303" spans="1:1" s="471" customFormat="1" ht="12" hidden="1" customHeight="1">
      <c r="A6303" s="470"/>
    </row>
    <row r="6304" spans="1:1" s="471" customFormat="1" ht="12" hidden="1" customHeight="1">
      <c r="A6304" s="470"/>
    </row>
    <row r="6305" spans="1:1" s="471" customFormat="1" ht="12" hidden="1" customHeight="1">
      <c r="A6305" s="470"/>
    </row>
    <row r="6306" spans="1:1" s="471" customFormat="1" ht="12" hidden="1" customHeight="1">
      <c r="A6306" s="470"/>
    </row>
    <row r="6307" spans="1:1" s="471" customFormat="1" ht="12" hidden="1" customHeight="1">
      <c r="A6307" s="470"/>
    </row>
    <row r="6308" spans="1:1" s="471" customFormat="1" ht="12" hidden="1" customHeight="1">
      <c r="A6308" s="470"/>
    </row>
    <row r="6309" spans="1:1" s="471" customFormat="1" ht="12" hidden="1" customHeight="1">
      <c r="A6309" s="470"/>
    </row>
    <row r="6310" spans="1:1" s="471" customFormat="1" ht="12" hidden="1" customHeight="1">
      <c r="A6310" s="470"/>
    </row>
    <row r="6311" spans="1:1" s="471" customFormat="1" ht="12" hidden="1" customHeight="1">
      <c r="A6311" s="470"/>
    </row>
    <row r="6312" spans="1:1" s="471" customFormat="1" ht="12" hidden="1" customHeight="1">
      <c r="A6312" s="470"/>
    </row>
    <row r="6313" spans="1:1" s="471" customFormat="1" ht="12" hidden="1" customHeight="1">
      <c r="A6313" s="470"/>
    </row>
    <row r="6314" spans="1:1" s="471" customFormat="1" ht="12" hidden="1" customHeight="1">
      <c r="A6314" s="470"/>
    </row>
    <row r="6315" spans="1:1" s="471" customFormat="1" ht="12" hidden="1" customHeight="1">
      <c r="A6315" s="470"/>
    </row>
    <row r="6316" spans="1:1" s="471" customFormat="1" ht="12" hidden="1" customHeight="1">
      <c r="A6316" s="470"/>
    </row>
    <row r="6317" spans="1:1" s="471" customFormat="1" ht="12" hidden="1" customHeight="1">
      <c r="A6317" s="470"/>
    </row>
    <row r="6318" spans="1:1" s="471" customFormat="1" ht="12" hidden="1" customHeight="1">
      <c r="A6318" s="470"/>
    </row>
    <row r="6319" spans="1:1" s="471" customFormat="1" ht="12" hidden="1" customHeight="1">
      <c r="A6319" s="470"/>
    </row>
    <row r="6320" spans="1:1" s="471" customFormat="1" ht="12" hidden="1" customHeight="1">
      <c r="A6320" s="470"/>
    </row>
    <row r="6321" spans="1:1" s="471" customFormat="1" ht="12" hidden="1" customHeight="1">
      <c r="A6321" s="470"/>
    </row>
    <row r="6322" spans="1:1" s="471" customFormat="1" ht="12" hidden="1" customHeight="1">
      <c r="A6322" s="470"/>
    </row>
    <row r="6323" spans="1:1" s="471" customFormat="1" ht="12" hidden="1" customHeight="1">
      <c r="A6323" s="470"/>
    </row>
    <row r="6324" spans="1:1" s="471" customFormat="1" ht="12" hidden="1" customHeight="1">
      <c r="A6324" s="470"/>
    </row>
    <row r="6325" spans="1:1" s="471" customFormat="1" ht="12" hidden="1" customHeight="1">
      <c r="A6325" s="470"/>
    </row>
    <row r="6326" spans="1:1" s="471" customFormat="1" ht="12" hidden="1" customHeight="1">
      <c r="A6326" s="470"/>
    </row>
    <row r="6327" spans="1:1" s="471" customFormat="1" ht="12" hidden="1" customHeight="1">
      <c r="A6327" s="470"/>
    </row>
    <row r="6328" spans="1:1" s="471" customFormat="1" ht="12" hidden="1" customHeight="1">
      <c r="A6328" s="470"/>
    </row>
    <row r="6329" spans="1:1" s="471" customFormat="1" ht="12" hidden="1" customHeight="1">
      <c r="A6329" s="470"/>
    </row>
    <row r="6330" spans="1:1" s="471" customFormat="1" ht="12" hidden="1" customHeight="1">
      <c r="A6330" s="470"/>
    </row>
    <row r="6331" spans="1:1" s="471" customFormat="1" ht="12" hidden="1" customHeight="1">
      <c r="A6331" s="470"/>
    </row>
    <row r="6332" spans="1:1" s="471" customFormat="1" ht="12" hidden="1" customHeight="1">
      <c r="A6332" s="470"/>
    </row>
    <row r="6333" spans="1:1" s="471" customFormat="1" ht="12" hidden="1" customHeight="1">
      <c r="A6333" s="470"/>
    </row>
    <row r="6334" spans="1:1" s="471" customFormat="1" ht="12" hidden="1" customHeight="1">
      <c r="A6334" s="470"/>
    </row>
    <row r="6335" spans="1:1" s="471" customFormat="1" ht="12" hidden="1" customHeight="1">
      <c r="A6335" s="470"/>
    </row>
    <row r="6336" spans="1:1" s="471" customFormat="1" ht="12" hidden="1" customHeight="1">
      <c r="A6336" s="470"/>
    </row>
    <row r="6337" spans="1:1" s="471" customFormat="1" ht="12" hidden="1" customHeight="1">
      <c r="A6337" s="470"/>
    </row>
    <row r="6338" spans="1:1" s="471" customFormat="1" ht="12" hidden="1" customHeight="1">
      <c r="A6338" s="470"/>
    </row>
    <row r="6339" spans="1:1" s="471" customFormat="1" ht="12" hidden="1" customHeight="1">
      <c r="A6339" s="470"/>
    </row>
    <row r="6340" spans="1:1" s="471" customFormat="1" ht="12" hidden="1" customHeight="1">
      <c r="A6340" s="470"/>
    </row>
    <row r="6341" spans="1:1" s="471" customFormat="1" ht="12" hidden="1" customHeight="1">
      <c r="A6341" s="470"/>
    </row>
    <row r="6342" spans="1:1" s="471" customFormat="1" ht="12" hidden="1" customHeight="1">
      <c r="A6342" s="470"/>
    </row>
    <row r="6343" spans="1:1" s="471" customFormat="1" ht="12" hidden="1" customHeight="1">
      <c r="A6343" s="470"/>
    </row>
    <row r="6344" spans="1:1" s="471" customFormat="1" ht="12" hidden="1" customHeight="1">
      <c r="A6344" s="470"/>
    </row>
    <row r="6345" spans="1:1" s="471" customFormat="1" ht="12" hidden="1" customHeight="1">
      <c r="A6345" s="470"/>
    </row>
    <row r="6346" spans="1:1" s="471" customFormat="1" ht="12" hidden="1" customHeight="1">
      <c r="A6346" s="470"/>
    </row>
    <row r="6347" spans="1:1" s="471" customFormat="1" ht="12" hidden="1" customHeight="1">
      <c r="A6347" s="470"/>
    </row>
    <row r="6348" spans="1:1" s="471" customFormat="1" ht="12" hidden="1" customHeight="1">
      <c r="A6348" s="470"/>
    </row>
    <row r="6349" spans="1:1" s="471" customFormat="1" ht="12" hidden="1" customHeight="1">
      <c r="A6349" s="470"/>
    </row>
    <row r="6350" spans="1:1" s="471" customFormat="1" ht="12" hidden="1" customHeight="1">
      <c r="A6350" s="470"/>
    </row>
    <row r="6351" spans="1:1" s="471" customFormat="1" ht="12" hidden="1" customHeight="1">
      <c r="A6351" s="470"/>
    </row>
    <row r="6352" spans="1:1" s="471" customFormat="1" ht="12" hidden="1" customHeight="1">
      <c r="A6352" s="470"/>
    </row>
    <row r="6353" spans="1:1" s="471" customFormat="1" ht="12" hidden="1" customHeight="1">
      <c r="A6353" s="470"/>
    </row>
    <row r="6354" spans="1:1" s="471" customFormat="1" ht="12" hidden="1" customHeight="1">
      <c r="A6354" s="470"/>
    </row>
    <row r="6355" spans="1:1" s="471" customFormat="1" ht="12" hidden="1" customHeight="1">
      <c r="A6355" s="470"/>
    </row>
    <row r="6356" spans="1:1" s="471" customFormat="1" ht="12" hidden="1" customHeight="1">
      <c r="A6356" s="470"/>
    </row>
    <row r="6357" spans="1:1" s="471" customFormat="1" ht="12" hidden="1" customHeight="1">
      <c r="A6357" s="470"/>
    </row>
    <row r="6358" spans="1:1" s="471" customFormat="1" ht="12" hidden="1" customHeight="1">
      <c r="A6358" s="470"/>
    </row>
    <row r="6359" spans="1:1" s="471" customFormat="1" ht="12" hidden="1" customHeight="1">
      <c r="A6359" s="470"/>
    </row>
    <row r="6360" spans="1:1" s="471" customFormat="1" ht="12" hidden="1" customHeight="1">
      <c r="A6360" s="470"/>
    </row>
    <row r="6361" spans="1:1" s="471" customFormat="1" ht="12" hidden="1" customHeight="1">
      <c r="A6361" s="470"/>
    </row>
    <row r="6362" spans="1:1" s="471" customFormat="1" ht="12" hidden="1" customHeight="1">
      <c r="A6362" s="470"/>
    </row>
    <row r="6363" spans="1:1" s="471" customFormat="1" ht="12" hidden="1" customHeight="1">
      <c r="A6363" s="470"/>
    </row>
    <row r="6364" spans="1:1" s="471" customFormat="1" ht="12" hidden="1" customHeight="1">
      <c r="A6364" s="470"/>
    </row>
    <row r="6365" spans="1:1" s="471" customFormat="1" ht="12" hidden="1" customHeight="1">
      <c r="A6365" s="470"/>
    </row>
    <row r="6366" spans="1:1" s="471" customFormat="1" ht="12" hidden="1" customHeight="1">
      <c r="A6366" s="470"/>
    </row>
    <row r="6367" spans="1:1" s="471" customFormat="1" ht="12" hidden="1" customHeight="1">
      <c r="A6367" s="470"/>
    </row>
    <row r="6368" spans="1:1" s="471" customFormat="1" ht="12" hidden="1" customHeight="1">
      <c r="A6368" s="470"/>
    </row>
    <row r="6369" spans="1:1" s="471" customFormat="1" ht="12" hidden="1" customHeight="1">
      <c r="A6369" s="470"/>
    </row>
    <row r="6370" spans="1:1" s="471" customFormat="1" ht="12" hidden="1" customHeight="1">
      <c r="A6370" s="470"/>
    </row>
    <row r="6371" spans="1:1" s="471" customFormat="1" ht="12" hidden="1" customHeight="1">
      <c r="A6371" s="470"/>
    </row>
    <row r="6372" spans="1:1" s="471" customFormat="1" ht="12" hidden="1" customHeight="1">
      <c r="A6372" s="470"/>
    </row>
    <row r="6373" spans="1:1" s="471" customFormat="1" ht="12" hidden="1" customHeight="1">
      <c r="A6373" s="470"/>
    </row>
    <row r="6374" spans="1:1" s="471" customFormat="1" ht="12" hidden="1" customHeight="1">
      <c r="A6374" s="470"/>
    </row>
    <row r="6375" spans="1:1" s="471" customFormat="1" ht="12" hidden="1" customHeight="1">
      <c r="A6375" s="470"/>
    </row>
    <row r="6376" spans="1:1" s="471" customFormat="1" ht="12" hidden="1" customHeight="1">
      <c r="A6376" s="470"/>
    </row>
    <row r="6377" spans="1:1" s="471" customFormat="1" ht="12" hidden="1" customHeight="1">
      <c r="A6377" s="470"/>
    </row>
    <row r="6378" spans="1:1" s="471" customFormat="1" ht="12" hidden="1" customHeight="1">
      <c r="A6378" s="470"/>
    </row>
    <row r="6379" spans="1:1" s="471" customFormat="1" ht="12" hidden="1" customHeight="1">
      <c r="A6379" s="470"/>
    </row>
    <row r="6380" spans="1:1" s="471" customFormat="1" ht="12" hidden="1" customHeight="1">
      <c r="A6380" s="470"/>
    </row>
    <row r="6381" spans="1:1" s="471" customFormat="1" ht="12" hidden="1" customHeight="1">
      <c r="A6381" s="470"/>
    </row>
    <row r="6382" spans="1:1" s="471" customFormat="1" ht="12" hidden="1" customHeight="1">
      <c r="A6382" s="470"/>
    </row>
    <row r="6383" spans="1:1" s="471" customFormat="1" ht="12" hidden="1" customHeight="1">
      <c r="A6383" s="470"/>
    </row>
    <row r="6384" spans="1:1" s="471" customFormat="1" ht="12" hidden="1" customHeight="1">
      <c r="A6384" s="470"/>
    </row>
    <row r="6385" spans="1:1" s="471" customFormat="1" ht="12" hidden="1" customHeight="1">
      <c r="A6385" s="470"/>
    </row>
    <row r="6386" spans="1:1" s="471" customFormat="1" ht="12" hidden="1" customHeight="1">
      <c r="A6386" s="470"/>
    </row>
    <row r="6387" spans="1:1" s="471" customFormat="1" ht="12" hidden="1" customHeight="1">
      <c r="A6387" s="470"/>
    </row>
    <row r="6388" spans="1:1" s="471" customFormat="1" ht="12" hidden="1" customHeight="1">
      <c r="A6388" s="470"/>
    </row>
    <row r="6389" spans="1:1" s="471" customFormat="1" ht="12" hidden="1" customHeight="1">
      <c r="A6389" s="470"/>
    </row>
    <row r="6390" spans="1:1" s="471" customFormat="1" ht="12" hidden="1" customHeight="1">
      <c r="A6390" s="470"/>
    </row>
    <row r="6391" spans="1:1" s="471" customFormat="1" ht="12" hidden="1" customHeight="1">
      <c r="A6391" s="470"/>
    </row>
    <row r="6392" spans="1:1" s="471" customFormat="1" ht="12" hidden="1" customHeight="1">
      <c r="A6392" s="470"/>
    </row>
    <row r="6393" spans="1:1" s="471" customFormat="1" ht="12" hidden="1" customHeight="1">
      <c r="A6393" s="470"/>
    </row>
    <row r="6394" spans="1:1" s="471" customFormat="1" ht="12" hidden="1" customHeight="1">
      <c r="A6394" s="470"/>
    </row>
    <row r="6395" spans="1:1" s="471" customFormat="1" ht="12" hidden="1" customHeight="1">
      <c r="A6395" s="470"/>
    </row>
    <row r="6396" spans="1:1" s="471" customFormat="1" ht="12" hidden="1" customHeight="1">
      <c r="A6396" s="470"/>
    </row>
    <row r="6397" spans="1:1" s="471" customFormat="1" ht="12" hidden="1" customHeight="1">
      <c r="A6397" s="470"/>
    </row>
    <row r="6398" spans="1:1" s="471" customFormat="1" ht="12" hidden="1" customHeight="1">
      <c r="A6398" s="470"/>
    </row>
    <row r="6399" spans="1:1" s="471" customFormat="1" ht="12" hidden="1" customHeight="1">
      <c r="A6399" s="470"/>
    </row>
    <row r="6400" spans="1:1" s="471" customFormat="1" ht="12" hidden="1" customHeight="1">
      <c r="A6400" s="470"/>
    </row>
    <row r="6401" spans="1:1" s="471" customFormat="1" ht="12" hidden="1" customHeight="1">
      <c r="A6401" s="470"/>
    </row>
    <row r="6402" spans="1:1" s="471" customFormat="1" ht="12" hidden="1" customHeight="1">
      <c r="A6402" s="470"/>
    </row>
    <row r="6403" spans="1:1" s="471" customFormat="1" ht="12" hidden="1" customHeight="1">
      <c r="A6403" s="470"/>
    </row>
    <row r="6404" spans="1:1" s="471" customFormat="1" ht="12" hidden="1" customHeight="1">
      <c r="A6404" s="470"/>
    </row>
    <row r="6405" spans="1:1" s="471" customFormat="1" ht="12" hidden="1" customHeight="1">
      <c r="A6405" s="470"/>
    </row>
    <row r="6406" spans="1:1" s="471" customFormat="1" ht="12" hidden="1" customHeight="1">
      <c r="A6406" s="470"/>
    </row>
    <row r="6407" spans="1:1" s="471" customFormat="1" ht="12" hidden="1" customHeight="1">
      <c r="A6407" s="470"/>
    </row>
    <row r="6408" spans="1:1" s="471" customFormat="1" ht="12" hidden="1" customHeight="1">
      <c r="A6408" s="470"/>
    </row>
    <row r="6409" spans="1:1" s="471" customFormat="1" ht="12" hidden="1" customHeight="1">
      <c r="A6409" s="470"/>
    </row>
    <row r="6410" spans="1:1" s="471" customFormat="1" ht="12" hidden="1" customHeight="1">
      <c r="A6410" s="470"/>
    </row>
    <row r="6411" spans="1:1" s="471" customFormat="1" ht="12" hidden="1" customHeight="1">
      <c r="A6411" s="470"/>
    </row>
    <row r="6412" spans="1:1" s="471" customFormat="1" ht="12" hidden="1" customHeight="1">
      <c r="A6412" s="470"/>
    </row>
    <row r="6413" spans="1:1" s="471" customFormat="1" ht="12" hidden="1" customHeight="1">
      <c r="A6413" s="470"/>
    </row>
    <row r="6414" spans="1:1" s="471" customFormat="1" ht="12" hidden="1" customHeight="1">
      <c r="A6414" s="470"/>
    </row>
    <row r="6415" spans="1:1" s="471" customFormat="1" ht="12" hidden="1" customHeight="1">
      <c r="A6415" s="470"/>
    </row>
    <row r="6416" spans="1:1" s="471" customFormat="1" ht="12" hidden="1" customHeight="1">
      <c r="A6416" s="470"/>
    </row>
    <row r="6417" spans="1:1" s="471" customFormat="1" ht="12" hidden="1" customHeight="1">
      <c r="A6417" s="470"/>
    </row>
    <row r="6418" spans="1:1" s="471" customFormat="1" ht="12" hidden="1" customHeight="1">
      <c r="A6418" s="470"/>
    </row>
    <row r="6419" spans="1:1" s="471" customFormat="1" ht="12" hidden="1" customHeight="1">
      <c r="A6419" s="470"/>
    </row>
    <row r="6420" spans="1:1" s="471" customFormat="1" ht="12" hidden="1" customHeight="1">
      <c r="A6420" s="470"/>
    </row>
    <row r="6421" spans="1:1" s="471" customFormat="1" ht="12" hidden="1" customHeight="1">
      <c r="A6421" s="470"/>
    </row>
    <row r="6422" spans="1:1" s="471" customFormat="1" ht="12" hidden="1" customHeight="1">
      <c r="A6422" s="470"/>
    </row>
    <row r="6423" spans="1:1" s="471" customFormat="1" ht="12" hidden="1" customHeight="1">
      <c r="A6423" s="470"/>
    </row>
    <row r="6424" spans="1:1" s="471" customFormat="1" ht="12" hidden="1" customHeight="1">
      <c r="A6424" s="470"/>
    </row>
    <row r="6425" spans="1:1" s="471" customFormat="1" ht="12" hidden="1" customHeight="1">
      <c r="A6425" s="470"/>
    </row>
    <row r="6426" spans="1:1" s="471" customFormat="1" ht="12" hidden="1" customHeight="1">
      <c r="A6426" s="470"/>
    </row>
    <row r="6427" spans="1:1" s="471" customFormat="1" ht="12" hidden="1" customHeight="1">
      <c r="A6427" s="470"/>
    </row>
    <row r="6428" spans="1:1" s="471" customFormat="1" ht="12" hidden="1" customHeight="1">
      <c r="A6428" s="470"/>
    </row>
    <row r="6429" spans="1:1" s="471" customFormat="1" ht="12" hidden="1" customHeight="1">
      <c r="A6429" s="470"/>
    </row>
    <row r="6430" spans="1:1" s="471" customFormat="1" ht="12" hidden="1" customHeight="1">
      <c r="A6430" s="470"/>
    </row>
    <row r="6431" spans="1:1" s="471" customFormat="1" ht="12" hidden="1" customHeight="1">
      <c r="A6431" s="470"/>
    </row>
    <row r="6432" spans="1:1" s="471" customFormat="1" ht="12" hidden="1" customHeight="1">
      <c r="A6432" s="470"/>
    </row>
    <row r="6433" spans="1:1" s="471" customFormat="1" ht="12" hidden="1" customHeight="1">
      <c r="A6433" s="470"/>
    </row>
    <row r="6434" spans="1:1" s="471" customFormat="1" ht="12" hidden="1" customHeight="1">
      <c r="A6434" s="470"/>
    </row>
    <row r="6435" spans="1:1" s="471" customFormat="1" ht="12" hidden="1" customHeight="1">
      <c r="A6435" s="470"/>
    </row>
    <row r="6436" spans="1:1" s="471" customFormat="1" ht="12" hidden="1" customHeight="1">
      <c r="A6436" s="470"/>
    </row>
    <row r="6437" spans="1:1" s="471" customFormat="1" ht="12" hidden="1" customHeight="1">
      <c r="A6437" s="470"/>
    </row>
    <row r="6438" spans="1:1" s="471" customFormat="1" ht="12" hidden="1" customHeight="1">
      <c r="A6438" s="470"/>
    </row>
    <row r="6439" spans="1:1" s="471" customFormat="1" ht="12" hidden="1" customHeight="1">
      <c r="A6439" s="470"/>
    </row>
    <row r="6440" spans="1:1" s="471" customFormat="1" ht="12" hidden="1" customHeight="1">
      <c r="A6440" s="470"/>
    </row>
    <row r="6441" spans="1:1" s="471" customFormat="1" ht="12" hidden="1" customHeight="1">
      <c r="A6441" s="470"/>
    </row>
    <row r="6442" spans="1:1" s="471" customFormat="1" ht="12" hidden="1" customHeight="1">
      <c r="A6442" s="470"/>
    </row>
    <row r="6443" spans="1:1" s="471" customFormat="1" ht="12" hidden="1" customHeight="1">
      <c r="A6443" s="470"/>
    </row>
    <row r="6444" spans="1:1" s="471" customFormat="1" ht="12" hidden="1" customHeight="1">
      <c r="A6444" s="470"/>
    </row>
    <row r="6445" spans="1:1" s="471" customFormat="1" ht="12" hidden="1" customHeight="1">
      <c r="A6445" s="470"/>
    </row>
    <row r="6446" spans="1:1" s="471" customFormat="1" ht="12" hidden="1" customHeight="1">
      <c r="A6446" s="470"/>
    </row>
    <row r="6447" spans="1:1" s="471" customFormat="1" ht="12" hidden="1" customHeight="1">
      <c r="A6447" s="470"/>
    </row>
    <row r="6448" spans="1:1" s="471" customFormat="1" ht="12" hidden="1" customHeight="1">
      <c r="A6448" s="470"/>
    </row>
    <row r="6449" spans="1:1" s="471" customFormat="1" ht="12" hidden="1" customHeight="1">
      <c r="A6449" s="470"/>
    </row>
    <row r="6450" spans="1:1" s="471" customFormat="1" ht="12" hidden="1" customHeight="1">
      <c r="A6450" s="470"/>
    </row>
    <row r="6451" spans="1:1" s="471" customFormat="1" ht="12" hidden="1" customHeight="1">
      <c r="A6451" s="470"/>
    </row>
    <row r="6452" spans="1:1" s="471" customFormat="1" ht="12" hidden="1" customHeight="1">
      <c r="A6452" s="470"/>
    </row>
    <row r="6453" spans="1:1" s="471" customFormat="1" ht="12" hidden="1" customHeight="1">
      <c r="A6453" s="470"/>
    </row>
    <row r="6454" spans="1:1" s="471" customFormat="1" ht="12" hidden="1" customHeight="1">
      <c r="A6454" s="470"/>
    </row>
    <row r="6455" spans="1:1" s="471" customFormat="1" ht="12" hidden="1" customHeight="1">
      <c r="A6455" s="470"/>
    </row>
    <row r="6456" spans="1:1" s="471" customFormat="1" ht="12" hidden="1" customHeight="1">
      <c r="A6456" s="470"/>
    </row>
    <row r="6457" spans="1:1" s="471" customFormat="1" ht="12" hidden="1" customHeight="1">
      <c r="A6457" s="470"/>
    </row>
    <row r="6458" spans="1:1" s="471" customFormat="1" ht="12" hidden="1" customHeight="1">
      <c r="A6458" s="470"/>
    </row>
    <row r="6459" spans="1:1" s="471" customFormat="1" ht="12" hidden="1" customHeight="1">
      <c r="A6459" s="470"/>
    </row>
    <row r="6460" spans="1:1" s="471" customFormat="1" ht="12" hidden="1" customHeight="1">
      <c r="A6460" s="470"/>
    </row>
    <row r="6461" spans="1:1" s="471" customFormat="1" ht="12" hidden="1" customHeight="1">
      <c r="A6461" s="470"/>
    </row>
    <row r="6462" spans="1:1" s="471" customFormat="1" ht="12" hidden="1" customHeight="1">
      <c r="A6462" s="470"/>
    </row>
    <row r="6463" spans="1:1" s="471" customFormat="1" ht="12" hidden="1" customHeight="1">
      <c r="A6463" s="470"/>
    </row>
    <row r="6464" spans="1:1" s="471" customFormat="1" ht="12" hidden="1" customHeight="1">
      <c r="A6464" s="470"/>
    </row>
    <row r="6465" spans="1:1" s="471" customFormat="1" ht="12" hidden="1" customHeight="1">
      <c r="A6465" s="470"/>
    </row>
    <row r="6466" spans="1:1" s="471" customFormat="1" ht="12" hidden="1" customHeight="1">
      <c r="A6466" s="470"/>
    </row>
    <row r="6467" spans="1:1" s="471" customFormat="1" ht="12" hidden="1" customHeight="1">
      <c r="A6467" s="470"/>
    </row>
    <row r="6468" spans="1:1" s="471" customFormat="1" ht="12" hidden="1" customHeight="1">
      <c r="A6468" s="470"/>
    </row>
    <row r="6469" spans="1:1" s="471" customFormat="1" ht="12" hidden="1" customHeight="1">
      <c r="A6469" s="470"/>
    </row>
    <row r="6470" spans="1:1" s="471" customFormat="1" ht="12" hidden="1" customHeight="1">
      <c r="A6470" s="470"/>
    </row>
    <row r="6471" spans="1:1" s="471" customFormat="1" ht="12" hidden="1" customHeight="1">
      <c r="A6471" s="470"/>
    </row>
    <row r="6472" spans="1:1" s="471" customFormat="1" ht="12" hidden="1" customHeight="1">
      <c r="A6472" s="470"/>
    </row>
    <row r="6473" spans="1:1" s="471" customFormat="1" ht="12" hidden="1" customHeight="1">
      <c r="A6473" s="470"/>
    </row>
    <row r="6474" spans="1:1" s="471" customFormat="1" ht="12" hidden="1" customHeight="1">
      <c r="A6474" s="470"/>
    </row>
    <row r="6475" spans="1:1" s="471" customFormat="1" ht="12" hidden="1" customHeight="1">
      <c r="A6475" s="470"/>
    </row>
    <row r="6476" spans="1:1" s="471" customFormat="1" ht="12" hidden="1" customHeight="1">
      <c r="A6476" s="470"/>
    </row>
    <row r="6477" spans="1:1" s="471" customFormat="1" ht="12" hidden="1" customHeight="1">
      <c r="A6477" s="470"/>
    </row>
    <row r="6478" spans="1:1" s="471" customFormat="1" ht="12" hidden="1" customHeight="1">
      <c r="A6478" s="470"/>
    </row>
    <row r="6479" spans="1:1" s="471" customFormat="1" ht="12" hidden="1" customHeight="1">
      <c r="A6479" s="470"/>
    </row>
    <row r="6480" spans="1:1" s="471" customFormat="1" ht="12" hidden="1" customHeight="1">
      <c r="A6480" s="470"/>
    </row>
    <row r="6481" spans="1:1" s="471" customFormat="1" ht="12" hidden="1" customHeight="1">
      <c r="A6481" s="470"/>
    </row>
    <row r="6482" spans="1:1" s="471" customFormat="1" ht="12" hidden="1" customHeight="1">
      <c r="A6482" s="470"/>
    </row>
    <row r="6483" spans="1:1" s="471" customFormat="1" ht="12" hidden="1" customHeight="1">
      <c r="A6483" s="470"/>
    </row>
    <row r="6484" spans="1:1" s="471" customFormat="1" ht="12" hidden="1" customHeight="1">
      <c r="A6484" s="470"/>
    </row>
    <row r="6485" spans="1:1" s="471" customFormat="1" ht="12" hidden="1" customHeight="1">
      <c r="A6485" s="470"/>
    </row>
    <row r="6486" spans="1:1" s="471" customFormat="1" ht="12" hidden="1" customHeight="1">
      <c r="A6486" s="470"/>
    </row>
    <row r="6487" spans="1:1" s="471" customFormat="1" ht="12" hidden="1" customHeight="1">
      <c r="A6487" s="470"/>
    </row>
    <row r="6488" spans="1:1" s="471" customFormat="1" ht="12" hidden="1" customHeight="1">
      <c r="A6488" s="470"/>
    </row>
    <row r="6489" spans="1:1" s="471" customFormat="1" ht="12" hidden="1" customHeight="1">
      <c r="A6489" s="470"/>
    </row>
    <row r="6490" spans="1:1" s="471" customFormat="1" ht="12" hidden="1" customHeight="1">
      <c r="A6490" s="470"/>
    </row>
    <row r="6491" spans="1:1" s="471" customFormat="1" ht="12" hidden="1" customHeight="1">
      <c r="A6491" s="470"/>
    </row>
    <row r="6492" spans="1:1" s="471" customFormat="1" ht="12" hidden="1" customHeight="1">
      <c r="A6492" s="470"/>
    </row>
    <row r="6493" spans="1:1" s="471" customFormat="1" ht="12" hidden="1" customHeight="1">
      <c r="A6493" s="470"/>
    </row>
    <row r="6494" spans="1:1" s="471" customFormat="1" ht="12" hidden="1" customHeight="1">
      <c r="A6494" s="470"/>
    </row>
    <row r="6495" spans="1:1" s="471" customFormat="1" ht="12" hidden="1" customHeight="1">
      <c r="A6495" s="470"/>
    </row>
    <row r="6496" spans="1:1" s="471" customFormat="1" ht="12" hidden="1" customHeight="1">
      <c r="A6496" s="470"/>
    </row>
    <row r="6497" spans="1:1" s="471" customFormat="1" ht="12" hidden="1" customHeight="1">
      <c r="A6497" s="470"/>
    </row>
    <row r="6498" spans="1:1" s="471" customFormat="1" ht="12" hidden="1" customHeight="1">
      <c r="A6498" s="470"/>
    </row>
    <row r="6499" spans="1:1" s="471" customFormat="1" ht="12" hidden="1" customHeight="1">
      <c r="A6499" s="470"/>
    </row>
    <row r="6500" spans="1:1" s="471" customFormat="1" ht="12" hidden="1" customHeight="1">
      <c r="A6500" s="470"/>
    </row>
    <row r="6501" spans="1:1" s="471" customFormat="1" ht="12" hidden="1" customHeight="1">
      <c r="A6501" s="470"/>
    </row>
    <row r="6502" spans="1:1" s="471" customFormat="1" ht="12" hidden="1" customHeight="1">
      <c r="A6502" s="470"/>
    </row>
    <row r="6503" spans="1:1" s="471" customFormat="1" ht="12" hidden="1" customHeight="1">
      <c r="A6503" s="470"/>
    </row>
    <row r="6504" spans="1:1" s="471" customFormat="1" ht="12" hidden="1" customHeight="1">
      <c r="A6504" s="470"/>
    </row>
    <row r="6505" spans="1:1" s="471" customFormat="1" ht="12" hidden="1" customHeight="1">
      <c r="A6505" s="470"/>
    </row>
    <row r="6506" spans="1:1" s="471" customFormat="1" ht="12" hidden="1" customHeight="1">
      <c r="A6506" s="470"/>
    </row>
    <row r="6507" spans="1:1" s="471" customFormat="1" ht="12" hidden="1" customHeight="1">
      <c r="A6507" s="470"/>
    </row>
    <row r="6508" spans="1:1" s="471" customFormat="1" ht="12" hidden="1" customHeight="1">
      <c r="A6508" s="470"/>
    </row>
    <row r="6509" spans="1:1" s="471" customFormat="1" ht="12" hidden="1" customHeight="1">
      <c r="A6509" s="470"/>
    </row>
    <row r="6510" spans="1:1" s="471" customFormat="1" ht="12" hidden="1" customHeight="1">
      <c r="A6510" s="470"/>
    </row>
    <row r="6511" spans="1:1" s="471" customFormat="1" ht="12" hidden="1" customHeight="1">
      <c r="A6511" s="470"/>
    </row>
    <row r="6512" spans="1:1" s="471" customFormat="1" ht="12" hidden="1" customHeight="1">
      <c r="A6512" s="470"/>
    </row>
    <row r="6513" spans="1:1" s="471" customFormat="1" ht="12" hidden="1" customHeight="1">
      <c r="A6513" s="470"/>
    </row>
    <row r="6514" spans="1:1" s="471" customFormat="1" ht="12" hidden="1" customHeight="1">
      <c r="A6514" s="470"/>
    </row>
    <row r="6515" spans="1:1" s="471" customFormat="1" ht="12" hidden="1" customHeight="1">
      <c r="A6515" s="470"/>
    </row>
    <row r="6516" spans="1:1" s="471" customFormat="1" ht="12" hidden="1" customHeight="1">
      <c r="A6516" s="470"/>
    </row>
    <row r="6517" spans="1:1" s="471" customFormat="1" ht="12" hidden="1" customHeight="1">
      <c r="A6517" s="470"/>
    </row>
    <row r="6518" spans="1:1" s="471" customFormat="1" ht="12" hidden="1" customHeight="1">
      <c r="A6518" s="470"/>
    </row>
    <row r="6519" spans="1:1" s="471" customFormat="1" ht="12" hidden="1" customHeight="1">
      <c r="A6519" s="470"/>
    </row>
    <row r="6520" spans="1:1" s="471" customFormat="1" ht="12" hidden="1" customHeight="1">
      <c r="A6520" s="470"/>
    </row>
    <row r="6521" spans="1:1" s="471" customFormat="1" ht="12" hidden="1" customHeight="1">
      <c r="A6521" s="470"/>
    </row>
    <row r="6522" spans="1:1" s="471" customFormat="1" ht="12" hidden="1" customHeight="1">
      <c r="A6522" s="470"/>
    </row>
    <row r="6523" spans="1:1" s="471" customFormat="1" ht="12" hidden="1" customHeight="1">
      <c r="A6523" s="470"/>
    </row>
    <row r="6524" spans="1:1" s="471" customFormat="1" ht="12" hidden="1" customHeight="1">
      <c r="A6524" s="470"/>
    </row>
    <row r="6525" spans="1:1" s="471" customFormat="1" ht="12" hidden="1" customHeight="1">
      <c r="A6525" s="470"/>
    </row>
    <row r="6526" spans="1:1" s="471" customFormat="1" ht="12" hidden="1" customHeight="1">
      <c r="A6526" s="470"/>
    </row>
    <row r="6527" spans="1:1" s="471" customFormat="1" ht="12" hidden="1" customHeight="1">
      <c r="A6527" s="470"/>
    </row>
    <row r="6528" spans="1:1" s="471" customFormat="1" ht="12" hidden="1" customHeight="1">
      <c r="A6528" s="470"/>
    </row>
    <row r="6529" spans="1:1" s="471" customFormat="1" ht="12" hidden="1" customHeight="1">
      <c r="A6529" s="470"/>
    </row>
    <row r="6530" spans="1:1" s="471" customFormat="1" ht="12" hidden="1" customHeight="1">
      <c r="A6530" s="470"/>
    </row>
    <row r="6531" spans="1:1" s="471" customFormat="1" ht="12" hidden="1" customHeight="1">
      <c r="A6531" s="470"/>
    </row>
    <row r="6532" spans="1:1" s="471" customFormat="1" ht="12" hidden="1" customHeight="1">
      <c r="A6532" s="470"/>
    </row>
    <row r="6533" spans="1:1" s="471" customFormat="1" ht="12" hidden="1" customHeight="1">
      <c r="A6533" s="470"/>
    </row>
    <row r="6534" spans="1:1" s="471" customFormat="1" ht="12" hidden="1" customHeight="1">
      <c r="A6534" s="470"/>
    </row>
    <row r="6535" spans="1:1" s="471" customFormat="1" ht="12" hidden="1" customHeight="1">
      <c r="A6535" s="470"/>
    </row>
    <row r="6536" spans="1:1" s="471" customFormat="1" ht="12" hidden="1" customHeight="1">
      <c r="A6536" s="470"/>
    </row>
    <row r="6537" spans="1:1" s="471" customFormat="1" ht="12" hidden="1" customHeight="1">
      <c r="A6537" s="470"/>
    </row>
    <row r="6538" spans="1:1" s="471" customFormat="1" ht="12" hidden="1" customHeight="1">
      <c r="A6538" s="470"/>
    </row>
    <row r="6539" spans="1:1" s="471" customFormat="1" ht="12" hidden="1" customHeight="1">
      <c r="A6539" s="470"/>
    </row>
    <row r="6540" spans="1:1" s="471" customFormat="1" ht="12" hidden="1" customHeight="1">
      <c r="A6540" s="470"/>
    </row>
    <row r="6541" spans="1:1" s="471" customFormat="1" ht="12" hidden="1" customHeight="1">
      <c r="A6541" s="470"/>
    </row>
    <row r="6542" spans="1:1" s="471" customFormat="1" ht="12" hidden="1" customHeight="1">
      <c r="A6542" s="470"/>
    </row>
    <row r="6543" spans="1:1" s="471" customFormat="1" ht="12" hidden="1" customHeight="1">
      <c r="A6543" s="470"/>
    </row>
    <row r="6544" spans="1:1" s="471" customFormat="1" ht="12" hidden="1" customHeight="1">
      <c r="A6544" s="470"/>
    </row>
    <row r="6545" spans="1:1" s="471" customFormat="1" ht="12" hidden="1" customHeight="1">
      <c r="A6545" s="470"/>
    </row>
    <row r="6546" spans="1:1" s="471" customFormat="1" ht="12" hidden="1" customHeight="1">
      <c r="A6546" s="470"/>
    </row>
    <row r="6547" spans="1:1" s="471" customFormat="1" ht="12" hidden="1" customHeight="1">
      <c r="A6547" s="470"/>
    </row>
    <row r="6548" spans="1:1" s="471" customFormat="1" ht="12" hidden="1" customHeight="1">
      <c r="A6548" s="470"/>
    </row>
    <row r="6549" spans="1:1" s="471" customFormat="1" ht="12" hidden="1" customHeight="1">
      <c r="A6549" s="470"/>
    </row>
    <row r="6550" spans="1:1" s="471" customFormat="1" ht="12" hidden="1" customHeight="1">
      <c r="A6550" s="470"/>
    </row>
    <row r="6551" spans="1:1" s="471" customFormat="1" ht="12" hidden="1" customHeight="1">
      <c r="A6551" s="470"/>
    </row>
    <row r="6552" spans="1:1" s="471" customFormat="1" ht="12" hidden="1" customHeight="1">
      <c r="A6552" s="470"/>
    </row>
    <row r="6553" spans="1:1" s="471" customFormat="1" ht="12" hidden="1" customHeight="1">
      <c r="A6553" s="470"/>
    </row>
    <row r="6554" spans="1:1" s="471" customFormat="1" ht="12" hidden="1" customHeight="1">
      <c r="A6554" s="470"/>
    </row>
    <row r="6555" spans="1:1" s="471" customFormat="1" ht="12" hidden="1" customHeight="1">
      <c r="A6555" s="470"/>
    </row>
    <row r="6556" spans="1:1" s="471" customFormat="1" ht="12" hidden="1" customHeight="1">
      <c r="A6556" s="470"/>
    </row>
    <row r="6557" spans="1:1" s="471" customFormat="1" ht="12" hidden="1" customHeight="1">
      <c r="A6557" s="470"/>
    </row>
    <row r="6558" spans="1:1" s="471" customFormat="1" ht="12" hidden="1" customHeight="1">
      <c r="A6558" s="470"/>
    </row>
    <row r="6559" spans="1:1" s="471" customFormat="1" ht="12" hidden="1" customHeight="1">
      <c r="A6559" s="470"/>
    </row>
    <row r="6560" spans="1:1" s="471" customFormat="1" ht="12" hidden="1" customHeight="1">
      <c r="A6560" s="470"/>
    </row>
    <row r="6561" spans="1:1" s="471" customFormat="1" ht="12" hidden="1" customHeight="1">
      <c r="A6561" s="470"/>
    </row>
    <row r="6562" spans="1:1" s="471" customFormat="1" ht="12" hidden="1" customHeight="1">
      <c r="A6562" s="470"/>
    </row>
    <row r="6563" spans="1:1" s="471" customFormat="1" ht="12" hidden="1" customHeight="1">
      <c r="A6563" s="470"/>
    </row>
    <row r="6564" spans="1:1" s="471" customFormat="1" ht="12" hidden="1" customHeight="1">
      <c r="A6564" s="470"/>
    </row>
    <row r="6565" spans="1:1" s="471" customFormat="1" ht="12" hidden="1" customHeight="1">
      <c r="A6565" s="470"/>
    </row>
    <row r="6566" spans="1:1" s="471" customFormat="1" ht="12" hidden="1" customHeight="1">
      <c r="A6566" s="470"/>
    </row>
    <row r="6567" spans="1:1" s="471" customFormat="1" ht="12" hidden="1" customHeight="1">
      <c r="A6567" s="470"/>
    </row>
    <row r="6568" spans="1:1" s="471" customFormat="1" ht="12" hidden="1" customHeight="1">
      <c r="A6568" s="470"/>
    </row>
    <row r="6569" spans="1:1" s="471" customFormat="1" ht="12" hidden="1" customHeight="1">
      <c r="A6569" s="470"/>
    </row>
    <row r="6570" spans="1:1" s="471" customFormat="1" ht="12" hidden="1" customHeight="1">
      <c r="A6570" s="470"/>
    </row>
    <row r="6571" spans="1:1" s="471" customFormat="1" ht="12" hidden="1" customHeight="1">
      <c r="A6571" s="470"/>
    </row>
    <row r="6572" spans="1:1" s="471" customFormat="1" ht="12" hidden="1" customHeight="1">
      <c r="A6572" s="470"/>
    </row>
    <row r="6573" spans="1:1" s="471" customFormat="1" ht="12" hidden="1" customHeight="1">
      <c r="A6573" s="470"/>
    </row>
    <row r="6574" spans="1:1" s="471" customFormat="1" ht="12" hidden="1" customHeight="1">
      <c r="A6574" s="470"/>
    </row>
    <row r="6575" spans="1:1" s="471" customFormat="1" ht="12" hidden="1" customHeight="1">
      <c r="A6575" s="470"/>
    </row>
    <row r="6576" spans="1:1" s="471" customFormat="1" ht="12" hidden="1" customHeight="1">
      <c r="A6576" s="470"/>
    </row>
    <row r="6577" spans="1:1" s="471" customFormat="1" ht="12" hidden="1" customHeight="1">
      <c r="A6577" s="470"/>
    </row>
    <row r="6578" spans="1:1" s="471" customFormat="1" ht="12" hidden="1" customHeight="1">
      <c r="A6578" s="470"/>
    </row>
    <row r="6579" spans="1:1" s="471" customFormat="1" ht="12" hidden="1" customHeight="1">
      <c r="A6579" s="470"/>
    </row>
    <row r="6580" spans="1:1" s="471" customFormat="1" ht="12" hidden="1" customHeight="1">
      <c r="A6580" s="470"/>
    </row>
    <row r="6581" spans="1:1" s="471" customFormat="1" ht="12" hidden="1" customHeight="1">
      <c r="A6581" s="470"/>
    </row>
    <row r="6582" spans="1:1" s="471" customFormat="1" ht="12" hidden="1" customHeight="1">
      <c r="A6582" s="470"/>
    </row>
    <row r="6583" spans="1:1" s="471" customFormat="1" ht="12" hidden="1" customHeight="1">
      <c r="A6583" s="470"/>
    </row>
    <row r="6584" spans="1:1" s="471" customFormat="1" ht="12" hidden="1" customHeight="1">
      <c r="A6584" s="470"/>
    </row>
    <row r="6585" spans="1:1" s="471" customFormat="1" ht="12" hidden="1" customHeight="1">
      <c r="A6585" s="470"/>
    </row>
    <row r="6586" spans="1:1" s="471" customFormat="1" ht="12" hidden="1" customHeight="1">
      <c r="A6586" s="470"/>
    </row>
    <row r="6587" spans="1:1" s="471" customFormat="1" ht="12" hidden="1" customHeight="1">
      <c r="A6587" s="470"/>
    </row>
    <row r="6588" spans="1:1" s="471" customFormat="1" ht="12" hidden="1" customHeight="1">
      <c r="A6588" s="470"/>
    </row>
    <row r="6589" spans="1:1" s="471" customFormat="1" ht="12" hidden="1" customHeight="1">
      <c r="A6589" s="470"/>
    </row>
    <row r="6590" spans="1:1" s="471" customFormat="1" ht="12" hidden="1" customHeight="1">
      <c r="A6590" s="470"/>
    </row>
    <row r="6591" spans="1:1" s="471" customFormat="1" ht="12" hidden="1" customHeight="1">
      <c r="A6591" s="470"/>
    </row>
    <row r="6592" spans="1:1" s="471" customFormat="1" ht="12" hidden="1" customHeight="1">
      <c r="A6592" s="470"/>
    </row>
    <row r="6593" spans="1:1" s="471" customFormat="1" ht="12" hidden="1" customHeight="1">
      <c r="A6593" s="470"/>
    </row>
    <row r="6594" spans="1:1" s="471" customFormat="1" ht="12" hidden="1" customHeight="1">
      <c r="A6594" s="470"/>
    </row>
    <row r="6595" spans="1:1" s="471" customFormat="1" ht="12" hidden="1" customHeight="1">
      <c r="A6595" s="470"/>
    </row>
    <row r="6596" spans="1:1" s="471" customFormat="1" ht="12" hidden="1" customHeight="1">
      <c r="A6596" s="470"/>
    </row>
    <row r="6597" spans="1:1" s="471" customFormat="1" ht="12" hidden="1" customHeight="1">
      <c r="A6597" s="470"/>
    </row>
    <row r="6598" spans="1:1" s="471" customFormat="1" ht="12" hidden="1" customHeight="1">
      <c r="A6598" s="470"/>
    </row>
    <row r="6599" spans="1:1" s="471" customFormat="1" ht="12" hidden="1" customHeight="1">
      <c r="A6599" s="470"/>
    </row>
    <row r="6600" spans="1:1" s="471" customFormat="1" ht="12" hidden="1" customHeight="1">
      <c r="A6600" s="470"/>
    </row>
    <row r="6601" spans="1:1" s="471" customFormat="1" ht="12" hidden="1" customHeight="1">
      <c r="A6601" s="470"/>
    </row>
    <row r="6602" spans="1:1" s="471" customFormat="1" ht="12" hidden="1" customHeight="1">
      <c r="A6602" s="470"/>
    </row>
    <row r="6603" spans="1:1" s="471" customFormat="1" ht="12" hidden="1" customHeight="1">
      <c r="A6603" s="470"/>
    </row>
    <row r="6604" spans="1:1" s="471" customFormat="1" ht="12" hidden="1" customHeight="1">
      <c r="A6604" s="470"/>
    </row>
    <row r="6605" spans="1:1" s="471" customFormat="1" ht="12" hidden="1" customHeight="1">
      <c r="A6605" s="470"/>
    </row>
    <row r="6606" spans="1:1" s="471" customFormat="1" ht="12" hidden="1" customHeight="1">
      <c r="A6606" s="470"/>
    </row>
    <row r="6607" spans="1:1" s="471" customFormat="1" ht="12" hidden="1" customHeight="1">
      <c r="A6607" s="470"/>
    </row>
    <row r="6608" spans="1:1" s="471" customFormat="1" ht="12" hidden="1" customHeight="1">
      <c r="A6608" s="470"/>
    </row>
    <row r="6609" spans="1:1" s="471" customFormat="1" ht="12" hidden="1" customHeight="1">
      <c r="A6609" s="470"/>
    </row>
    <row r="6610" spans="1:1" s="471" customFormat="1" ht="12" hidden="1" customHeight="1">
      <c r="A6610" s="470"/>
    </row>
    <row r="6611" spans="1:1" s="471" customFormat="1" ht="12" hidden="1" customHeight="1">
      <c r="A6611" s="470"/>
    </row>
    <row r="6612" spans="1:1" s="471" customFormat="1" ht="12" hidden="1" customHeight="1">
      <c r="A6612" s="470"/>
    </row>
    <row r="6613" spans="1:1" s="471" customFormat="1" ht="12" hidden="1" customHeight="1">
      <c r="A6613" s="470"/>
    </row>
    <row r="6614" spans="1:1" s="471" customFormat="1" ht="12" hidden="1" customHeight="1">
      <c r="A6614" s="470"/>
    </row>
    <row r="6615" spans="1:1" s="471" customFormat="1" ht="12" hidden="1" customHeight="1">
      <c r="A6615" s="470"/>
    </row>
    <row r="6616" spans="1:1" s="471" customFormat="1" ht="12" hidden="1" customHeight="1">
      <c r="A6616" s="470"/>
    </row>
    <row r="6617" spans="1:1" s="471" customFormat="1" ht="12" hidden="1" customHeight="1">
      <c r="A6617" s="470"/>
    </row>
    <row r="6618" spans="1:1" s="471" customFormat="1" ht="12" hidden="1" customHeight="1">
      <c r="A6618" s="470"/>
    </row>
    <row r="6619" spans="1:1" s="471" customFormat="1" ht="12" hidden="1" customHeight="1">
      <c r="A6619" s="470"/>
    </row>
    <row r="6620" spans="1:1" s="471" customFormat="1" ht="12" hidden="1" customHeight="1">
      <c r="A6620" s="470"/>
    </row>
    <row r="6621" spans="1:1" s="471" customFormat="1" ht="12" hidden="1" customHeight="1">
      <c r="A6621" s="470"/>
    </row>
    <row r="6622" spans="1:1" s="471" customFormat="1" ht="12" hidden="1" customHeight="1">
      <c r="A6622" s="470"/>
    </row>
    <row r="6623" spans="1:1" s="471" customFormat="1" ht="12" hidden="1" customHeight="1">
      <c r="A6623" s="470"/>
    </row>
    <row r="6624" spans="1:1" s="471" customFormat="1" ht="12" hidden="1" customHeight="1">
      <c r="A6624" s="470"/>
    </row>
    <row r="6625" spans="1:1" s="471" customFormat="1" ht="12" hidden="1" customHeight="1">
      <c r="A6625" s="470"/>
    </row>
    <row r="6626" spans="1:1" s="471" customFormat="1" ht="12" hidden="1" customHeight="1">
      <c r="A6626" s="470"/>
    </row>
    <row r="6627" spans="1:1" s="471" customFormat="1" ht="12" hidden="1" customHeight="1">
      <c r="A6627" s="470"/>
    </row>
    <row r="6628" spans="1:1" s="471" customFormat="1" ht="12" hidden="1" customHeight="1">
      <c r="A6628" s="470"/>
    </row>
    <row r="6629" spans="1:1" s="471" customFormat="1" ht="12" hidden="1" customHeight="1">
      <c r="A6629" s="470"/>
    </row>
    <row r="6630" spans="1:1" s="471" customFormat="1" ht="12" hidden="1" customHeight="1">
      <c r="A6630" s="470"/>
    </row>
    <row r="6631" spans="1:1" s="471" customFormat="1" ht="12" hidden="1" customHeight="1">
      <c r="A6631" s="470"/>
    </row>
    <row r="6632" spans="1:1" s="471" customFormat="1" ht="12" hidden="1" customHeight="1">
      <c r="A6632" s="470"/>
    </row>
    <row r="6633" spans="1:1" s="471" customFormat="1" ht="12" hidden="1" customHeight="1">
      <c r="A6633" s="470"/>
    </row>
    <row r="6634" spans="1:1" s="471" customFormat="1" ht="12" hidden="1" customHeight="1">
      <c r="A6634" s="470"/>
    </row>
    <row r="6635" spans="1:1" s="471" customFormat="1" ht="12" hidden="1" customHeight="1">
      <c r="A6635" s="470"/>
    </row>
    <row r="6636" spans="1:1" s="471" customFormat="1" ht="12" hidden="1" customHeight="1">
      <c r="A6636" s="470"/>
    </row>
    <row r="6637" spans="1:1" s="471" customFormat="1" ht="12" hidden="1" customHeight="1">
      <c r="A6637" s="470"/>
    </row>
    <row r="6638" spans="1:1" s="471" customFormat="1" ht="12" hidden="1" customHeight="1">
      <c r="A6638" s="470"/>
    </row>
    <row r="6639" spans="1:1" s="471" customFormat="1" ht="12" hidden="1" customHeight="1">
      <c r="A6639" s="470"/>
    </row>
    <row r="6640" spans="1:1" s="471" customFormat="1" ht="12" hidden="1" customHeight="1">
      <c r="A6640" s="470"/>
    </row>
    <row r="6641" spans="1:1" s="471" customFormat="1" ht="12" hidden="1" customHeight="1">
      <c r="A6641" s="470"/>
    </row>
    <row r="6642" spans="1:1" s="471" customFormat="1" ht="12" hidden="1" customHeight="1">
      <c r="A6642" s="470"/>
    </row>
    <row r="6643" spans="1:1" s="471" customFormat="1" ht="12" hidden="1" customHeight="1">
      <c r="A6643" s="470"/>
    </row>
    <row r="6644" spans="1:1" s="471" customFormat="1" ht="12" hidden="1" customHeight="1">
      <c r="A6644" s="470"/>
    </row>
    <row r="6645" spans="1:1" s="471" customFormat="1" ht="12" hidden="1" customHeight="1">
      <c r="A6645" s="470"/>
    </row>
    <row r="6646" spans="1:1" s="471" customFormat="1" ht="12" hidden="1" customHeight="1">
      <c r="A6646" s="470"/>
    </row>
    <row r="6647" spans="1:1" s="471" customFormat="1" ht="12" hidden="1" customHeight="1">
      <c r="A6647" s="470"/>
    </row>
    <row r="6648" spans="1:1" s="471" customFormat="1" ht="12" hidden="1" customHeight="1">
      <c r="A6648" s="470"/>
    </row>
    <row r="6649" spans="1:1" s="471" customFormat="1" ht="12" hidden="1" customHeight="1">
      <c r="A6649" s="470"/>
    </row>
    <row r="6650" spans="1:1" s="471" customFormat="1" ht="12" hidden="1" customHeight="1">
      <c r="A6650" s="470"/>
    </row>
    <row r="6651" spans="1:1" s="471" customFormat="1" ht="12" hidden="1" customHeight="1">
      <c r="A6651" s="470"/>
    </row>
    <row r="6652" spans="1:1" s="471" customFormat="1" ht="12" hidden="1" customHeight="1">
      <c r="A6652" s="470"/>
    </row>
    <row r="6653" spans="1:1" s="471" customFormat="1" ht="12" hidden="1" customHeight="1">
      <c r="A6653" s="470"/>
    </row>
    <row r="6654" spans="1:1" s="471" customFormat="1" ht="12" hidden="1" customHeight="1">
      <c r="A6654" s="470"/>
    </row>
    <row r="6655" spans="1:1" s="471" customFormat="1" ht="12" hidden="1" customHeight="1">
      <c r="A6655" s="470"/>
    </row>
    <row r="6656" spans="1:1" s="471" customFormat="1" ht="12" hidden="1" customHeight="1">
      <c r="A6656" s="470"/>
    </row>
    <row r="6657" spans="1:1" s="471" customFormat="1" ht="12" hidden="1" customHeight="1">
      <c r="A6657" s="470"/>
    </row>
    <row r="6658" spans="1:1" s="471" customFormat="1" ht="12" hidden="1" customHeight="1">
      <c r="A6658" s="470"/>
    </row>
    <row r="6659" spans="1:1" s="471" customFormat="1" ht="12" hidden="1" customHeight="1">
      <c r="A6659" s="470"/>
    </row>
    <row r="6660" spans="1:1" s="471" customFormat="1" ht="12" hidden="1" customHeight="1">
      <c r="A6660" s="470"/>
    </row>
    <row r="6661" spans="1:1" s="471" customFormat="1" ht="12" hidden="1" customHeight="1">
      <c r="A6661" s="470"/>
    </row>
    <row r="6662" spans="1:1" s="471" customFormat="1" ht="12" hidden="1" customHeight="1">
      <c r="A6662" s="470"/>
    </row>
    <row r="6663" spans="1:1" s="471" customFormat="1" ht="12" hidden="1" customHeight="1">
      <c r="A6663" s="470"/>
    </row>
    <row r="6664" spans="1:1" s="471" customFormat="1" ht="12" hidden="1" customHeight="1">
      <c r="A6664" s="470"/>
    </row>
    <row r="6665" spans="1:1" s="471" customFormat="1" ht="12" hidden="1" customHeight="1">
      <c r="A6665" s="470"/>
    </row>
    <row r="6666" spans="1:1" s="471" customFormat="1" ht="12" hidden="1" customHeight="1">
      <c r="A6666" s="470"/>
    </row>
    <row r="6667" spans="1:1" s="471" customFormat="1" ht="12" hidden="1" customHeight="1">
      <c r="A6667" s="470"/>
    </row>
    <row r="6668" spans="1:1" s="471" customFormat="1" ht="12" hidden="1" customHeight="1">
      <c r="A6668" s="470"/>
    </row>
    <row r="6669" spans="1:1" s="471" customFormat="1" ht="12" hidden="1" customHeight="1">
      <c r="A6669" s="470"/>
    </row>
    <row r="6670" spans="1:1" s="471" customFormat="1" ht="12" hidden="1" customHeight="1">
      <c r="A6670" s="470"/>
    </row>
    <row r="6671" spans="1:1" s="471" customFormat="1" ht="12" hidden="1" customHeight="1">
      <c r="A6671" s="470"/>
    </row>
    <row r="6672" spans="1:1" s="471" customFormat="1" ht="12" hidden="1" customHeight="1">
      <c r="A6672" s="470"/>
    </row>
    <row r="6673" spans="1:1" s="471" customFormat="1" ht="12" hidden="1" customHeight="1">
      <c r="A6673" s="470"/>
    </row>
    <row r="6674" spans="1:1" s="471" customFormat="1" ht="12" hidden="1" customHeight="1">
      <c r="A6674" s="470"/>
    </row>
    <row r="6675" spans="1:1" s="471" customFormat="1" ht="12" hidden="1" customHeight="1">
      <c r="A6675" s="470"/>
    </row>
    <row r="6676" spans="1:1" s="471" customFormat="1" ht="12" hidden="1" customHeight="1">
      <c r="A6676" s="470"/>
    </row>
    <row r="6677" spans="1:1" s="471" customFormat="1" ht="12" hidden="1" customHeight="1">
      <c r="A6677" s="470"/>
    </row>
    <row r="6678" spans="1:1" s="471" customFormat="1" ht="12" hidden="1" customHeight="1">
      <c r="A6678" s="470"/>
    </row>
    <row r="6679" spans="1:1" s="471" customFormat="1" ht="12" hidden="1" customHeight="1">
      <c r="A6679" s="470"/>
    </row>
    <row r="6680" spans="1:1" s="471" customFormat="1" ht="12" hidden="1" customHeight="1">
      <c r="A6680" s="470"/>
    </row>
    <row r="6681" spans="1:1" s="471" customFormat="1" ht="12" hidden="1" customHeight="1">
      <c r="A6681" s="470"/>
    </row>
    <row r="6682" spans="1:1" s="471" customFormat="1" ht="12" hidden="1" customHeight="1">
      <c r="A6682" s="470"/>
    </row>
    <row r="6683" spans="1:1" s="471" customFormat="1" ht="12" hidden="1" customHeight="1">
      <c r="A6683" s="470"/>
    </row>
    <row r="6684" spans="1:1" s="471" customFormat="1" ht="12" hidden="1" customHeight="1">
      <c r="A6684" s="470"/>
    </row>
    <row r="6685" spans="1:1" s="471" customFormat="1" ht="12" hidden="1" customHeight="1">
      <c r="A6685" s="470"/>
    </row>
    <row r="6686" spans="1:1" s="471" customFormat="1" ht="12" hidden="1" customHeight="1">
      <c r="A6686" s="470"/>
    </row>
    <row r="6687" spans="1:1" s="471" customFormat="1" ht="12" hidden="1" customHeight="1">
      <c r="A6687" s="470"/>
    </row>
    <row r="6688" spans="1:1" s="471" customFormat="1" ht="12" hidden="1" customHeight="1">
      <c r="A6688" s="470"/>
    </row>
    <row r="6689" spans="1:1" s="471" customFormat="1" ht="12" hidden="1" customHeight="1">
      <c r="A6689" s="470"/>
    </row>
    <row r="6690" spans="1:1" s="471" customFormat="1" ht="12" hidden="1" customHeight="1">
      <c r="A6690" s="470"/>
    </row>
    <row r="6691" spans="1:1" s="471" customFormat="1" ht="12" hidden="1" customHeight="1">
      <c r="A6691" s="470"/>
    </row>
    <row r="6692" spans="1:1" s="471" customFormat="1" ht="12" hidden="1" customHeight="1">
      <c r="A6692" s="470"/>
    </row>
    <row r="6693" spans="1:1" s="471" customFormat="1" ht="12" hidden="1" customHeight="1">
      <c r="A6693" s="470"/>
    </row>
    <row r="6694" spans="1:1" s="471" customFormat="1" ht="12" hidden="1" customHeight="1">
      <c r="A6694" s="470"/>
    </row>
    <row r="6695" spans="1:1" s="471" customFormat="1" ht="12" hidden="1" customHeight="1">
      <c r="A6695" s="470"/>
    </row>
    <row r="6696" spans="1:1" s="471" customFormat="1" ht="12" hidden="1" customHeight="1">
      <c r="A6696" s="470"/>
    </row>
    <row r="6697" spans="1:1" s="471" customFormat="1" ht="12" hidden="1" customHeight="1">
      <c r="A6697" s="470"/>
    </row>
    <row r="6698" spans="1:1" s="471" customFormat="1" ht="12" hidden="1" customHeight="1">
      <c r="A6698" s="470"/>
    </row>
    <row r="6699" spans="1:1" s="471" customFormat="1" ht="12" hidden="1" customHeight="1">
      <c r="A6699" s="470"/>
    </row>
    <row r="6700" spans="1:1" s="471" customFormat="1" ht="12" hidden="1" customHeight="1">
      <c r="A6700" s="470"/>
    </row>
    <row r="6701" spans="1:1" s="471" customFormat="1" ht="12" hidden="1" customHeight="1">
      <c r="A6701" s="470"/>
    </row>
    <row r="6702" spans="1:1" s="471" customFormat="1" ht="12" hidden="1" customHeight="1">
      <c r="A6702" s="470"/>
    </row>
    <row r="6703" spans="1:1" s="471" customFormat="1" ht="12" hidden="1" customHeight="1">
      <c r="A6703" s="470"/>
    </row>
    <row r="6704" spans="1:1" s="471" customFormat="1" ht="12" hidden="1" customHeight="1">
      <c r="A6704" s="470"/>
    </row>
    <row r="6705" spans="1:1" s="471" customFormat="1" ht="12" hidden="1" customHeight="1">
      <c r="A6705" s="470"/>
    </row>
    <row r="6706" spans="1:1" s="471" customFormat="1" ht="12" hidden="1" customHeight="1">
      <c r="A6706" s="470"/>
    </row>
    <row r="6707" spans="1:1" s="471" customFormat="1" ht="12" hidden="1" customHeight="1">
      <c r="A6707" s="470"/>
    </row>
    <row r="6708" spans="1:1" s="471" customFormat="1" ht="12" hidden="1" customHeight="1">
      <c r="A6708" s="470"/>
    </row>
    <row r="6709" spans="1:1" s="471" customFormat="1" ht="12" hidden="1" customHeight="1">
      <c r="A6709" s="470"/>
    </row>
    <row r="6710" spans="1:1" s="471" customFormat="1" ht="12" hidden="1" customHeight="1">
      <c r="A6710" s="470"/>
    </row>
    <row r="6711" spans="1:1" s="471" customFormat="1" ht="12" hidden="1" customHeight="1">
      <c r="A6711" s="470"/>
    </row>
    <row r="6712" spans="1:1" s="471" customFormat="1" ht="12" hidden="1" customHeight="1">
      <c r="A6712" s="470"/>
    </row>
    <row r="6713" spans="1:1" s="471" customFormat="1" ht="12" hidden="1" customHeight="1">
      <c r="A6713" s="470"/>
    </row>
    <row r="6714" spans="1:1" s="471" customFormat="1" ht="12" hidden="1" customHeight="1">
      <c r="A6714" s="470"/>
    </row>
    <row r="6715" spans="1:1" s="471" customFormat="1" ht="12" hidden="1" customHeight="1">
      <c r="A6715" s="470"/>
    </row>
    <row r="6716" spans="1:1" s="471" customFormat="1" ht="12" hidden="1" customHeight="1">
      <c r="A6716" s="470"/>
    </row>
    <row r="6717" spans="1:1" s="471" customFormat="1" ht="12" hidden="1" customHeight="1">
      <c r="A6717" s="470"/>
    </row>
    <row r="6718" spans="1:1" s="471" customFormat="1" ht="12" hidden="1" customHeight="1">
      <c r="A6718" s="470"/>
    </row>
    <row r="6719" spans="1:1" s="471" customFormat="1" ht="12" hidden="1" customHeight="1">
      <c r="A6719" s="470"/>
    </row>
    <row r="6720" spans="1:1" s="471" customFormat="1" ht="12" hidden="1" customHeight="1">
      <c r="A6720" s="470"/>
    </row>
    <row r="6721" spans="1:1" s="471" customFormat="1" ht="12" hidden="1" customHeight="1">
      <c r="A6721" s="470"/>
    </row>
    <row r="6722" spans="1:1" s="471" customFormat="1" ht="12" hidden="1" customHeight="1">
      <c r="A6722" s="470"/>
    </row>
    <row r="6723" spans="1:1" s="471" customFormat="1" ht="12" hidden="1" customHeight="1">
      <c r="A6723" s="470"/>
    </row>
    <row r="6724" spans="1:1" s="471" customFormat="1" ht="12" hidden="1" customHeight="1">
      <c r="A6724" s="470"/>
    </row>
    <row r="6725" spans="1:1" s="471" customFormat="1" ht="12" hidden="1" customHeight="1">
      <c r="A6725" s="470"/>
    </row>
    <row r="6726" spans="1:1" s="471" customFormat="1" ht="12" hidden="1" customHeight="1">
      <c r="A6726" s="470"/>
    </row>
    <row r="6727" spans="1:1" s="471" customFormat="1" ht="12" hidden="1" customHeight="1">
      <c r="A6727" s="470"/>
    </row>
    <row r="6728" spans="1:1" s="471" customFormat="1" ht="12" hidden="1" customHeight="1">
      <c r="A6728" s="470"/>
    </row>
    <row r="6729" spans="1:1" s="471" customFormat="1" ht="12" hidden="1" customHeight="1">
      <c r="A6729" s="470"/>
    </row>
    <row r="6730" spans="1:1" s="471" customFormat="1" ht="12" hidden="1" customHeight="1">
      <c r="A6730" s="470"/>
    </row>
    <row r="6731" spans="1:1" s="471" customFormat="1" ht="12" hidden="1" customHeight="1">
      <c r="A6731" s="470"/>
    </row>
    <row r="6732" spans="1:1" s="471" customFormat="1" ht="12" hidden="1" customHeight="1">
      <c r="A6732" s="470"/>
    </row>
    <row r="6733" spans="1:1" s="471" customFormat="1" ht="12" hidden="1" customHeight="1">
      <c r="A6733" s="470"/>
    </row>
    <row r="6734" spans="1:1" s="471" customFormat="1" ht="12" hidden="1" customHeight="1">
      <c r="A6734" s="470"/>
    </row>
    <row r="6735" spans="1:1" s="471" customFormat="1" ht="12" hidden="1" customHeight="1">
      <c r="A6735" s="470"/>
    </row>
    <row r="6736" spans="1:1" s="471" customFormat="1" ht="12" hidden="1" customHeight="1">
      <c r="A6736" s="470"/>
    </row>
    <row r="6737" spans="1:1" s="471" customFormat="1" ht="12" hidden="1" customHeight="1">
      <c r="A6737" s="470"/>
    </row>
    <row r="6738" spans="1:1" s="471" customFormat="1" ht="12" hidden="1" customHeight="1">
      <c r="A6738" s="470"/>
    </row>
    <row r="6739" spans="1:1" s="471" customFormat="1" ht="12" hidden="1" customHeight="1">
      <c r="A6739" s="470"/>
    </row>
    <row r="6740" spans="1:1" s="471" customFormat="1" ht="12" hidden="1" customHeight="1">
      <c r="A6740" s="470"/>
    </row>
    <row r="6741" spans="1:1" s="471" customFormat="1" ht="12" hidden="1" customHeight="1">
      <c r="A6741" s="470"/>
    </row>
    <row r="6742" spans="1:1" s="471" customFormat="1" ht="12" hidden="1" customHeight="1">
      <c r="A6742" s="470"/>
    </row>
    <row r="6743" spans="1:1" s="471" customFormat="1" ht="12" hidden="1" customHeight="1">
      <c r="A6743" s="470"/>
    </row>
    <row r="6744" spans="1:1" s="471" customFormat="1" ht="12" hidden="1" customHeight="1">
      <c r="A6744" s="470"/>
    </row>
    <row r="6745" spans="1:1" s="471" customFormat="1" ht="12" hidden="1" customHeight="1">
      <c r="A6745" s="470"/>
    </row>
    <row r="6746" spans="1:1" s="471" customFormat="1" ht="12" hidden="1" customHeight="1">
      <c r="A6746" s="470"/>
    </row>
    <row r="6747" spans="1:1" s="471" customFormat="1" ht="12" hidden="1" customHeight="1">
      <c r="A6747" s="470"/>
    </row>
    <row r="6748" spans="1:1" s="471" customFormat="1" ht="12" hidden="1" customHeight="1">
      <c r="A6748" s="470"/>
    </row>
    <row r="6749" spans="1:1" s="471" customFormat="1" ht="12" hidden="1" customHeight="1">
      <c r="A6749" s="470"/>
    </row>
    <row r="6750" spans="1:1" s="471" customFormat="1" ht="12" hidden="1" customHeight="1">
      <c r="A6750" s="470"/>
    </row>
    <row r="6751" spans="1:1" s="471" customFormat="1" ht="12" hidden="1" customHeight="1">
      <c r="A6751" s="470"/>
    </row>
    <row r="6752" spans="1:1" s="471" customFormat="1" ht="12" hidden="1" customHeight="1">
      <c r="A6752" s="470"/>
    </row>
    <row r="6753" spans="1:1" s="471" customFormat="1" ht="12" hidden="1" customHeight="1">
      <c r="A6753" s="470"/>
    </row>
    <row r="6754" spans="1:1" s="471" customFormat="1" ht="12" hidden="1" customHeight="1">
      <c r="A6754" s="470"/>
    </row>
    <row r="6755" spans="1:1" s="471" customFormat="1" ht="12" hidden="1" customHeight="1">
      <c r="A6755" s="470"/>
    </row>
    <row r="6756" spans="1:1" s="471" customFormat="1" ht="12" hidden="1" customHeight="1">
      <c r="A6756" s="470"/>
    </row>
    <row r="6757" spans="1:1" s="471" customFormat="1" ht="12" hidden="1" customHeight="1">
      <c r="A6757" s="470"/>
    </row>
    <row r="6758" spans="1:1" s="471" customFormat="1" ht="12" hidden="1" customHeight="1">
      <c r="A6758" s="470"/>
    </row>
    <row r="6759" spans="1:1" s="471" customFormat="1" ht="12" hidden="1" customHeight="1">
      <c r="A6759" s="470"/>
    </row>
    <row r="6760" spans="1:1" s="471" customFormat="1" ht="12" hidden="1" customHeight="1">
      <c r="A6760" s="470"/>
    </row>
    <row r="6761" spans="1:1" s="471" customFormat="1" ht="12" hidden="1" customHeight="1">
      <c r="A6761" s="470"/>
    </row>
    <row r="6762" spans="1:1" s="471" customFormat="1" ht="12" hidden="1" customHeight="1">
      <c r="A6762" s="470"/>
    </row>
    <row r="6763" spans="1:1" s="471" customFormat="1" ht="12" hidden="1" customHeight="1">
      <c r="A6763" s="470"/>
    </row>
    <row r="6764" spans="1:1" s="471" customFormat="1" ht="12" hidden="1" customHeight="1">
      <c r="A6764" s="470"/>
    </row>
    <row r="6765" spans="1:1" s="471" customFormat="1" ht="12" hidden="1" customHeight="1">
      <c r="A6765" s="470"/>
    </row>
    <row r="6766" spans="1:1" s="471" customFormat="1" ht="12" hidden="1" customHeight="1">
      <c r="A6766" s="470"/>
    </row>
    <row r="6767" spans="1:1" s="471" customFormat="1" ht="12" hidden="1" customHeight="1">
      <c r="A6767" s="470"/>
    </row>
    <row r="6768" spans="1:1" s="471" customFormat="1" ht="12" hidden="1" customHeight="1">
      <c r="A6768" s="470"/>
    </row>
    <row r="6769" spans="1:1" s="471" customFormat="1" ht="12" hidden="1" customHeight="1">
      <c r="A6769" s="470"/>
    </row>
    <row r="6770" spans="1:1" s="471" customFormat="1" ht="12" hidden="1" customHeight="1">
      <c r="A6770" s="470"/>
    </row>
    <row r="6771" spans="1:1" s="471" customFormat="1" ht="12" hidden="1" customHeight="1">
      <c r="A6771" s="470"/>
    </row>
    <row r="6772" spans="1:1" s="471" customFormat="1" ht="12" hidden="1" customHeight="1">
      <c r="A6772" s="470"/>
    </row>
    <row r="6773" spans="1:1" s="471" customFormat="1" ht="12" hidden="1" customHeight="1">
      <c r="A6773" s="470"/>
    </row>
    <row r="6774" spans="1:1" s="471" customFormat="1" ht="12" hidden="1" customHeight="1">
      <c r="A6774" s="470"/>
    </row>
    <row r="6775" spans="1:1" s="471" customFormat="1" ht="12" hidden="1" customHeight="1">
      <c r="A6775" s="470"/>
    </row>
    <row r="6776" spans="1:1" s="471" customFormat="1" ht="12" hidden="1" customHeight="1">
      <c r="A6776" s="470"/>
    </row>
    <row r="6777" spans="1:1" s="471" customFormat="1" ht="12" hidden="1" customHeight="1">
      <c r="A6777" s="470"/>
    </row>
    <row r="6778" spans="1:1" s="471" customFormat="1" ht="12" hidden="1" customHeight="1">
      <c r="A6778" s="470"/>
    </row>
    <row r="6779" spans="1:1" s="471" customFormat="1" ht="12" hidden="1" customHeight="1">
      <c r="A6779" s="470"/>
    </row>
    <row r="6780" spans="1:1" s="471" customFormat="1" ht="12" hidden="1" customHeight="1">
      <c r="A6780" s="470"/>
    </row>
    <row r="6781" spans="1:1" s="471" customFormat="1" ht="12" hidden="1" customHeight="1">
      <c r="A6781" s="470"/>
    </row>
    <row r="6782" spans="1:1" s="471" customFormat="1" ht="12" hidden="1" customHeight="1">
      <c r="A6782" s="470"/>
    </row>
    <row r="6783" spans="1:1" s="471" customFormat="1" ht="12" hidden="1" customHeight="1">
      <c r="A6783" s="470"/>
    </row>
    <row r="6784" spans="1:1" s="471" customFormat="1" ht="12" hidden="1" customHeight="1">
      <c r="A6784" s="470"/>
    </row>
    <row r="6785" spans="1:1" s="471" customFormat="1" ht="12" hidden="1" customHeight="1">
      <c r="A6785" s="470"/>
    </row>
    <row r="6786" spans="1:1" s="471" customFormat="1" ht="12" hidden="1" customHeight="1">
      <c r="A6786" s="470"/>
    </row>
    <row r="6787" spans="1:1" s="471" customFormat="1" ht="12" hidden="1" customHeight="1">
      <c r="A6787" s="470"/>
    </row>
    <row r="6788" spans="1:1" s="471" customFormat="1" ht="12" hidden="1" customHeight="1">
      <c r="A6788" s="470"/>
    </row>
    <row r="6789" spans="1:1" s="471" customFormat="1" ht="12" hidden="1" customHeight="1">
      <c r="A6789" s="470"/>
    </row>
    <row r="6790" spans="1:1" s="471" customFormat="1" ht="12" hidden="1" customHeight="1">
      <c r="A6790" s="470"/>
    </row>
    <row r="6791" spans="1:1" s="471" customFormat="1" ht="12" hidden="1" customHeight="1">
      <c r="A6791" s="470"/>
    </row>
    <row r="6792" spans="1:1" s="471" customFormat="1" ht="12" hidden="1" customHeight="1">
      <c r="A6792" s="470"/>
    </row>
    <row r="6793" spans="1:1" s="471" customFormat="1" ht="12" hidden="1" customHeight="1">
      <c r="A6793" s="470"/>
    </row>
    <row r="6794" spans="1:1" s="471" customFormat="1" ht="12" hidden="1" customHeight="1">
      <c r="A6794" s="470"/>
    </row>
    <row r="6795" spans="1:1" s="471" customFormat="1" ht="12" hidden="1" customHeight="1">
      <c r="A6795" s="470"/>
    </row>
    <row r="6796" spans="1:1" s="471" customFormat="1" ht="12" hidden="1" customHeight="1">
      <c r="A6796" s="470"/>
    </row>
    <row r="6797" spans="1:1" s="471" customFormat="1" ht="12" hidden="1" customHeight="1">
      <c r="A6797" s="470"/>
    </row>
    <row r="6798" spans="1:1" s="471" customFormat="1" ht="12" hidden="1" customHeight="1">
      <c r="A6798" s="470"/>
    </row>
    <row r="6799" spans="1:1" s="471" customFormat="1" ht="12" hidden="1" customHeight="1">
      <c r="A6799" s="470"/>
    </row>
    <row r="6800" spans="1:1" s="471" customFormat="1" ht="12" hidden="1" customHeight="1">
      <c r="A6800" s="470"/>
    </row>
    <row r="6801" spans="1:1" s="471" customFormat="1" ht="12" hidden="1" customHeight="1">
      <c r="A6801" s="470"/>
    </row>
    <row r="6802" spans="1:1" s="471" customFormat="1" ht="12" hidden="1" customHeight="1">
      <c r="A6802" s="470"/>
    </row>
    <row r="6803" spans="1:1" s="471" customFormat="1" ht="12" hidden="1" customHeight="1">
      <c r="A6803" s="470"/>
    </row>
    <row r="6804" spans="1:1" s="471" customFormat="1" ht="12" hidden="1" customHeight="1">
      <c r="A6804" s="470"/>
    </row>
    <row r="6805" spans="1:1" s="471" customFormat="1" ht="12" hidden="1" customHeight="1">
      <c r="A6805" s="470"/>
    </row>
    <row r="6806" spans="1:1" s="471" customFormat="1" ht="12" hidden="1" customHeight="1">
      <c r="A6806" s="470"/>
    </row>
    <row r="6807" spans="1:1" s="471" customFormat="1" ht="12" hidden="1" customHeight="1">
      <c r="A6807" s="470"/>
    </row>
    <row r="6808" spans="1:1" s="471" customFormat="1" ht="12" hidden="1" customHeight="1">
      <c r="A6808" s="470"/>
    </row>
    <row r="6809" spans="1:1" s="471" customFormat="1" ht="12" hidden="1" customHeight="1">
      <c r="A6809" s="470"/>
    </row>
    <row r="6810" spans="1:1" s="471" customFormat="1" ht="12" hidden="1" customHeight="1">
      <c r="A6810" s="470"/>
    </row>
    <row r="6811" spans="1:1" s="471" customFormat="1" ht="12" hidden="1" customHeight="1">
      <c r="A6811" s="470"/>
    </row>
    <row r="6812" spans="1:1" s="471" customFormat="1" ht="12" hidden="1" customHeight="1">
      <c r="A6812" s="470"/>
    </row>
    <row r="6813" spans="1:1" s="471" customFormat="1" ht="12" hidden="1" customHeight="1">
      <c r="A6813" s="470"/>
    </row>
    <row r="6814" spans="1:1" s="471" customFormat="1" ht="12" hidden="1" customHeight="1">
      <c r="A6814" s="470"/>
    </row>
    <row r="6815" spans="1:1" s="471" customFormat="1" ht="12" hidden="1" customHeight="1">
      <c r="A6815" s="470"/>
    </row>
    <row r="6816" spans="1:1" s="471" customFormat="1" ht="12" hidden="1" customHeight="1">
      <c r="A6816" s="470"/>
    </row>
    <row r="6817" spans="1:1" s="471" customFormat="1" ht="12" hidden="1" customHeight="1">
      <c r="A6817" s="470"/>
    </row>
    <row r="6818" spans="1:1" s="471" customFormat="1" ht="12" hidden="1" customHeight="1">
      <c r="A6818" s="470"/>
    </row>
    <row r="6819" spans="1:1" s="471" customFormat="1" ht="12" hidden="1" customHeight="1">
      <c r="A6819" s="470"/>
    </row>
    <row r="6820" spans="1:1" s="471" customFormat="1" ht="12" hidden="1" customHeight="1">
      <c r="A6820" s="470"/>
    </row>
    <row r="6821" spans="1:1" s="471" customFormat="1" ht="12" hidden="1" customHeight="1">
      <c r="A6821" s="470"/>
    </row>
    <row r="6822" spans="1:1" s="471" customFormat="1" ht="12" hidden="1" customHeight="1">
      <c r="A6822" s="470"/>
    </row>
    <row r="6823" spans="1:1" s="471" customFormat="1" ht="12" hidden="1" customHeight="1">
      <c r="A6823" s="470"/>
    </row>
    <row r="6824" spans="1:1" s="471" customFormat="1" ht="12" hidden="1" customHeight="1">
      <c r="A6824" s="470"/>
    </row>
    <row r="6825" spans="1:1" s="471" customFormat="1" ht="12" hidden="1" customHeight="1">
      <c r="A6825" s="470"/>
    </row>
    <row r="6826" spans="1:1" s="471" customFormat="1" ht="12" hidden="1" customHeight="1">
      <c r="A6826" s="470"/>
    </row>
    <row r="6827" spans="1:1" s="471" customFormat="1" ht="12" hidden="1" customHeight="1">
      <c r="A6827" s="470"/>
    </row>
    <row r="6828" spans="1:1" s="471" customFormat="1" ht="12" hidden="1" customHeight="1">
      <c r="A6828" s="470"/>
    </row>
    <row r="6829" spans="1:1" s="471" customFormat="1" ht="12" hidden="1" customHeight="1">
      <c r="A6829" s="470"/>
    </row>
    <row r="6830" spans="1:1" s="471" customFormat="1" ht="12" hidden="1" customHeight="1">
      <c r="A6830" s="470"/>
    </row>
    <row r="6831" spans="1:1" s="471" customFormat="1" ht="12" hidden="1" customHeight="1">
      <c r="A6831" s="470"/>
    </row>
    <row r="6832" spans="1:1" s="471" customFormat="1" ht="12" hidden="1" customHeight="1">
      <c r="A6832" s="470"/>
    </row>
    <row r="6833" spans="1:1" s="471" customFormat="1" ht="12" hidden="1" customHeight="1">
      <c r="A6833" s="470"/>
    </row>
    <row r="6834" spans="1:1" s="471" customFormat="1" ht="12" hidden="1" customHeight="1">
      <c r="A6834" s="470"/>
    </row>
    <row r="6835" spans="1:1" s="471" customFormat="1" ht="12" hidden="1" customHeight="1">
      <c r="A6835" s="470"/>
    </row>
    <row r="6836" spans="1:1" s="471" customFormat="1" ht="12" hidden="1" customHeight="1">
      <c r="A6836" s="470"/>
    </row>
    <row r="6837" spans="1:1" s="471" customFormat="1" ht="12" hidden="1" customHeight="1">
      <c r="A6837" s="470"/>
    </row>
    <row r="6838" spans="1:1" s="471" customFormat="1" ht="12" hidden="1" customHeight="1">
      <c r="A6838" s="470"/>
    </row>
    <row r="6839" spans="1:1" s="471" customFormat="1" ht="12" hidden="1" customHeight="1">
      <c r="A6839" s="470"/>
    </row>
    <row r="6840" spans="1:1" s="471" customFormat="1" ht="12" hidden="1" customHeight="1">
      <c r="A6840" s="470"/>
    </row>
    <row r="6841" spans="1:1" s="471" customFormat="1" ht="12" hidden="1" customHeight="1">
      <c r="A6841" s="470"/>
    </row>
    <row r="6842" spans="1:1" s="471" customFormat="1" ht="12" hidden="1" customHeight="1">
      <c r="A6842" s="470"/>
    </row>
    <row r="6843" spans="1:1" s="471" customFormat="1" ht="12" hidden="1" customHeight="1">
      <c r="A6843" s="470"/>
    </row>
    <row r="6844" spans="1:1" s="471" customFormat="1" ht="12" hidden="1" customHeight="1">
      <c r="A6844" s="470"/>
    </row>
    <row r="6845" spans="1:1" s="471" customFormat="1" ht="12" hidden="1" customHeight="1">
      <c r="A6845" s="470"/>
    </row>
    <row r="6846" spans="1:1" s="471" customFormat="1" ht="12" hidden="1" customHeight="1">
      <c r="A6846" s="470"/>
    </row>
    <row r="6847" spans="1:1" s="471" customFormat="1" ht="12" hidden="1" customHeight="1">
      <c r="A6847" s="470"/>
    </row>
    <row r="6848" spans="1:1" s="471" customFormat="1" ht="12" hidden="1" customHeight="1">
      <c r="A6848" s="470"/>
    </row>
    <row r="6849" spans="1:1" s="471" customFormat="1" ht="12" hidden="1" customHeight="1">
      <c r="A6849" s="470"/>
    </row>
    <row r="6850" spans="1:1" s="471" customFormat="1" ht="12" hidden="1" customHeight="1">
      <c r="A6850" s="470"/>
    </row>
    <row r="6851" spans="1:1" s="471" customFormat="1" ht="12" hidden="1" customHeight="1">
      <c r="A6851" s="470"/>
    </row>
    <row r="6852" spans="1:1" s="471" customFormat="1" ht="12" hidden="1" customHeight="1">
      <c r="A6852" s="470"/>
    </row>
    <row r="6853" spans="1:1" s="471" customFormat="1" ht="12" hidden="1" customHeight="1">
      <c r="A6853" s="470"/>
    </row>
    <row r="6854" spans="1:1" s="471" customFormat="1" ht="12" hidden="1" customHeight="1">
      <c r="A6854" s="470"/>
    </row>
    <row r="6855" spans="1:1" s="471" customFormat="1" ht="12" hidden="1" customHeight="1">
      <c r="A6855" s="470"/>
    </row>
    <row r="6856" spans="1:1" s="471" customFormat="1" ht="12" hidden="1" customHeight="1">
      <c r="A6856" s="470"/>
    </row>
    <row r="6857" spans="1:1" s="471" customFormat="1" ht="12" hidden="1" customHeight="1">
      <c r="A6857" s="470"/>
    </row>
    <row r="6858" spans="1:1" s="471" customFormat="1" ht="12" hidden="1" customHeight="1">
      <c r="A6858" s="470"/>
    </row>
    <row r="6859" spans="1:1" s="471" customFormat="1" ht="12" hidden="1" customHeight="1">
      <c r="A6859" s="470"/>
    </row>
    <row r="6860" spans="1:1" s="471" customFormat="1" ht="12" hidden="1" customHeight="1">
      <c r="A6860" s="470"/>
    </row>
    <row r="6861" spans="1:1" s="471" customFormat="1" ht="12" hidden="1" customHeight="1">
      <c r="A6861" s="470"/>
    </row>
    <row r="6862" spans="1:1" s="471" customFormat="1" ht="12" hidden="1" customHeight="1">
      <c r="A6862" s="470"/>
    </row>
    <row r="6863" spans="1:1" s="471" customFormat="1" ht="12" hidden="1" customHeight="1">
      <c r="A6863" s="470"/>
    </row>
    <row r="6864" spans="1:1" s="471" customFormat="1" ht="12" hidden="1" customHeight="1">
      <c r="A6864" s="470"/>
    </row>
    <row r="6865" spans="1:1" s="471" customFormat="1" ht="12" hidden="1" customHeight="1">
      <c r="A6865" s="470"/>
    </row>
    <row r="6866" spans="1:1" s="471" customFormat="1" ht="12" hidden="1" customHeight="1">
      <c r="A6866" s="470"/>
    </row>
    <row r="6867" spans="1:1" s="471" customFormat="1" ht="12" hidden="1" customHeight="1">
      <c r="A6867" s="470"/>
    </row>
    <row r="6868" spans="1:1" s="471" customFormat="1" ht="12" hidden="1" customHeight="1">
      <c r="A6868" s="470"/>
    </row>
    <row r="6869" spans="1:1" s="471" customFormat="1" ht="12" hidden="1" customHeight="1">
      <c r="A6869" s="470"/>
    </row>
    <row r="6870" spans="1:1" s="471" customFormat="1" ht="12" hidden="1" customHeight="1">
      <c r="A6870" s="470"/>
    </row>
    <row r="6871" spans="1:1" s="471" customFormat="1" ht="12" hidden="1" customHeight="1">
      <c r="A6871" s="470"/>
    </row>
    <row r="6872" spans="1:1" s="471" customFormat="1" ht="12" hidden="1" customHeight="1">
      <c r="A6872" s="470"/>
    </row>
    <row r="6873" spans="1:1" s="471" customFormat="1" ht="12" hidden="1" customHeight="1">
      <c r="A6873" s="470"/>
    </row>
    <row r="6874" spans="1:1" s="471" customFormat="1" ht="12" hidden="1" customHeight="1">
      <c r="A6874" s="470"/>
    </row>
    <row r="6875" spans="1:1" s="471" customFormat="1" ht="12" hidden="1" customHeight="1">
      <c r="A6875" s="470"/>
    </row>
    <row r="6876" spans="1:1" s="471" customFormat="1" ht="12" hidden="1" customHeight="1">
      <c r="A6876" s="470"/>
    </row>
    <row r="6877" spans="1:1" s="471" customFormat="1" ht="12" hidden="1" customHeight="1">
      <c r="A6877" s="470"/>
    </row>
    <row r="6878" spans="1:1" s="471" customFormat="1" ht="12" hidden="1" customHeight="1">
      <c r="A6878" s="470"/>
    </row>
    <row r="6879" spans="1:1" s="471" customFormat="1" ht="12" hidden="1" customHeight="1">
      <c r="A6879" s="470"/>
    </row>
    <row r="6880" spans="1:1" s="471" customFormat="1" ht="12" hidden="1" customHeight="1">
      <c r="A6880" s="470"/>
    </row>
    <row r="6881" spans="1:1" s="471" customFormat="1" ht="12" hidden="1" customHeight="1">
      <c r="A6881" s="470"/>
    </row>
    <row r="6882" spans="1:1" s="471" customFormat="1" ht="12" hidden="1" customHeight="1">
      <c r="A6882" s="470"/>
    </row>
    <row r="6883" spans="1:1" s="471" customFormat="1" ht="12" hidden="1" customHeight="1">
      <c r="A6883" s="470"/>
    </row>
    <row r="6884" spans="1:1" s="471" customFormat="1" ht="12" hidden="1" customHeight="1">
      <c r="A6884" s="470"/>
    </row>
    <row r="6885" spans="1:1" s="471" customFormat="1" ht="12" hidden="1" customHeight="1">
      <c r="A6885" s="470"/>
    </row>
    <row r="6886" spans="1:1" s="471" customFormat="1" ht="12" hidden="1" customHeight="1">
      <c r="A6886" s="470"/>
    </row>
    <row r="6887" spans="1:1" s="471" customFormat="1" ht="12" hidden="1" customHeight="1">
      <c r="A6887" s="470"/>
    </row>
    <row r="6888" spans="1:1" s="471" customFormat="1" ht="12" hidden="1" customHeight="1">
      <c r="A6888" s="470"/>
    </row>
    <row r="6889" spans="1:1" s="471" customFormat="1" ht="12" hidden="1" customHeight="1">
      <c r="A6889" s="470"/>
    </row>
    <row r="6890" spans="1:1" s="471" customFormat="1" ht="12" hidden="1" customHeight="1">
      <c r="A6890" s="470"/>
    </row>
    <row r="6891" spans="1:1" s="471" customFormat="1" ht="12" hidden="1" customHeight="1">
      <c r="A6891" s="470"/>
    </row>
    <row r="6892" spans="1:1" s="471" customFormat="1" ht="12" hidden="1" customHeight="1">
      <c r="A6892" s="470"/>
    </row>
    <row r="6893" spans="1:1" s="471" customFormat="1" ht="12" hidden="1" customHeight="1">
      <c r="A6893" s="470"/>
    </row>
    <row r="6894" spans="1:1" s="471" customFormat="1" ht="12" hidden="1" customHeight="1">
      <c r="A6894" s="470"/>
    </row>
    <row r="6895" spans="1:1" s="471" customFormat="1" ht="12" hidden="1" customHeight="1">
      <c r="A6895" s="470"/>
    </row>
    <row r="6896" spans="1:1" s="471" customFormat="1" ht="12" hidden="1" customHeight="1">
      <c r="A6896" s="470"/>
    </row>
    <row r="6897" spans="1:1" s="471" customFormat="1" ht="12" hidden="1" customHeight="1">
      <c r="A6897" s="470"/>
    </row>
    <row r="6898" spans="1:1" s="471" customFormat="1" ht="12" hidden="1" customHeight="1">
      <c r="A6898" s="470"/>
    </row>
    <row r="6899" spans="1:1" s="471" customFormat="1" ht="12" hidden="1" customHeight="1">
      <c r="A6899" s="470"/>
    </row>
    <row r="6900" spans="1:1" s="471" customFormat="1" ht="12" hidden="1" customHeight="1">
      <c r="A6900" s="470"/>
    </row>
    <row r="6901" spans="1:1" s="471" customFormat="1" ht="12" hidden="1" customHeight="1">
      <c r="A6901" s="470"/>
    </row>
    <row r="6902" spans="1:1" s="471" customFormat="1" ht="12" hidden="1" customHeight="1">
      <c r="A6902" s="470"/>
    </row>
    <row r="6903" spans="1:1" s="471" customFormat="1" ht="12" hidden="1" customHeight="1">
      <c r="A6903" s="470"/>
    </row>
    <row r="6904" spans="1:1" s="471" customFormat="1" ht="12" hidden="1" customHeight="1">
      <c r="A6904" s="470"/>
    </row>
    <row r="6905" spans="1:1" s="471" customFormat="1" ht="12" hidden="1" customHeight="1">
      <c r="A6905" s="470"/>
    </row>
    <row r="6906" spans="1:1" s="471" customFormat="1" ht="12" hidden="1" customHeight="1">
      <c r="A6906" s="470"/>
    </row>
    <row r="6907" spans="1:1" s="471" customFormat="1" ht="12" hidden="1" customHeight="1">
      <c r="A6907" s="470"/>
    </row>
    <row r="6908" spans="1:1" s="471" customFormat="1" ht="12" hidden="1" customHeight="1">
      <c r="A6908" s="470"/>
    </row>
    <row r="6909" spans="1:1" s="471" customFormat="1" ht="12" hidden="1" customHeight="1">
      <c r="A6909" s="470"/>
    </row>
    <row r="6910" spans="1:1" s="471" customFormat="1" ht="12" hidden="1" customHeight="1">
      <c r="A6910" s="470"/>
    </row>
    <row r="6911" spans="1:1" s="471" customFormat="1" ht="12" hidden="1" customHeight="1">
      <c r="A6911" s="470"/>
    </row>
    <row r="6912" spans="1:1" s="471" customFormat="1" ht="12" hidden="1" customHeight="1">
      <c r="A6912" s="470"/>
    </row>
    <row r="6913" spans="1:1" s="471" customFormat="1" ht="12" hidden="1" customHeight="1">
      <c r="A6913" s="470"/>
    </row>
    <row r="6914" spans="1:1" s="471" customFormat="1" ht="12" hidden="1" customHeight="1">
      <c r="A6914" s="470"/>
    </row>
    <row r="6915" spans="1:1" s="471" customFormat="1" ht="12" hidden="1" customHeight="1">
      <c r="A6915" s="470"/>
    </row>
    <row r="6916" spans="1:1" s="471" customFormat="1" ht="12" hidden="1" customHeight="1">
      <c r="A6916" s="470"/>
    </row>
    <row r="6917" spans="1:1" s="471" customFormat="1" ht="12" hidden="1" customHeight="1">
      <c r="A6917" s="470"/>
    </row>
    <row r="6918" spans="1:1" s="471" customFormat="1" ht="12" hidden="1" customHeight="1">
      <c r="A6918" s="470"/>
    </row>
    <row r="6919" spans="1:1" s="471" customFormat="1" ht="12" hidden="1" customHeight="1">
      <c r="A6919" s="470"/>
    </row>
    <row r="6920" spans="1:1" s="471" customFormat="1" ht="12" hidden="1" customHeight="1">
      <c r="A6920" s="470"/>
    </row>
    <row r="6921" spans="1:1" s="471" customFormat="1" ht="12" hidden="1" customHeight="1">
      <c r="A6921" s="470"/>
    </row>
    <row r="6922" spans="1:1" s="471" customFormat="1" ht="12" hidden="1" customHeight="1">
      <c r="A6922" s="470"/>
    </row>
    <row r="6923" spans="1:1" s="471" customFormat="1" ht="12" hidden="1" customHeight="1">
      <c r="A6923" s="470"/>
    </row>
    <row r="6924" spans="1:1" s="471" customFormat="1" ht="12" hidden="1" customHeight="1">
      <c r="A6924" s="470"/>
    </row>
    <row r="6925" spans="1:1" s="471" customFormat="1" ht="12" hidden="1" customHeight="1">
      <c r="A6925" s="470"/>
    </row>
    <row r="6926" spans="1:1" s="471" customFormat="1" ht="12" hidden="1" customHeight="1">
      <c r="A6926" s="470"/>
    </row>
    <row r="6927" spans="1:1" s="471" customFormat="1" ht="12" hidden="1" customHeight="1">
      <c r="A6927" s="470"/>
    </row>
    <row r="6928" spans="1:1" s="471" customFormat="1" ht="12" hidden="1" customHeight="1">
      <c r="A6928" s="470"/>
    </row>
    <row r="6929" spans="1:1" s="471" customFormat="1" ht="12" hidden="1" customHeight="1">
      <c r="A6929" s="470"/>
    </row>
    <row r="6930" spans="1:1" s="471" customFormat="1" ht="12" hidden="1" customHeight="1">
      <c r="A6930" s="470"/>
    </row>
    <row r="6931" spans="1:1" s="471" customFormat="1" ht="12" hidden="1" customHeight="1">
      <c r="A6931" s="470"/>
    </row>
    <row r="6932" spans="1:1" s="471" customFormat="1" ht="12" hidden="1" customHeight="1">
      <c r="A6932" s="470"/>
    </row>
    <row r="6933" spans="1:1" s="471" customFormat="1" ht="12" hidden="1" customHeight="1">
      <c r="A6933" s="470"/>
    </row>
    <row r="6934" spans="1:1" s="471" customFormat="1" ht="12" hidden="1" customHeight="1">
      <c r="A6934" s="470"/>
    </row>
    <row r="6935" spans="1:1" s="471" customFormat="1" ht="12" hidden="1" customHeight="1">
      <c r="A6935" s="470"/>
    </row>
    <row r="6936" spans="1:1" s="471" customFormat="1" ht="12" hidden="1" customHeight="1">
      <c r="A6936" s="470"/>
    </row>
    <row r="6937" spans="1:1" s="471" customFormat="1" ht="12" hidden="1" customHeight="1">
      <c r="A6937" s="470"/>
    </row>
    <row r="6938" spans="1:1" s="471" customFormat="1" ht="12" hidden="1" customHeight="1">
      <c r="A6938" s="470"/>
    </row>
    <row r="6939" spans="1:1" s="471" customFormat="1" ht="12" hidden="1" customHeight="1">
      <c r="A6939" s="470"/>
    </row>
    <row r="6940" spans="1:1" s="471" customFormat="1" ht="12" hidden="1" customHeight="1">
      <c r="A6940" s="470"/>
    </row>
    <row r="6941" spans="1:1" s="471" customFormat="1" ht="12" hidden="1" customHeight="1">
      <c r="A6941" s="470"/>
    </row>
    <row r="6942" spans="1:1" s="471" customFormat="1" ht="12" hidden="1" customHeight="1">
      <c r="A6942" s="470"/>
    </row>
    <row r="6943" spans="1:1" s="471" customFormat="1" ht="12" hidden="1" customHeight="1">
      <c r="A6943" s="470"/>
    </row>
    <row r="6944" spans="1:1" s="471" customFormat="1" ht="12" hidden="1" customHeight="1">
      <c r="A6944" s="470"/>
    </row>
    <row r="6945" spans="1:1" s="471" customFormat="1" ht="12" hidden="1" customHeight="1">
      <c r="A6945" s="470"/>
    </row>
    <row r="6946" spans="1:1" s="471" customFormat="1" ht="12" hidden="1" customHeight="1">
      <c r="A6946" s="470"/>
    </row>
    <row r="6947" spans="1:1" s="471" customFormat="1" ht="12" hidden="1" customHeight="1">
      <c r="A6947" s="470"/>
    </row>
    <row r="6948" spans="1:1" s="471" customFormat="1" ht="12" hidden="1" customHeight="1">
      <c r="A6948" s="470"/>
    </row>
    <row r="6949" spans="1:1" s="471" customFormat="1" ht="12" hidden="1" customHeight="1">
      <c r="A6949" s="470"/>
    </row>
    <row r="6950" spans="1:1" s="471" customFormat="1" ht="12" hidden="1" customHeight="1">
      <c r="A6950" s="470"/>
    </row>
    <row r="6951" spans="1:1" s="471" customFormat="1" ht="12" hidden="1" customHeight="1">
      <c r="A6951" s="470"/>
    </row>
    <row r="6952" spans="1:1" s="471" customFormat="1" ht="12" hidden="1" customHeight="1">
      <c r="A6952" s="470"/>
    </row>
    <row r="6953" spans="1:1" s="471" customFormat="1" ht="12" hidden="1" customHeight="1">
      <c r="A6953" s="470"/>
    </row>
    <row r="6954" spans="1:1" s="471" customFormat="1" ht="12" hidden="1" customHeight="1">
      <c r="A6954" s="470"/>
    </row>
    <row r="6955" spans="1:1" s="471" customFormat="1" ht="12" hidden="1" customHeight="1">
      <c r="A6955" s="470"/>
    </row>
    <row r="6956" spans="1:1" s="471" customFormat="1" ht="12" hidden="1" customHeight="1">
      <c r="A6956" s="470"/>
    </row>
    <row r="6957" spans="1:1" s="471" customFormat="1" ht="12" hidden="1" customHeight="1">
      <c r="A6957" s="470"/>
    </row>
    <row r="6958" spans="1:1" s="471" customFormat="1" ht="12" hidden="1" customHeight="1">
      <c r="A6958" s="470"/>
    </row>
    <row r="6959" spans="1:1" s="471" customFormat="1" ht="12" hidden="1" customHeight="1">
      <c r="A6959" s="470"/>
    </row>
    <row r="6960" spans="1:1" s="471" customFormat="1" ht="12" hidden="1" customHeight="1">
      <c r="A6960" s="470"/>
    </row>
    <row r="6961" spans="1:1" s="471" customFormat="1" ht="12" hidden="1" customHeight="1">
      <c r="A6961" s="470"/>
    </row>
    <row r="6962" spans="1:1" s="471" customFormat="1" ht="12" hidden="1" customHeight="1">
      <c r="A6962" s="470"/>
    </row>
    <row r="6963" spans="1:1" s="471" customFormat="1" ht="12" hidden="1" customHeight="1">
      <c r="A6963" s="470"/>
    </row>
    <row r="6964" spans="1:1" s="471" customFormat="1" ht="12" hidden="1" customHeight="1">
      <c r="A6964" s="470"/>
    </row>
    <row r="6965" spans="1:1" s="471" customFormat="1" ht="12" hidden="1" customHeight="1">
      <c r="A6965" s="470"/>
    </row>
    <row r="6966" spans="1:1" s="471" customFormat="1" ht="12" hidden="1" customHeight="1">
      <c r="A6966" s="470"/>
    </row>
    <row r="6967" spans="1:1" s="471" customFormat="1" ht="12" hidden="1" customHeight="1">
      <c r="A6967" s="470"/>
    </row>
    <row r="6968" spans="1:1" s="471" customFormat="1" ht="12" hidden="1" customHeight="1">
      <c r="A6968" s="470"/>
    </row>
    <row r="6969" spans="1:1" s="471" customFormat="1" ht="12" hidden="1" customHeight="1">
      <c r="A6969" s="470"/>
    </row>
    <row r="6970" spans="1:1" s="471" customFormat="1" ht="12" hidden="1" customHeight="1">
      <c r="A6970" s="470"/>
    </row>
    <row r="6971" spans="1:1" s="471" customFormat="1" ht="12" hidden="1" customHeight="1">
      <c r="A6971" s="470"/>
    </row>
    <row r="6972" spans="1:1" s="471" customFormat="1" ht="12" hidden="1" customHeight="1">
      <c r="A6972" s="470"/>
    </row>
    <row r="6973" spans="1:1" s="471" customFormat="1" ht="12" hidden="1" customHeight="1">
      <c r="A6973" s="470"/>
    </row>
    <row r="6974" spans="1:1" s="471" customFormat="1" ht="12" hidden="1" customHeight="1">
      <c r="A6974" s="470"/>
    </row>
    <row r="6975" spans="1:1" s="471" customFormat="1" ht="12" hidden="1" customHeight="1">
      <c r="A6975" s="470"/>
    </row>
    <row r="6976" spans="1:1" s="471" customFormat="1" ht="12" hidden="1" customHeight="1">
      <c r="A6976" s="470"/>
    </row>
    <row r="6977" spans="1:1" s="471" customFormat="1" ht="12" hidden="1" customHeight="1">
      <c r="A6977" s="470"/>
    </row>
    <row r="6978" spans="1:1" s="471" customFormat="1" ht="12" hidden="1" customHeight="1">
      <c r="A6978" s="470"/>
    </row>
    <row r="6979" spans="1:1" s="471" customFormat="1" ht="12" hidden="1" customHeight="1">
      <c r="A6979" s="470"/>
    </row>
    <row r="6980" spans="1:1" s="471" customFormat="1" ht="12" hidden="1" customHeight="1">
      <c r="A6980" s="470"/>
    </row>
    <row r="6981" spans="1:1" s="471" customFormat="1" ht="12" hidden="1" customHeight="1">
      <c r="A6981" s="470"/>
    </row>
    <row r="6982" spans="1:1" s="471" customFormat="1" ht="12" hidden="1" customHeight="1">
      <c r="A6982" s="470"/>
    </row>
    <row r="6983" spans="1:1" s="471" customFormat="1" ht="12" hidden="1" customHeight="1">
      <c r="A6983" s="470"/>
    </row>
    <row r="6984" spans="1:1" s="471" customFormat="1" ht="12" hidden="1" customHeight="1">
      <c r="A6984" s="470"/>
    </row>
    <row r="6985" spans="1:1" s="471" customFormat="1" ht="12" hidden="1" customHeight="1">
      <c r="A6985" s="470"/>
    </row>
    <row r="6986" spans="1:1" s="471" customFormat="1" ht="12" hidden="1" customHeight="1">
      <c r="A6986" s="470"/>
    </row>
    <row r="6987" spans="1:1" s="471" customFormat="1" ht="12" hidden="1" customHeight="1">
      <c r="A6987" s="470"/>
    </row>
    <row r="6988" spans="1:1" s="471" customFormat="1" ht="12" hidden="1" customHeight="1">
      <c r="A6988" s="470"/>
    </row>
    <row r="6989" spans="1:1" s="471" customFormat="1" ht="12" hidden="1" customHeight="1">
      <c r="A6989" s="470"/>
    </row>
    <row r="6990" spans="1:1" s="471" customFormat="1" ht="12" hidden="1" customHeight="1">
      <c r="A6990" s="470"/>
    </row>
    <row r="6991" spans="1:1" s="471" customFormat="1" ht="12" hidden="1" customHeight="1">
      <c r="A6991" s="470"/>
    </row>
    <row r="6992" spans="1:1" s="471" customFormat="1" ht="12" hidden="1" customHeight="1">
      <c r="A6992" s="470"/>
    </row>
    <row r="6993" spans="1:1" s="471" customFormat="1" ht="12" hidden="1" customHeight="1">
      <c r="A6993" s="470"/>
    </row>
    <row r="6994" spans="1:1" s="471" customFormat="1" ht="12" hidden="1" customHeight="1">
      <c r="A6994" s="470"/>
    </row>
    <row r="6995" spans="1:1" s="471" customFormat="1" ht="12" hidden="1" customHeight="1">
      <c r="A6995" s="470"/>
    </row>
    <row r="6996" spans="1:1" s="471" customFormat="1" ht="12" hidden="1" customHeight="1">
      <c r="A6996" s="470"/>
    </row>
    <row r="6997" spans="1:1" s="471" customFormat="1" ht="12" hidden="1" customHeight="1">
      <c r="A6997" s="470"/>
    </row>
    <row r="6998" spans="1:1" s="471" customFormat="1" ht="12" hidden="1" customHeight="1">
      <c r="A6998" s="470"/>
    </row>
    <row r="6999" spans="1:1" s="471" customFormat="1" ht="12" hidden="1" customHeight="1">
      <c r="A6999" s="470"/>
    </row>
    <row r="7000" spans="1:1" s="471" customFormat="1" ht="12" hidden="1" customHeight="1">
      <c r="A7000" s="470"/>
    </row>
    <row r="7001" spans="1:1" s="471" customFormat="1" ht="12" hidden="1" customHeight="1">
      <c r="A7001" s="470"/>
    </row>
    <row r="7002" spans="1:1" s="471" customFormat="1" ht="12" hidden="1" customHeight="1">
      <c r="A7002" s="470"/>
    </row>
    <row r="7003" spans="1:1" s="471" customFormat="1" ht="12" hidden="1" customHeight="1">
      <c r="A7003" s="470"/>
    </row>
    <row r="7004" spans="1:1" s="471" customFormat="1" ht="12" hidden="1" customHeight="1">
      <c r="A7004" s="470"/>
    </row>
    <row r="7005" spans="1:1" s="471" customFormat="1" ht="12" hidden="1" customHeight="1">
      <c r="A7005" s="470"/>
    </row>
    <row r="7006" spans="1:1" s="471" customFormat="1" ht="12" hidden="1" customHeight="1">
      <c r="A7006" s="470"/>
    </row>
    <row r="7007" spans="1:1" s="471" customFormat="1" ht="12" hidden="1" customHeight="1">
      <c r="A7007" s="470"/>
    </row>
    <row r="7008" spans="1:1" s="471" customFormat="1" ht="12" hidden="1" customHeight="1">
      <c r="A7008" s="470"/>
    </row>
    <row r="7009" spans="1:1" s="471" customFormat="1" ht="12" hidden="1" customHeight="1">
      <c r="A7009" s="470"/>
    </row>
    <row r="7010" spans="1:1" s="471" customFormat="1" ht="12" hidden="1" customHeight="1">
      <c r="A7010" s="470"/>
    </row>
    <row r="7011" spans="1:1" s="471" customFormat="1" ht="12" hidden="1" customHeight="1">
      <c r="A7011" s="470"/>
    </row>
    <row r="7012" spans="1:1" s="471" customFormat="1" ht="12" hidden="1" customHeight="1">
      <c r="A7012" s="470"/>
    </row>
    <row r="7013" spans="1:1" s="471" customFormat="1" ht="12" hidden="1" customHeight="1">
      <c r="A7013" s="470"/>
    </row>
    <row r="7014" spans="1:1" s="471" customFormat="1" ht="12" hidden="1" customHeight="1">
      <c r="A7014" s="470"/>
    </row>
    <row r="7015" spans="1:1" s="471" customFormat="1" ht="12" hidden="1" customHeight="1">
      <c r="A7015" s="470"/>
    </row>
    <row r="7016" spans="1:1" s="471" customFormat="1" ht="12" hidden="1" customHeight="1">
      <c r="A7016" s="470"/>
    </row>
    <row r="7017" spans="1:1" s="471" customFormat="1" ht="12" hidden="1" customHeight="1">
      <c r="A7017" s="470"/>
    </row>
    <row r="7018" spans="1:1" s="471" customFormat="1" ht="12" hidden="1" customHeight="1">
      <c r="A7018" s="470"/>
    </row>
    <row r="7019" spans="1:1" s="471" customFormat="1" ht="12" hidden="1" customHeight="1">
      <c r="A7019" s="470"/>
    </row>
    <row r="7020" spans="1:1" s="471" customFormat="1" ht="12" hidden="1" customHeight="1">
      <c r="A7020" s="470"/>
    </row>
    <row r="7021" spans="1:1" s="471" customFormat="1" ht="12" hidden="1" customHeight="1">
      <c r="A7021" s="470"/>
    </row>
    <row r="7022" spans="1:1" s="471" customFormat="1" ht="12" hidden="1" customHeight="1">
      <c r="A7022" s="470"/>
    </row>
    <row r="7023" spans="1:1" s="471" customFormat="1" ht="12" hidden="1" customHeight="1">
      <c r="A7023" s="470"/>
    </row>
    <row r="7024" spans="1:1" s="471" customFormat="1" ht="12" hidden="1" customHeight="1">
      <c r="A7024" s="470"/>
    </row>
    <row r="7025" spans="1:1" s="471" customFormat="1" ht="12" hidden="1" customHeight="1">
      <c r="A7025" s="470"/>
    </row>
    <row r="7026" spans="1:1" s="471" customFormat="1" ht="12" hidden="1" customHeight="1">
      <c r="A7026" s="470"/>
    </row>
    <row r="7027" spans="1:1" s="471" customFormat="1" ht="12" hidden="1" customHeight="1">
      <c r="A7027" s="470"/>
    </row>
    <row r="7028" spans="1:1" s="471" customFormat="1" ht="12" hidden="1" customHeight="1">
      <c r="A7028" s="470"/>
    </row>
    <row r="7029" spans="1:1" s="471" customFormat="1" ht="12" hidden="1" customHeight="1">
      <c r="A7029" s="470"/>
    </row>
    <row r="7030" spans="1:1" s="471" customFormat="1" ht="12" hidden="1" customHeight="1">
      <c r="A7030" s="470"/>
    </row>
    <row r="7031" spans="1:1" s="471" customFormat="1" ht="12" hidden="1" customHeight="1">
      <c r="A7031" s="470"/>
    </row>
    <row r="7032" spans="1:1" s="471" customFormat="1" ht="12" hidden="1" customHeight="1">
      <c r="A7032" s="470"/>
    </row>
    <row r="7033" spans="1:1" s="471" customFormat="1" ht="12" hidden="1" customHeight="1">
      <c r="A7033" s="470"/>
    </row>
    <row r="7034" spans="1:1" s="471" customFormat="1" ht="12" hidden="1" customHeight="1">
      <c r="A7034" s="470"/>
    </row>
    <row r="7035" spans="1:1" s="471" customFormat="1" ht="12" hidden="1" customHeight="1">
      <c r="A7035" s="470"/>
    </row>
    <row r="7036" spans="1:1" s="471" customFormat="1" ht="12" hidden="1" customHeight="1">
      <c r="A7036" s="470"/>
    </row>
    <row r="7037" spans="1:1" s="471" customFormat="1" ht="12" hidden="1" customHeight="1">
      <c r="A7037" s="470"/>
    </row>
    <row r="7038" spans="1:1" s="471" customFormat="1" ht="12" hidden="1" customHeight="1">
      <c r="A7038" s="470"/>
    </row>
    <row r="7039" spans="1:1" s="471" customFormat="1" ht="12" hidden="1" customHeight="1">
      <c r="A7039" s="470"/>
    </row>
    <row r="7040" spans="1:1" s="471" customFormat="1" ht="12" hidden="1" customHeight="1">
      <c r="A7040" s="470"/>
    </row>
    <row r="7041" spans="1:1" s="471" customFormat="1" ht="12" hidden="1" customHeight="1">
      <c r="A7041" s="470"/>
    </row>
    <row r="7042" spans="1:1" s="471" customFormat="1" ht="12" hidden="1" customHeight="1">
      <c r="A7042" s="470"/>
    </row>
    <row r="7043" spans="1:1" s="471" customFormat="1" ht="12" hidden="1" customHeight="1">
      <c r="A7043" s="470"/>
    </row>
    <row r="7044" spans="1:1" s="471" customFormat="1" ht="12" hidden="1" customHeight="1">
      <c r="A7044" s="470"/>
    </row>
    <row r="7045" spans="1:1" s="471" customFormat="1" ht="12" hidden="1" customHeight="1">
      <c r="A7045" s="470"/>
    </row>
    <row r="7046" spans="1:1" s="471" customFormat="1" ht="12" hidden="1" customHeight="1">
      <c r="A7046" s="470"/>
    </row>
    <row r="7047" spans="1:1" s="471" customFormat="1" ht="12" hidden="1" customHeight="1">
      <c r="A7047" s="470"/>
    </row>
    <row r="7048" spans="1:1" s="471" customFormat="1" ht="12" hidden="1" customHeight="1">
      <c r="A7048" s="470"/>
    </row>
    <row r="7049" spans="1:1" s="471" customFormat="1" ht="12" hidden="1" customHeight="1">
      <c r="A7049" s="470"/>
    </row>
    <row r="7050" spans="1:1" s="471" customFormat="1" ht="12" hidden="1" customHeight="1">
      <c r="A7050" s="470"/>
    </row>
    <row r="7051" spans="1:1" s="471" customFormat="1" ht="12" hidden="1" customHeight="1">
      <c r="A7051" s="470"/>
    </row>
    <row r="7052" spans="1:1" s="471" customFormat="1" ht="12" hidden="1" customHeight="1">
      <c r="A7052" s="470"/>
    </row>
    <row r="7053" spans="1:1" s="471" customFormat="1" ht="12" hidden="1" customHeight="1">
      <c r="A7053" s="470"/>
    </row>
    <row r="7054" spans="1:1" s="471" customFormat="1" ht="12" hidden="1" customHeight="1">
      <c r="A7054" s="470"/>
    </row>
    <row r="7055" spans="1:1" s="471" customFormat="1" ht="12" hidden="1" customHeight="1">
      <c r="A7055" s="470"/>
    </row>
    <row r="7056" spans="1:1" s="471" customFormat="1" ht="12" hidden="1" customHeight="1">
      <c r="A7056" s="470"/>
    </row>
    <row r="7057" spans="1:1" s="471" customFormat="1" ht="12" hidden="1" customHeight="1">
      <c r="A7057" s="470"/>
    </row>
    <row r="7058" spans="1:1" s="471" customFormat="1" ht="12" hidden="1" customHeight="1">
      <c r="A7058" s="470"/>
    </row>
    <row r="7059" spans="1:1" s="471" customFormat="1" ht="12" hidden="1" customHeight="1">
      <c r="A7059" s="470"/>
    </row>
    <row r="7060" spans="1:1" s="471" customFormat="1" ht="12" hidden="1" customHeight="1">
      <c r="A7060" s="470"/>
    </row>
    <row r="7061" spans="1:1" s="471" customFormat="1" ht="12" hidden="1" customHeight="1">
      <c r="A7061" s="470"/>
    </row>
    <row r="7062" spans="1:1" s="471" customFormat="1" ht="12" hidden="1" customHeight="1">
      <c r="A7062" s="470"/>
    </row>
    <row r="7063" spans="1:1" s="471" customFormat="1" ht="12" hidden="1" customHeight="1">
      <c r="A7063" s="470"/>
    </row>
    <row r="7064" spans="1:1" s="471" customFormat="1" ht="12" hidden="1" customHeight="1">
      <c r="A7064" s="470"/>
    </row>
    <row r="7065" spans="1:1" s="471" customFormat="1" ht="12" hidden="1" customHeight="1">
      <c r="A7065" s="470"/>
    </row>
    <row r="7066" spans="1:1" s="471" customFormat="1" ht="12" hidden="1" customHeight="1">
      <c r="A7066" s="470"/>
    </row>
    <row r="7067" spans="1:1" s="471" customFormat="1" ht="12" hidden="1" customHeight="1">
      <c r="A7067" s="470"/>
    </row>
    <row r="7068" spans="1:1" s="471" customFormat="1" ht="12" hidden="1" customHeight="1">
      <c r="A7068" s="470"/>
    </row>
    <row r="7069" spans="1:1" s="471" customFormat="1" ht="12" hidden="1" customHeight="1">
      <c r="A7069" s="470"/>
    </row>
    <row r="7070" spans="1:1" s="471" customFormat="1" ht="12" hidden="1" customHeight="1">
      <c r="A7070" s="470"/>
    </row>
    <row r="7071" spans="1:1" s="471" customFormat="1" ht="12" hidden="1" customHeight="1">
      <c r="A7071" s="470"/>
    </row>
    <row r="7072" spans="1:1" s="471" customFormat="1" ht="12" hidden="1" customHeight="1">
      <c r="A7072" s="470"/>
    </row>
    <row r="7073" spans="1:1" s="471" customFormat="1" ht="12" hidden="1" customHeight="1">
      <c r="A7073" s="470"/>
    </row>
    <row r="7074" spans="1:1" s="471" customFormat="1" ht="12" hidden="1" customHeight="1">
      <c r="A7074" s="470"/>
    </row>
    <row r="7075" spans="1:1" s="471" customFormat="1" ht="12" hidden="1" customHeight="1">
      <c r="A7075" s="470"/>
    </row>
    <row r="7076" spans="1:1" s="471" customFormat="1" ht="12" hidden="1" customHeight="1">
      <c r="A7076" s="470"/>
    </row>
    <row r="7077" spans="1:1" s="471" customFormat="1" ht="12" hidden="1" customHeight="1">
      <c r="A7077" s="470"/>
    </row>
    <row r="7078" spans="1:1" s="471" customFormat="1" ht="12" hidden="1" customHeight="1">
      <c r="A7078" s="470"/>
    </row>
    <row r="7079" spans="1:1" s="471" customFormat="1" ht="12" hidden="1" customHeight="1">
      <c r="A7079" s="470"/>
    </row>
    <row r="7080" spans="1:1" s="471" customFormat="1" ht="12" hidden="1" customHeight="1">
      <c r="A7080" s="470"/>
    </row>
    <row r="7081" spans="1:1" s="471" customFormat="1" ht="12" hidden="1" customHeight="1">
      <c r="A7081" s="470"/>
    </row>
    <row r="7082" spans="1:1" s="471" customFormat="1" ht="12" hidden="1" customHeight="1">
      <c r="A7082" s="470"/>
    </row>
    <row r="7083" spans="1:1" s="471" customFormat="1" ht="12" hidden="1" customHeight="1">
      <c r="A7083" s="470"/>
    </row>
    <row r="7084" spans="1:1" s="471" customFormat="1" ht="12" hidden="1" customHeight="1">
      <c r="A7084" s="470"/>
    </row>
    <row r="7085" spans="1:1" s="471" customFormat="1" ht="12" hidden="1" customHeight="1">
      <c r="A7085" s="470"/>
    </row>
    <row r="7086" spans="1:1" s="471" customFormat="1" ht="12" hidden="1" customHeight="1">
      <c r="A7086" s="470"/>
    </row>
    <row r="7087" spans="1:1" s="471" customFormat="1" ht="12" hidden="1" customHeight="1">
      <c r="A7087" s="470"/>
    </row>
    <row r="7088" spans="1:1" s="471" customFormat="1" ht="12" hidden="1" customHeight="1">
      <c r="A7088" s="470"/>
    </row>
    <row r="7089" spans="1:1" s="471" customFormat="1" ht="12" hidden="1" customHeight="1">
      <c r="A7089" s="470"/>
    </row>
    <row r="7090" spans="1:1" s="471" customFormat="1" ht="12" hidden="1" customHeight="1">
      <c r="A7090" s="470"/>
    </row>
    <row r="7091" spans="1:1" s="471" customFormat="1" ht="12" hidden="1" customHeight="1">
      <c r="A7091" s="470"/>
    </row>
    <row r="7092" spans="1:1" s="471" customFormat="1" ht="12" hidden="1" customHeight="1">
      <c r="A7092" s="470"/>
    </row>
    <row r="7093" spans="1:1" s="471" customFormat="1" ht="12" hidden="1" customHeight="1">
      <c r="A7093" s="470"/>
    </row>
    <row r="7094" spans="1:1" s="471" customFormat="1" ht="12" hidden="1" customHeight="1">
      <c r="A7094" s="470"/>
    </row>
    <row r="7095" spans="1:1" s="471" customFormat="1" ht="12" hidden="1" customHeight="1">
      <c r="A7095" s="470"/>
    </row>
    <row r="7096" spans="1:1" s="471" customFormat="1" ht="12" hidden="1" customHeight="1">
      <c r="A7096" s="470"/>
    </row>
    <row r="7097" spans="1:1" s="471" customFormat="1" ht="12" hidden="1" customHeight="1">
      <c r="A7097" s="470"/>
    </row>
    <row r="7098" spans="1:1" s="471" customFormat="1" ht="12" hidden="1" customHeight="1">
      <c r="A7098" s="470"/>
    </row>
    <row r="7099" spans="1:1" s="471" customFormat="1" ht="12" hidden="1" customHeight="1">
      <c r="A7099" s="470"/>
    </row>
    <row r="7100" spans="1:1" s="471" customFormat="1" ht="12" hidden="1" customHeight="1">
      <c r="A7100" s="470"/>
    </row>
    <row r="7101" spans="1:1" s="471" customFormat="1" ht="12" hidden="1" customHeight="1">
      <c r="A7101" s="470"/>
    </row>
    <row r="7102" spans="1:1" s="471" customFormat="1" ht="12" hidden="1" customHeight="1">
      <c r="A7102" s="470"/>
    </row>
    <row r="7103" spans="1:1" s="471" customFormat="1" ht="12" hidden="1" customHeight="1">
      <c r="A7103" s="470"/>
    </row>
    <row r="7104" spans="1:1" s="471" customFormat="1" ht="12" hidden="1" customHeight="1">
      <c r="A7104" s="470"/>
    </row>
    <row r="7105" spans="1:1" s="471" customFormat="1" ht="12" hidden="1" customHeight="1">
      <c r="A7105" s="470"/>
    </row>
    <row r="7106" spans="1:1" s="471" customFormat="1" ht="12" hidden="1" customHeight="1">
      <c r="A7106" s="470"/>
    </row>
    <row r="7107" spans="1:1" s="471" customFormat="1" ht="12" hidden="1" customHeight="1">
      <c r="A7107" s="470"/>
    </row>
    <row r="7108" spans="1:1" s="471" customFormat="1" ht="12" hidden="1" customHeight="1">
      <c r="A7108" s="470"/>
    </row>
    <row r="7109" spans="1:1" s="471" customFormat="1" ht="12" hidden="1" customHeight="1">
      <c r="A7109" s="470"/>
    </row>
    <row r="7110" spans="1:1" s="471" customFormat="1" ht="12" hidden="1" customHeight="1">
      <c r="A7110" s="470"/>
    </row>
    <row r="7111" spans="1:1" s="471" customFormat="1" ht="12" hidden="1" customHeight="1">
      <c r="A7111" s="470"/>
    </row>
    <row r="7112" spans="1:1" s="471" customFormat="1" ht="12" hidden="1" customHeight="1">
      <c r="A7112" s="470"/>
    </row>
    <row r="7113" spans="1:1" s="471" customFormat="1" ht="12" hidden="1" customHeight="1">
      <c r="A7113" s="470"/>
    </row>
    <row r="7114" spans="1:1" s="471" customFormat="1" ht="12" hidden="1" customHeight="1">
      <c r="A7114" s="470"/>
    </row>
    <row r="7115" spans="1:1" s="471" customFormat="1" ht="12" hidden="1" customHeight="1">
      <c r="A7115" s="470"/>
    </row>
    <row r="7116" spans="1:1" s="471" customFormat="1" ht="12" hidden="1" customHeight="1">
      <c r="A7116" s="470"/>
    </row>
    <row r="7117" spans="1:1" s="471" customFormat="1" ht="12" hidden="1" customHeight="1">
      <c r="A7117" s="470"/>
    </row>
    <row r="7118" spans="1:1" s="471" customFormat="1" ht="12" hidden="1" customHeight="1">
      <c r="A7118" s="470"/>
    </row>
    <row r="7119" spans="1:1" s="471" customFormat="1" ht="12" hidden="1" customHeight="1">
      <c r="A7119" s="470"/>
    </row>
    <row r="7120" spans="1:1" s="471" customFormat="1" ht="12" hidden="1" customHeight="1">
      <c r="A7120" s="470"/>
    </row>
    <row r="7121" spans="1:1" s="471" customFormat="1" ht="12" hidden="1" customHeight="1">
      <c r="A7121" s="470"/>
    </row>
    <row r="7122" spans="1:1" s="471" customFormat="1" ht="12" hidden="1" customHeight="1">
      <c r="A7122" s="470"/>
    </row>
    <row r="7123" spans="1:1" s="471" customFormat="1" ht="12" hidden="1" customHeight="1">
      <c r="A7123" s="470"/>
    </row>
    <row r="7124" spans="1:1" s="471" customFormat="1" ht="12" hidden="1" customHeight="1">
      <c r="A7124" s="470"/>
    </row>
    <row r="7125" spans="1:1" s="471" customFormat="1" ht="12" hidden="1" customHeight="1">
      <c r="A7125" s="470"/>
    </row>
    <row r="7126" spans="1:1" s="471" customFormat="1" ht="12" hidden="1" customHeight="1">
      <c r="A7126" s="470"/>
    </row>
    <row r="7127" spans="1:1" s="471" customFormat="1" ht="12" hidden="1" customHeight="1">
      <c r="A7127" s="470"/>
    </row>
    <row r="7128" spans="1:1" s="471" customFormat="1" ht="12" hidden="1" customHeight="1">
      <c r="A7128" s="470"/>
    </row>
    <row r="7129" spans="1:1" s="471" customFormat="1" ht="12" hidden="1" customHeight="1">
      <c r="A7129" s="470"/>
    </row>
    <row r="7130" spans="1:1" s="471" customFormat="1" ht="12" hidden="1" customHeight="1">
      <c r="A7130" s="470"/>
    </row>
    <row r="7131" spans="1:1" s="471" customFormat="1" ht="12" hidden="1" customHeight="1">
      <c r="A7131" s="470"/>
    </row>
    <row r="7132" spans="1:1" s="471" customFormat="1" ht="12" hidden="1" customHeight="1">
      <c r="A7132" s="470"/>
    </row>
    <row r="7133" spans="1:1" s="471" customFormat="1" ht="12" hidden="1" customHeight="1">
      <c r="A7133" s="470"/>
    </row>
    <row r="7134" spans="1:1" s="471" customFormat="1" ht="12" hidden="1" customHeight="1">
      <c r="A7134" s="470"/>
    </row>
    <row r="7135" spans="1:1" s="471" customFormat="1" ht="12" hidden="1" customHeight="1">
      <c r="A7135" s="470"/>
    </row>
    <row r="7136" spans="1:1" s="471" customFormat="1" ht="12" hidden="1" customHeight="1">
      <c r="A7136" s="470"/>
    </row>
    <row r="7137" spans="1:1" s="471" customFormat="1" ht="12" hidden="1" customHeight="1">
      <c r="A7137" s="470"/>
    </row>
    <row r="7138" spans="1:1" s="471" customFormat="1" ht="12" hidden="1" customHeight="1">
      <c r="A7138" s="470"/>
    </row>
    <row r="7139" spans="1:1" s="471" customFormat="1" ht="12" hidden="1" customHeight="1">
      <c r="A7139" s="470"/>
    </row>
    <row r="7140" spans="1:1" s="471" customFormat="1" ht="12" hidden="1" customHeight="1">
      <c r="A7140" s="470"/>
    </row>
    <row r="7141" spans="1:1" s="471" customFormat="1" ht="12" hidden="1" customHeight="1">
      <c r="A7141" s="470"/>
    </row>
    <row r="7142" spans="1:1" s="471" customFormat="1" ht="12" hidden="1" customHeight="1">
      <c r="A7142" s="470"/>
    </row>
    <row r="7143" spans="1:1" s="471" customFormat="1" ht="12" hidden="1" customHeight="1">
      <c r="A7143" s="470"/>
    </row>
    <row r="7144" spans="1:1" s="471" customFormat="1" ht="12" hidden="1" customHeight="1">
      <c r="A7144" s="470"/>
    </row>
    <row r="7145" spans="1:1" s="471" customFormat="1" ht="12" hidden="1" customHeight="1">
      <c r="A7145" s="470"/>
    </row>
    <row r="7146" spans="1:1" s="471" customFormat="1" ht="12" hidden="1" customHeight="1">
      <c r="A7146" s="470"/>
    </row>
    <row r="7147" spans="1:1" s="471" customFormat="1" ht="12" hidden="1" customHeight="1">
      <c r="A7147" s="470"/>
    </row>
    <row r="7148" spans="1:1" s="471" customFormat="1" ht="12" hidden="1" customHeight="1">
      <c r="A7148" s="470"/>
    </row>
    <row r="7149" spans="1:1" s="471" customFormat="1" ht="12" hidden="1" customHeight="1">
      <c r="A7149" s="470"/>
    </row>
    <row r="7150" spans="1:1" s="471" customFormat="1" ht="12" hidden="1" customHeight="1">
      <c r="A7150" s="470"/>
    </row>
    <row r="7151" spans="1:1" s="471" customFormat="1" ht="12" hidden="1" customHeight="1">
      <c r="A7151" s="470"/>
    </row>
    <row r="7152" spans="1:1" s="471" customFormat="1" ht="12" hidden="1" customHeight="1">
      <c r="A7152" s="470"/>
    </row>
    <row r="7153" spans="1:1" s="471" customFormat="1" ht="12" hidden="1" customHeight="1">
      <c r="A7153" s="470"/>
    </row>
    <row r="7154" spans="1:1" s="471" customFormat="1" ht="12" hidden="1" customHeight="1">
      <c r="A7154" s="470"/>
    </row>
    <row r="7155" spans="1:1" s="471" customFormat="1" ht="12" hidden="1" customHeight="1">
      <c r="A7155" s="470"/>
    </row>
    <row r="7156" spans="1:1" s="471" customFormat="1" ht="12" hidden="1" customHeight="1">
      <c r="A7156" s="470"/>
    </row>
    <row r="7157" spans="1:1" s="471" customFormat="1" ht="12" hidden="1" customHeight="1">
      <c r="A7157" s="470"/>
    </row>
    <row r="7158" spans="1:1" s="471" customFormat="1" ht="12" hidden="1" customHeight="1">
      <c r="A7158" s="470"/>
    </row>
    <row r="7159" spans="1:1" s="471" customFormat="1" ht="12" hidden="1" customHeight="1">
      <c r="A7159" s="470"/>
    </row>
    <row r="7160" spans="1:1" s="471" customFormat="1" ht="12" hidden="1" customHeight="1">
      <c r="A7160" s="470"/>
    </row>
    <row r="7161" spans="1:1" s="471" customFormat="1" ht="12" hidden="1" customHeight="1">
      <c r="A7161" s="470"/>
    </row>
    <row r="7162" spans="1:1" s="471" customFormat="1" ht="12" hidden="1" customHeight="1">
      <c r="A7162" s="470"/>
    </row>
    <row r="7163" spans="1:1" s="471" customFormat="1" ht="12" hidden="1" customHeight="1">
      <c r="A7163" s="470"/>
    </row>
    <row r="7164" spans="1:1" s="471" customFormat="1" ht="12" hidden="1" customHeight="1">
      <c r="A7164" s="470"/>
    </row>
    <row r="7165" spans="1:1" s="471" customFormat="1" ht="12" hidden="1" customHeight="1">
      <c r="A7165" s="470"/>
    </row>
    <row r="7166" spans="1:1" s="471" customFormat="1" ht="12" hidden="1" customHeight="1">
      <c r="A7166" s="470"/>
    </row>
    <row r="7167" spans="1:1" s="471" customFormat="1" ht="12" hidden="1" customHeight="1">
      <c r="A7167" s="470"/>
    </row>
    <row r="7168" spans="1:1" s="471" customFormat="1" ht="12" hidden="1" customHeight="1">
      <c r="A7168" s="470"/>
    </row>
    <row r="7169" spans="1:1" s="471" customFormat="1" ht="12" hidden="1" customHeight="1">
      <c r="A7169" s="470"/>
    </row>
    <row r="7170" spans="1:1" s="471" customFormat="1" ht="12" hidden="1" customHeight="1">
      <c r="A7170" s="470"/>
    </row>
    <row r="7171" spans="1:1" s="471" customFormat="1" ht="12" hidden="1" customHeight="1">
      <c r="A7171" s="470"/>
    </row>
    <row r="7172" spans="1:1" s="471" customFormat="1" ht="12" hidden="1" customHeight="1">
      <c r="A7172" s="470"/>
    </row>
    <row r="7173" spans="1:1" s="471" customFormat="1" ht="12" hidden="1" customHeight="1">
      <c r="A7173" s="470"/>
    </row>
    <row r="7174" spans="1:1" s="471" customFormat="1" ht="12" hidden="1" customHeight="1">
      <c r="A7174" s="470"/>
    </row>
    <row r="7175" spans="1:1" s="471" customFormat="1" ht="12" hidden="1" customHeight="1">
      <c r="A7175" s="470"/>
    </row>
    <row r="7176" spans="1:1" s="471" customFormat="1" ht="12" hidden="1" customHeight="1">
      <c r="A7176" s="470"/>
    </row>
    <row r="7177" spans="1:1" s="471" customFormat="1" ht="12" hidden="1" customHeight="1">
      <c r="A7177" s="470"/>
    </row>
    <row r="7178" spans="1:1" s="471" customFormat="1" ht="12" hidden="1" customHeight="1">
      <c r="A7178" s="470"/>
    </row>
    <row r="7179" spans="1:1" s="471" customFormat="1" ht="12" hidden="1" customHeight="1">
      <c r="A7179" s="470"/>
    </row>
    <row r="7180" spans="1:1" s="471" customFormat="1" ht="12" hidden="1" customHeight="1">
      <c r="A7180" s="470"/>
    </row>
    <row r="7181" spans="1:1" s="471" customFormat="1" ht="12" hidden="1" customHeight="1">
      <c r="A7181" s="470"/>
    </row>
    <row r="7182" spans="1:1" s="471" customFormat="1" ht="12" hidden="1" customHeight="1">
      <c r="A7182" s="470"/>
    </row>
    <row r="7183" spans="1:1" s="471" customFormat="1" ht="12" hidden="1" customHeight="1">
      <c r="A7183" s="470"/>
    </row>
    <row r="7184" spans="1:1" s="471" customFormat="1" ht="12" hidden="1" customHeight="1">
      <c r="A7184" s="470"/>
    </row>
    <row r="7185" spans="1:1" s="471" customFormat="1" ht="12" hidden="1" customHeight="1">
      <c r="A7185" s="470"/>
    </row>
    <row r="7186" spans="1:1" s="471" customFormat="1" ht="12" hidden="1" customHeight="1">
      <c r="A7186" s="470"/>
    </row>
    <row r="7187" spans="1:1" s="471" customFormat="1" ht="12" hidden="1" customHeight="1">
      <c r="A7187" s="470"/>
    </row>
    <row r="7188" spans="1:1" s="471" customFormat="1" ht="12" hidden="1" customHeight="1">
      <c r="A7188" s="470"/>
    </row>
    <row r="7189" spans="1:1" s="471" customFormat="1" ht="12" hidden="1" customHeight="1">
      <c r="A7189" s="470"/>
    </row>
    <row r="7190" spans="1:1" s="471" customFormat="1" ht="12" hidden="1" customHeight="1">
      <c r="A7190" s="470"/>
    </row>
    <row r="7191" spans="1:1" s="471" customFormat="1" ht="12" hidden="1" customHeight="1">
      <c r="A7191" s="470"/>
    </row>
    <row r="7192" spans="1:1" s="471" customFormat="1" ht="12" hidden="1" customHeight="1">
      <c r="A7192" s="470"/>
    </row>
    <row r="7193" spans="1:1" s="471" customFormat="1" ht="12" hidden="1" customHeight="1">
      <c r="A7193" s="470"/>
    </row>
    <row r="7194" spans="1:1" s="471" customFormat="1" ht="12" hidden="1" customHeight="1">
      <c r="A7194" s="470"/>
    </row>
    <row r="7195" spans="1:1" s="471" customFormat="1" ht="12" hidden="1" customHeight="1">
      <c r="A7195" s="470"/>
    </row>
    <row r="7196" spans="1:1" s="471" customFormat="1" ht="12" hidden="1" customHeight="1">
      <c r="A7196" s="470"/>
    </row>
    <row r="7197" spans="1:1" s="471" customFormat="1" ht="12" hidden="1" customHeight="1">
      <c r="A7197" s="470"/>
    </row>
    <row r="7198" spans="1:1" s="471" customFormat="1" ht="12" hidden="1" customHeight="1">
      <c r="A7198" s="470"/>
    </row>
    <row r="7199" spans="1:1" s="471" customFormat="1" ht="12" hidden="1" customHeight="1">
      <c r="A7199" s="470"/>
    </row>
    <row r="7200" spans="1:1" s="471" customFormat="1" ht="12" hidden="1" customHeight="1">
      <c r="A7200" s="470"/>
    </row>
    <row r="7201" spans="1:1" s="471" customFormat="1" ht="12" hidden="1" customHeight="1">
      <c r="A7201" s="470"/>
    </row>
    <row r="7202" spans="1:1" s="471" customFormat="1" ht="12" hidden="1" customHeight="1">
      <c r="A7202" s="470"/>
    </row>
    <row r="7203" spans="1:1" s="471" customFormat="1" ht="12" hidden="1" customHeight="1">
      <c r="A7203" s="470"/>
    </row>
    <row r="7204" spans="1:1" s="471" customFormat="1" ht="12" hidden="1" customHeight="1">
      <c r="A7204" s="470"/>
    </row>
    <row r="7205" spans="1:1" s="471" customFormat="1" ht="12" hidden="1" customHeight="1">
      <c r="A7205" s="470"/>
    </row>
    <row r="7206" spans="1:1" s="471" customFormat="1" ht="12" hidden="1" customHeight="1">
      <c r="A7206" s="470"/>
    </row>
    <row r="7207" spans="1:1" s="471" customFormat="1" ht="12" hidden="1" customHeight="1">
      <c r="A7207" s="470"/>
    </row>
    <row r="7208" spans="1:1" s="471" customFormat="1" ht="12" hidden="1" customHeight="1">
      <c r="A7208" s="470"/>
    </row>
    <row r="7209" spans="1:1" s="471" customFormat="1" ht="12" hidden="1" customHeight="1">
      <c r="A7209" s="470"/>
    </row>
    <row r="7210" spans="1:1" s="471" customFormat="1" ht="12" hidden="1" customHeight="1">
      <c r="A7210" s="470"/>
    </row>
    <row r="7211" spans="1:1" s="471" customFormat="1" ht="12" hidden="1" customHeight="1">
      <c r="A7211" s="470"/>
    </row>
    <row r="7212" spans="1:1" s="471" customFormat="1" ht="12" hidden="1" customHeight="1">
      <c r="A7212" s="470"/>
    </row>
    <row r="7213" spans="1:1" s="471" customFormat="1" ht="12" hidden="1" customHeight="1">
      <c r="A7213" s="470"/>
    </row>
    <row r="7214" spans="1:1" s="471" customFormat="1" ht="12" hidden="1" customHeight="1">
      <c r="A7214" s="470"/>
    </row>
    <row r="7215" spans="1:1" s="471" customFormat="1" ht="12" hidden="1" customHeight="1">
      <c r="A7215" s="470"/>
    </row>
    <row r="7216" spans="1:1" s="471" customFormat="1" ht="12" hidden="1" customHeight="1">
      <c r="A7216" s="470"/>
    </row>
    <row r="7217" spans="1:1" s="471" customFormat="1" ht="12" hidden="1" customHeight="1">
      <c r="A7217" s="470"/>
    </row>
    <row r="7218" spans="1:1" s="471" customFormat="1" ht="12" hidden="1" customHeight="1">
      <c r="A7218" s="470"/>
    </row>
    <row r="7219" spans="1:1" s="471" customFormat="1" ht="12" hidden="1" customHeight="1">
      <c r="A7219" s="470"/>
    </row>
    <row r="7220" spans="1:1" s="471" customFormat="1" ht="12" hidden="1" customHeight="1">
      <c r="A7220" s="470"/>
    </row>
    <row r="7221" spans="1:1" s="471" customFormat="1" ht="12" hidden="1" customHeight="1">
      <c r="A7221" s="470"/>
    </row>
    <row r="7222" spans="1:1" s="471" customFormat="1" ht="12" hidden="1" customHeight="1">
      <c r="A7222" s="470"/>
    </row>
    <row r="7223" spans="1:1" s="471" customFormat="1" ht="12" hidden="1" customHeight="1">
      <c r="A7223" s="470"/>
    </row>
    <row r="7224" spans="1:1" s="471" customFormat="1" ht="12" hidden="1" customHeight="1">
      <c r="A7224" s="470"/>
    </row>
    <row r="7225" spans="1:1" s="471" customFormat="1" ht="12" hidden="1" customHeight="1">
      <c r="A7225" s="470"/>
    </row>
    <row r="7226" spans="1:1" s="471" customFormat="1" ht="12" hidden="1" customHeight="1">
      <c r="A7226" s="470"/>
    </row>
    <row r="7227" spans="1:1" s="471" customFormat="1" ht="12" hidden="1" customHeight="1">
      <c r="A7227" s="470"/>
    </row>
    <row r="7228" spans="1:1" s="471" customFormat="1" ht="12" hidden="1" customHeight="1">
      <c r="A7228" s="470"/>
    </row>
    <row r="7229" spans="1:1" s="471" customFormat="1" ht="12" hidden="1" customHeight="1">
      <c r="A7229" s="470"/>
    </row>
    <row r="7230" spans="1:1" s="471" customFormat="1" ht="12" hidden="1" customHeight="1">
      <c r="A7230" s="470"/>
    </row>
    <row r="7231" spans="1:1" s="471" customFormat="1" ht="12" hidden="1" customHeight="1">
      <c r="A7231" s="470"/>
    </row>
    <row r="7232" spans="1:1" s="471" customFormat="1" ht="12" hidden="1" customHeight="1">
      <c r="A7232" s="470"/>
    </row>
    <row r="7233" spans="1:1" s="471" customFormat="1" ht="12" hidden="1" customHeight="1">
      <c r="A7233" s="470"/>
    </row>
    <row r="7234" spans="1:1" s="471" customFormat="1" ht="12" hidden="1" customHeight="1">
      <c r="A7234" s="470"/>
    </row>
    <row r="7235" spans="1:1" s="471" customFormat="1" ht="12" hidden="1" customHeight="1">
      <c r="A7235" s="470"/>
    </row>
    <row r="7236" spans="1:1" s="471" customFormat="1" ht="12" hidden="1" customHeight="1">
      <c r="A7236" s="470"/>
    </row>
    <row r="7237" spans="1:1" s="471" customFormat="1" ht="12" hidden="1" customHeight="1">
      <c r="A7237" s="470"/>
    </row>
    <row r="7238" spans="1:1" s="471" customFormat="1" ht="12" hidden="1" customHeight="1">
      <c r="A7238" s="470"/>
    </row>
    <row r="7239" spans="1:1" s="471" customFormat="1" ht="12" hidden="1" customHeight="1">
      <c r="A7239" s="470"/>
    </row>
    <row r="7240" spans="1:1" s="471" customFormat="1" ht="12" hidden="1" customHeight="1">
      <c r="A7240" s="470"/>
    </row>
    <row r="7241" spans="1:1" s="471" customFormat="1" ht="12" hidden="1" customHeight="1">
      <c r="A7241" s="470"/>
    </row>
    <row r="7242" spans="1:1" s="471" customFormat="1" ht="12" hidden="1" customHeight="1">
      <c r="A7242" s="470"/>
    </row>
    <row r="7243" spans="1:1" s="471" customFormat="1" ht="12" hidden="1" customHeight="1">
      <c r="A7243" s="470"/>
    </row>
    <row r="7244" spans="1:1" s="471" customFormat="1" ht="12" hidden="1" customHeight="1">
      <c r="A7244" s="470"/>
    </row>
    <row r="7245" spans="1:1" s="471" customFormat="1" ht="12" hidden="1" customHeight="1">
      <c r="A7245" s="470"/>
    </row>
    <row r="7246" spans="1:1" s="471" customFormat="1" ht="12" hidden="1" customHeight="1">
      <c r="A7246" s="470"/>
    </row>
    <row r="7247" spans="1:1" s="471" customFormat="1" ht="12" hidden="1" customHeight="1">
      <c r="A7247" s="470"/>
    </row>
    <row r="7248" spans="1:1" s="471" customFormat="1" ht="12" hidden="1" customHeight="1">
      <c r="A7248" s="470"/>
    </row>
    <row r="7249" spans="1:1" s="471" customFormat="1" ht="12" hidden="1" customHeight="1">
      <c r="A7249" s="470"/>
    </row>
    <row r="7250" spans="1:1" s="471" customFormat="1" ht="12" hidden="1" customHeight="1">
      <c r="A7250" s="470"/>
    </row>
    <row r="7251" spans="1:1" s="471" customFormat="1" ht="12" hidden="1" customHeight="1">
      <c r="A7251" s="470"/>
    </row>
    <row r="7252" spans="1:1" s="471" customFormat="1" ht="12" hidden="1" customHeight="1">
      <c r="A7252" s="470"/>
    </row>
    <row r="7253" spans="1:1" s="471" customFormat="1" ht="12" hidden="1" customHeight="1">
      <c r="A7253" s="470"/>
    </row>
    <row r="7254" spans="1:1" s="471" customFormat="1" ht="12" hidden="1" customHeight="1">
      <c r="A7254" s="470"/>
    </row>
    <row r="7255" spans="1:1" s="471" customFormat="1" ht="12" hidden="1" customHeight="1">
      <c r="A7255" s="470"/>
    </row>
    <row r="7256" spans="1:1" s="471" customFormat="1" ht="12" hidden="1" customHeight="1">
      <c r="A7256" s="470"/>
    </row>
    <row r="7257" spans="1:1" s="471" customFormat="1" ht="12" hidden="1" customHeight="1">
      <c r="A7257" s="470"/>
    </row>
    <row r="7258" spans="1:1" s="471" customFormat="1" ht="12" hidden="1" customHeight="1">
      <c r="A7258" s="470"/>
    </row>
    <row r="7259" spans="1:1" s="471" customFormat="1" ht="12" hidden="1" customHeight="1">
      <c r="A7259" s="470"/>
    </row>
    <row r="7260" spans="1:1" s="471" customFormat="1" ht="12" hidden="1" customHeight="1">
      <c r="A7260" s="470"/>
    </row>
    <row r="7261" spans="1:1" s="471" customFormat="1" ht="12" hidden="1" customHeight="1">
      <c r="A7261" s="470"/>
    </row>
    <row r="7262" spans="1:1" s="471" customFormat="1" ht="12" hidden="1" customHeight="1">
      <c r="A7262" s="470"/>
    </row>
    <row r="7263" spans="1:1" s="471" customFormat="1" ht="12" hidden="1" customHeight="1">
      <c r="A7263" s="470"/>
    </row>
    <row r="7264" spans="1:1" s="471" customFormat="1" ht="12" hidden="1" customHeight="1">
      <c r="A7264" s="470"/>
    </row>
    <row r="7265" spans="1:1" s="471" customFormat="1" ht="12" hidden="1" customHeight="1">
      <c r="A7265" s="470"/>
    </row>
    <row r="7266" spans="1:1" s="471" customFormat="1" ht="12" hidden="1" customHeight="1">
      <c r="A7266" s="470"/>
    </row>
    <row r="7267" spans="1:1" s="471" customFormat="1" ht="12" hidden="1" customHeight="1">
      <c r="A7267" s="470"/>
    </row>
    <row r="7268" spans="1:1" s="471" customFormat="1" ht="12" hidden="1" customHeight="1">
      <c r="A7268" s="470"/>
    </row>
    <row r="7269" spans="1:1" s="471" customFormat="1" ht="12" hidden="1" customHeight="1">
      <c r="A7269" s="470"/>
    </row>
    <row r="7270" spans="1:1" s="471" customFormat="1" ht="12" hidden="1" customHeight="1">
      <c r="A7270" s="470"/>
    </row>
    <row r="7271" spans="1:1" s="471" customFormat="1" ht="12" hidden="1" customHeight="1">
      <c r="A7271" s="470"/>
    </row>
    <row r="7272" spans="1:1" s="471" customFormat="1" ht="12" hidden="1" customHeight="1">
      <c r="A7272" s="470"/>
    </row>
    <row r="7273" spans="1:1" s="471" customFormat="1" ht="12" hidden="1" customHeight="1">
      <c r="A7273" s="470"/>
    </row>
    <row r="7274" spans="1:1" s="471" customFormat="1" ht="12" hidden="1" customHeight="1">
      <c r="A7274" s="470"/>
    </row>
    <row r="7275" spans="1:1" s="471" customFormat="1" ht="12" hidden="1" customHeight="1">
      <c r="A7275" s="470"/>
    </row>
    <row r="7276" spans="1:1" s="471" customFormat="1" ht="12" hidden="1" customHeight="1">
      <c r="A7276" s="470"/>
    </row>
    <row r="7277" spans="1:1" s="471" customFormat="1" ht="12" hidden="1" customHeight="1">
      <c r="A7277" s="470"/>
    </row>
    <row r="7278" spans="1:1" s="471" customFormat="1" ht="12" hidden="1" customHeight="1">
      <c r="A7278" s="470"/>
    </row>
    <row r="7279" spans="1:1" s="471" customFormat="1" ht="12" hidden="1" customHeight="1">
      <c r="A7279" s="470"/>
    </row>
    <row r="7280" spans="1:1" s="471" customFormat="1" ht="12" hidden="1" customHeight="1">
      <c r="A7280" s="470"/>
    </row>
    <row r="7281" spans="1:1" s="471" customFormat="1" ht="12" hidden="1" customHeight="1">
      <c r="A7281" s="470"/>
    </row>
    <row r="7282" spans="1:1" s="471" customFormat="1" ht="12" hidden="1" customHeight="1">
      <c r="A7282" s="470"/>
    </row>
    <row r="7283" spans="1:1" s="471" customFormat="1" ht="12" hidden="1" customHeight="1">
      <c r="A7283" s="470"/>
    </row>
    <row r="7284" spans="1:1" s="471" customFormat="1" ht="12" hidden="1" customHeight="1">
      <c r="A7284" s="470"/>
    </row>
    <row r="7285" spans="1:1" s="471" customFormat="1" ht="12" hidden="1" customHeight="1">
      <c r="A7285" s="470"/>
    </row>
    <row r="7286" spans="1:1" s="471" customFormat="1" ht="12" hidden="1" customHeight="1">
      <c r="A7286" s="470"/>
    </row>
    <row r="7287" spans="1:1" s="471" customFormat="1" ht="12" hidden="1" customHeight="1">
      <c r="A7287" s="470"/>
    </row>
    <row r="7288" spans="1:1" s="471" customFormat="1" ht="12" hidden="1" customHeight="1">
      <c r="A7288" s="470"/>
    </row>
    <row r="7289" spans="1:1" s="471" customFormat="1" ht="12" hidden="1" customHeight="1">
      <c r="A7289" s="470"/>
    </row>
    <row r="7290" spans="1:1" s="471" customFormat="1" ht="12" hidden="1" customHeight="1">
      <c r="A7290" s="470"/>
    </row>
    <row r="7291" spans="1:1" s="471" customFormat="1" ht="12" hidden="1" customHeight="1">
      <c r="A7291" s="470"/>
    </row>
    <row r="7292" spans="1:1" s="471" customFormat="1" ht="12" hidden="1" customHeight="1">
      <c r="A7292" s="470"/>
    </row>
    <row r="7293" spans="1:1" s="471" customFormat="1" ht="12" hidden="1" customHeight="1">
      <c r="A7293" s="470"/>
    </row>
    <row r="7294" spans="1:1" s="471" customFormat="1" ht="12" hidden="1" customHeight="1">
      <c r="A7294" s="470"/>
    </row>
    <row r="7295" spans="1:1" s="471" customFormat="1" ht="12" hidden="1" customHeight="1">
      <c r="A7295" s="470"/>
    </row>
    <row r="7296" spans="1:1" s="471" customFormat="1" ht="12" hidden="1" customHeight="1">
      <c r="A7296" s="470"/>
    </row>
    <row r="7297" spans="1:1" s="471" customFormat="1" ht="12" hidden="1" customHeight="1">
      <c r="A7297" s="470"/>
    </row>
    <row r="7298" spans="1:1" s="471" customFormat="1" ht="12" hidden="1" customHeight="1">
      <c r="A7298" s="470"/>
    </row>
    <row r="7299" spans="1:1" s="471" customFormat="1" ht="12" hidden="1" customHeight="1">
      <c r="A7299" s="470"/>
    </row>
    <row r="7300" spans="1:1" s="471" customFormat="1" ht="12" hidden="1" customHeight="1">
      <c r="A7300" s="470"/>
    </row>
    <row r="7301" spans="1:1" s="471" customFormat="1" ht="12" hidden="1" customHeight="1">
      <c r="A7301" s="470"/>
    </row>
    <row r="7302" spans="1:1" s="471" customFormat="1" ht="12" hidden="1" customHeight="1">
      <c r="A7302" s="470"/>
    </row>
    <row r="7303" spans="1:1" s="471" customFormat="1" ht="12" hidden="1" customHeight="1">
      <c r="A7303" s="470"/>
    </row>
    <row r="7304" spans="1:1" s="471" customFormat="1" ht="12" hidden="1" customHeight="1">
      <c r="A7304" s="470"/>
    </row>
    <row r="7305" spans="1:1" s="471" customFormat="1" ht="12" hidden="1" customHeight="1">
      <c r="A7305" s="470"/>
    </row>
    <row r="7306" spans="1:1" s="471" customFormat="1" ht="12" hidden="1" customHeight="1">
      <c r="A7306" s="470"/>
    </row>
    <row r="7307" spans="1:1" s="471" customFormat="1" ht="12" hidden="1" customHeight="1">
      <c r="A7307" s="470"/>
    </row>
    <row r="7308" spans="1:1" s="471" customFormat="1" ht="12" hidden="1" customHeight="1">
      <c r="A7308" s="470"/>
    </row>
    <row r="7309" spans="1:1" s="471" customFormat="1" ht="12" hidden="1" customHeight="1">
      <c r="A7309" s="470"/>
    </row>
    <row r="7310" spans="1:1" s="471" customFormat="1" ht="12" hidden="1" customHeight="1">
      <c r="A7310" s="470"/>
    </row>
    <row r="7311" spans="1:1" s="471" customFormat="1" ht="12" hidden="1" customHeight="1">
      <c r="A7311" s="470"/>
    </row>
    <row r="7312" spans="1:1" s="471" customFormat="1" ht="12" hidden="1" customHeight="1">
      <c r="A7312" s="470"/>
    </row>
    <row r="7313" spans="1:1" s="471" customFormat="1" ht="12" hidden="1" customHeight="1">
      <c r="A7313" s="470"/>
    </row>
    <row r="7314" spans="1:1" s="471" customFormat="1" ht="12" hidden="1" customHeight="1">
      <c r="A7314" s="470"/>
    </row>
    <row r="7315" spans="1:1" s="471" customFormat="1" ht="12" hidden="1" customHeight="1">
      <c r="A7315" s="470"/>
    </row>
    <row r="7316" spans="1:1" s="471" customFormat="1" ht="12" hidden="1" customHeight="1">
      <c r="A7316" s="470"/>
    </row>
    <row r="7317" spans="1:1" s="471" customFormat="1" ht="12" hidden="1" customHeight="1">
      <c r="A7317" s="470"/>
    </row>
    <row r="7318" spans="1:1" s="471" customFormat="1" ht="12" hidden="1" customHeight="1">
      <c r="A7318" s="470"/>
    </row>
    <row r="7319" spans="1:1" s="471" customFormat="1" ht="12" hidden="1" customHeight="1">
      <c r="A7319" s="470"/>
    </row>
    <row r="7320" spans="1:1" s="471" customFormat="1" ht="12" hidden="1" customHeight="1">
      <c r="A7320" s="470"/>
    </row>
    <row r="7321" spans="1:1" s="471" customFormat="1" ht="12" hidden="1" customHeight="1">
      <c r="A7321" s="470"/>
    </row>
    <row r="7322" spans="1:1" s="471" customFormat="1" ht="12" hidden="1" customHeight="1">
      <c r="A7322" s="470"/>
    </row>
    <row r="7323" spans="1:1" s="471" customFormat="1" ht="12" hidden="1" customHeight="1">
      <c r="A7323" s="470"/>
    </row>
    <row r="7324" spans="1:1" s="471" customFormat="1" ht="12" hidden="1" customHeight="1">
      <c r="A7324" s="470"/>
    </row>
    <row r="7325" spans="1:1" s="471" customFormat="1" ht="12" hidden="1" customHeight="1">
      <c r="A7325" s="470"/>
    </row>
    <row r="7326" spans="1:1" s="471" customFormat="1" ht="12" hidden="1" customHeight="1">
      <c r="A7326" s="470"/>
    </row>
    <row r="7327" spans="1:1" s="471" customFormat="1" ht="12" hidden="1" customHeight="1">
      <c r="A7327" s="470"/>
    </row>
    <row r="7328" spans="1:1" s="471" customFormat="1" ht="12" hidden="1" customHeight="1">
      <c r="A7328" s="470"/>
    </row>
    <row r="7329" spans="1:1" s="471" customFormat="1" ht="12" hidden="1" customHeight="1">
      <c r="A7329" s="470"/>
    </row>
    <row r="7330" spans="1:1" s="471" customFormat="1" ht="12" hidden="1" customHeight="1">
      <c r="A7330" s="470"/>
    </row>
    <row r="7331" spans="1:1" s="471" customFormat="1" ht="12" hidden="1" customHeight="1">
      <c r="A7331" s="470"/>
    </row>
    <row r="7332" spans="1:1" s="471" customFormat="1" ht="12" hidden="1" customHeight="1">
      <c r="A7332" s="470"/>
    </row>
    <row r="7333" spans="1:1" s="471" customFormat="1" ht="12" hidden="1" customHeight="1">
      <c r="A7333" s="470"/>
    </row>
    <row r="7334" spans="1:1" s="471" customFormat="1" ht="12" hidden="1" customHeight="1">
      <c r="A7334" s="470"/>
    </row>
    <row r="7335" spans="1:1" s="471" customFormat="1" ht="12" hidden="1" customHeight="1">
      <c r="A7335" s="470"/>
    </row>
    <row r="7336" spans="1:1" s="471" customFormat="1" ht="12" hidden="1" customHeight="1">
      <c r="A7336" s="470"/>
    </row>
    <row r="7337" spans="1:1" s="471" customFormat="1" ht="12" hidden="1" customHeight="1">
      <c r="A7337" s="470"/>
    </row>
    <row r="7338" spans="1:1" s="471" customFormat="1" ht="12" hidden="1" customHeight="1">
      <c r="A7338" s="470"/>
    </row>
    <row r="7339" spans="1:1" s="471" customFormat="1" ht="12" hidden="1" customHeight="1">
      <c r="A7339" s="470"/>
    </row>
    <row r="7340" spans="1:1" s="471" customFormat="1" ht="12" hidden="1" customHeight="1">
      <c r="A7340" s="470"/>
    </row>
    <row r="7341" spans="1:1" s="471" customFormat="1" ht="12" hidden="1" customHeight="1">
      <c r="A7341" s="470"/>
    </row>
    <row r="7342" spans="1:1" s="471" customFormat="1" ht="12" hidden="1" customHeight="1">
      <c r="A7342" s="470"/>
    </row>
    <row r="7343" spans="1:1" s="471" customFormat="1" ht="12" hidden="1" customHeight="1">
      <c r="A7343" s="470"/>
    </row>
    <row r="7344" spans="1:1" s="471" customFormat="1" ht="12" hidden="1" customHeight="1">
      <c r="A7344" s="470"/>
    </row>
    <row r="7345" spans="1:1" s="471" customFormat="1" ht="12" hidden="1" customHeight="1">
      <c r="A7345" s="470"/>
    </row>
    <row r="7346" spans="1:1" s="471" customFormat="1" ht="12" hidden="1" customHeight="1">
      <c r="A7346" s="470"/>
    </row>
    <row r="7347" spans="1:1" s="471" customFormat="1" ht="12" hidden="1" customHeight="1">
      <c r="A7347" s="470"/>
    </row>
    <row r="7348" spans="1:1" s="471" customFormat="1" ht="12" hidden="1" customHeight="1">
      <c r="A7348" s="470"/>
    </row>
    <row r="7349" spans="1:1" s="471" customFormat="1" ht="12" hidden="1" customHeight="1">
      <c r="A7349" s="470"/>
    </row>
    <row r="7350" spans="1:1" s="471" customFormat="1" ht="12" hidden="1" customHeight="1">
      <c r="A7350" s="470"/>
    </row>
    <row r="7351" spans="1:1" s="471" customFormat="1" ht="12" hidden="1" customHeight="1">
      <c r="A7351" s="470"/>
    </row>
    <row r="7352" spans="1:1" s="471" customFormat="1" ht="12" hidden="1" customHeight="1">
      <c r="A7352" s="470"/>
    </row>
    <row r="7353" spans="1:1" s="471" customFormat="1" ht="12" hidden="1" customHeight="1">
      <c r="A7353" s="470"/>
    </row>
    <row r="7354" spans="1:1" s="471" customFormat="1" ht="12" hidden="1" customHeight="1">
      <c r="A7354" s="470"/>
    </row>
    <row r="7355" spans="1:1" s="471" customFormat="1" ht="12" hidden="1" customHeight="1">
      <c r="A7355" s="470"/>
    </row>
    <row r="7356" spans="1:1" s="471" customFormat="1" ht="12" hidden="1" customHeight="1">
      <c r="A7356" s="470"/>
    </row>
    <row r="7357" spans="1:1" s="471" customFormat="1" ht="12" hidden="1" customHeight="1">
      <c r="A7357" s="470"/>
    </row>
    <row r="7358" spans="1:1" s="471" customFormat="1" ht="12" hidden="1" customHeight="1">
      <c r="A7358" s="470"/>
    </row>
    <row r="7359" spans="1:1" s="471" customFormat="1" ht="12" hidden="1" customHeight="1">
      <c r="A7359" s="470"/>
    </row>
    <row r="7360" spans="1:1" s="471" customFormat="1" ht="12" hidden="1" customHeight="1">
      <c r="A7360" s="470"/>
    </row>
    <row r="7361" spans="1:1" s="471" customFormat="1" ht="12" hidden="1" customHeight="1">
      <c r="A7361" s="470"/>
    </row>
    <row r="7362" spans="1:1" s="471" customFormat="1" ht="12" hidden="1" customHeight="1">
      <c r="A7362" s="470"/>
    </row>
    <row r="7363" spans="1:1" s="471" customFormat="1" ht="12" hidden="1" customHeight="1">
      <c r="A7363" s="470"/>
    </row>
    <row r="7364" spans="1:1" s="471" customFormat="1" ht="12" hidden="1" customHeight="1">
      <c r="A7364" s="470"/>
    </row>
    <row r="7365" spans="1:1" s="471" customFormat="1" ht="12" hidden="1" customHeight="1">
      <c r="A7365" s="470"/>
    </row>
    <row r="7366" spans="1:1" s="471" customFormat="1" ht="12" hidden="1" customHeight="1">
      <c r="A7366" s="470"/>
    </row>
    <row r="7367" spans="1:1" s="471" customFormat="1" ht="12" hidden="1" customHeight="1">
      <c r="A7367" s="470"/>
    </row>
    <row r="7368" spans="1:1" s="471" customFormat="1" ht="12" hidden="1" customHeight="1">
      <c r="A7368" s="470"/>
    </row>
    <row r="7369" spans="1:1" s="471" customFormat="1" ht="12" hidden="1" customHeight="1">
      <c r="A7369" s="470"/>
    </row>
    <row r="7370" spans="1:1" s="471" customFormat="1" ht="12" hidden="1" customHeight="1">
      <c r="A7370" s="470"/>
    </row>
    <row r="7371" spans="1:1" s="471" customFormat="1" ht="12" hidden="1" customHeight="1">
      <c r="A7371" s="470"/>
    </row>
    <row r="7372" spans="1:1" s="471" customFormat="1" ht="12" hidden="1" customHeight="1">
      <c r="A7372" s="470"/>
    </row>
    <row r="7373" spans="1:1" s="471" customFormat="1" ht="12" hidden="1" customHeight="1">
      <c r="A7373" s="470"/>
    </row>
    <row r="7374" spans="1:1" s="471" customFormat="1" ht="12" hidden="1" customHeight="1">
      <c r="A7374" s="470"/>
    </row>
    <row r="7375" spans="1:1" s="471" customFormat="1" ht="12" hidden="1" customHeight="1">
      <c r="A7375" s="470"/>
    </row>
    <row r="7376" spans="1:1" s="471" customFormat="1" ht="12" hidden="1" customHeight="1">
      <c r="A7376" s="470"/>
    </row>
    <row r="7377" spans="1:1" s="471" customFormat="1" ht="12" hidden="1" customHeight="1">
      <c r="A7377" s="470"/>
    </row>
    <row r="7378" spans="1:1" s="471" customFormat="1" ht="12" hidden="1" customHeight="1">
      <c r="A7378" s="470"/>
    </row>
    <row r="7379" spans="1:1" s="471" customFormat="1" ht="12" hidden="1" customHeight="1">
      <c r="A7379" s="470"/>
    </row>
    <row r="7380" spans="1:1" s="471" customFormat="1" ht="12" hidden="1" customHeight="1">
      <c r="A7380" s="470"/>
    </row>
    <row r="7381" spans="1:1" s="471" customFormat="1" ht="12" hidden="1" customHeight="1">
      <c r="A7381" s="470"/>
    </row>
    <row r="7382" spans="1:1" s="471" customFormat="1" ht="12" hidden="1" customHeight="1">
      <c r="A7382" s="470"/>
    </row>
    <row r="7383" spans="1:1" s="471" customFormat="1" ht="12" hidden="1" customHeight="1">
      <c r="A7383" s="470"/>
    </row>
    <row r="7384" spans="1:1" s="471" customFormat="1" ht="12" hidden="1" customHeight="1">
      <c r="A7384" s="470"/>
    </row>
    <row r="7385" spans="1:1" s="471" customFormat="1" ht="12" hidden="1" customHeight="1">
      <c r="A7385" s="470"/>
    </row>
    <row r="7386" spans="1:1" s="471" customFormat="1" ht="12" hidden="1" customHeight="1">
      <c r="A7386" s="470"/>
    </row>
    <row r="7387" spans="1:1" s="471" customFormat="1" ht="12" hidden="1" customHeight="1">
      <c r="A7387" s="470"/>
    </row>
    <row r="7388" spans="1:1" s="471" customFormat="1" ht="12" hidden="1" customHeight="1">
      <c r="A7388" s="470"/>
    </row>
    <row r="7389" spans="1:1" s="471" customFormat="1" ht="12" hidden="1" customHeight="1">
      <c r="A7389" s="470"/>
    </row>
    <row r="7390" spans="1:1" s="471" customFormat="1" ht="12" hidden="1" customHeight="1">
      <c r="A7390" s="470"/>
    </row>
    <row r="7391" spans="1:1" s="471" customFormat="1" ht="12" hidden="1" customHeight="1">
      <c r="A7391" s="470"/>
    </row>
    <row r="7392" spans="1:1" s="471" customFormat="1" ht="12" hidden="1" customHeight="1">
      <c r="A7392" s="470"/>
    </row>
    <row r="7393" spans="1:1" s="471" customFormat="1" ht="12" hidden="1" customHeight="1">
      <c r="A7393" s="470"/>
    </row>
    <row r="7394" spans="1:1" s="471" customFormat="1" ht="12" hidden="1" customHeight="1">
      <c r="A7394" s="470"/>
    </row>
    <row r="7395" spans="1:1" s="471" customFormat="1" ht="12" hidden="1" customHeight="1">
      <c r="A7395" s="470"/>
    </row>
    <row r="7396" spans="1:1" s="471" customFormat="1" ht="12" hidden="1" customHeight="1">
      <c r="A7396" s="470"/>
    </row>
    <row r="7397" spans="1:1" s="471" customFormat="1" ht="12" hidden="1" customHeight="1">
      <c r="A7397" s="470"/>
    </row>
    <row r="7398" spans="1:1" s="471" customFormat="1" ht="12" hidden="1" customHeight="1">
      <c r="A7398" s="470"/>
    </row>
    <row r="7399" spans="1:1" s="471" customFormat="1" ht="12" hidden="1" customHeight="1">
      <c r="A7399" s="470"/>
    </row>
    <row r="7400" spans="1:1" s="471" customFormat="1" ht="12" hidden="1" customHeight="1">
      <c r="A7400" s="470"/>
    </row>
    <row r="7401" spans="1:1" s="471" customFormat="1" ht="12" hidden="1" customHeight="1">
      <c r="A7401" s="470"/>
    </row>
    <row r="7402" spans="1:1" s="471" customFormat="1" ht="12" hidden="1" customHeight="1">
      <c r="A7402" s="470"/>
    </row>
    <row r="7403" spans="1:1" s="471" customFormat="1" ht="12" hidden="1" customHeight="1">
      <c r="A7403" s="470"/>
    </row>
    <row r="7404" spans="1:1" s="471" customFormat="1" ht="12" hidden="1" customHeight="1">
      <c r="A7404" s="470"/>
    </row>
    <row r="7405" spans="1:1" s="471" customFormat="1" ht="12" hidden="1" customHeight="1">
      <c r="A7405" s="470"/>
    </row>
    <row r="7406" spans="1:1" s="471" customFormat="1" ht="12" hidden="1" customHeight="1">
      <c r="A7406" s="470"/>
    </row>
    <row r="7407" spans="1:1" s="471" customFormat="1" ht="12" hidden="1" customHeight="1">
      <c r="A7407" s="470"/>
    </row>
    <row r="7408" spans="1:1" s="471" customFormat="1" ht="12" hidden="1" customHeight="1">
      <c r="A7408" s="470"/>
    </row>
    <row r="7409" spans="1:1" s="471" customFormat="1" ht="12" hidden="1" customHeight="1">
      <c r="A7409" s="470"/>
    </row>
    <row r="7410" spans="1:1" s="471" customFormat="1" ht="12" hidden="1" customHeight="1">
      <c r="A7410" s="470"/>
    </row>
    <row r="7411" spans="1:1" s="471" customFormat="1" ht="12" hidden="1" customHeight="1">
      <c r="A7411" s="470"/>
    </row>
    <row r="7412" spans="1:1" s="471" customFormat="1" ht="12" hidden="1" customHeight="1">
      <c r="A7412" s="470"/>
    </row>
    <row r="7413" spans="1:1" s="471" customFormat="1" ht="12" hidden="1" customHeight="1">
      <c r="A7413" s="470"/>
    </row>
    <row r="7414" spans="1:1" s="471" customFormat="1" ht="12" hidden="1" customHeight="1">
      <c r="A7414" s="470"/>
    </row>
    <row r="7415" spans="1:1" s="471" customFormat="1" ht="12" hidden="1" customHeight="1">
      <c r="A7415" s="470"/>
    </row>
    <row r="7416" spans="1:1" s="471" customFormat="1" ht="12" hidden="1" customHeight="1">
      <c r="A7416" s="470"/>
    </row>
    <row r="7417" spans="1:1" s="471" customFormat="1" ht="12" hidden="1" customHeight="1">
      <c r="A7417" s="470"/>
    </row>
    <row r="7418" spans="1:1" s="471" customFormat="1" ht="12" hidden="1" customHeight="1">
      <c r="A7418" s="470"/>
    </row>
    <row r="7419" spans="1:1" s="471" customFormat="1" ht="12" hidden="1" customHeight="1">
      <c r="A7419" s="470"/>
    </row>
    <row r="7420" spans="1:1" s="471" customFormat="1" ht="12" hidden="1" customHeight="1">
      <c r="A7420" s="470"/>
    </row>
    <row r="7421" spans="1:1" s="471" customFormat="1" ht="12" hidden="1" customHeight="1">
      <c r="A7421" s="470"/>
    </row>
    <row r="7422" spans="1:1" s="471" customFormat="1" ht="12" hidden="1" customHeight="1">
      <c r="A7422" s="470"/>
    </row>
    <row r="7423" spans="1:1" s="471" customFormat="1" ht="12" hidden="1" customHeight="1">
      <c r="A7423" s="470"/>
    </row>
    <row r="7424" spans="1:1" s="471" customFormat="1" ht="12" hidden="1" customHeight="1">
      <c r="A7424" s="470"/>
    </row>
    <row r="7425" spans="1:1" s="471" customFormat="1" ht="12" hidden="1" customHeight="1">
      <c r="A7425" s="470"/>
    </row>
    <row r="7426" spans="1:1" s="471" customFormat="1" ht="12" hidden="1" customHeight="1">
      <c r="A7426" s="470"/>
    </row>
    <row r="7427" spans="1:1" s="471" customFormat="1" ht="12" hidden="1" customHeight="1">
      <c r="A7427" s="470"/>
    </row>
    <row r="7428" spans="1:1" s="471" customFormat="1" ht="12" hidden="1" customHeight="1">
      <c r="A7428" s="470"/>
    </row>
    <row r="7429" spans="1:1" s="471" customFormat="1" ht="12" hidden="1" customHeight="1">
      <c r="A7429" s="470"/>
    </row>
    <row r="7430" spans="1:1" s="471" customFormat="1" ht="12" hidden="1" customHeight="1">
      <c r="A7430" s="470"/>
    </row>
    <row r="7431" spans="1:1" s="471" customFormat="1" ht="12" hidden="1" customHeight="1">
      <c r="A7431" s="470"/>
    </row>
    <row r="7432" spans="1:1" s="471" customFormat="1" ht="12" hidden="1" customHeight="1">
      <c r="A7432" s="470"/>
    </row>
    <row r="7433" spans="1:1" s="471" customFormat="1" ht="12" hidden="1" customHeight="1">
      <c r="A7433" s="470"/>
    </row>
    <row r="7434" spans="1:1" s="471" customFormat="1" ht="12" hidden="1" customHeight="1">
      <c r="A7434" s="470"/>
    </row>
    <row r="7435" spans="1:1" s="471" customFormat="1" ht="12" hidden="1" customHeight="1">
      <c r="A7435" s="470"/>
    </row>
    <row r="7436" spans="1:1" s="471" customFormat="1" ht="12" hidden="1" customHeight="1">
      <c r="A7436" s="470"/>
    </row>
    <row r="7437" spans="1:1" s="471" customFormat="1" ht="12" hidden="1" customHeight="1">
      <c r="A7437" s="470"/>
    </row>
    <row r="7438" spans="1:1" s="471" customFormat="1" ht="12" hidden="1" customHeight="1">
      <c r="A7438" s="470"/>
    </row>
    <row r="7439" spans="1:1" s="471" customFormat="1" ht="12" hidden="1" customHeight="1">
      <c r="A7439" s="470"/>
    </row>
    <row r="7440" spans="1:1" s="471" customFormat="1" ht="12" hidden="1" customHeight="1">
      <c r="A7440" s="470"/>
    </row>
    <row r="7441" spans="1:1" s="471" customFormat="1" ht="12" hidden="1" customHeight="1">
      <c r="A7441" s="470"/>
    </row>
    <row r="7442" spans="1:1" s="471" customFormat="1" ht="12" hidden="1" customHeight="1">
      <c r="A7442" s="470"/>
    </row>
    <row r="7443" spans="1:1" s="471" customFormat="1" ht="12" hidden="1" customHeight="1">
      <c r="A7443" s="470"/>
    </row>
    <row r="7444" spans="1:1" s="471" customFormat="1" ht="12" hidden="1" customHeight="1">
      <c r="A7444" s="470"/>
    </row>
    <row r="7445" spans="1:1" s="471" customFormat="1" ht="12" hidden="1" customHeight="1">
      <c r="A7445" s="470"/>
    </row>
    <row r="7446" spans="1:1" s="471" customFormat="1" ht="12" hidden="1" customHeight="1">
      <c r="A7446" s="470"/>
    </row>
    <row r="7447" spans="1:1" s="471" customFormat="1" ht="12" hidden="1" customHeight="1">
      <c r="A7447" s="470"/>
    </row>
    <row r="7448" spans="1:1" s="471" customFormat="1" ht="12" hidden="1" customHeight="1">
      <c r="A7448" s="470"/>
    </row>
    <row r="7449" spans="1:1" s="471" customFormat="1" ht="12" hidden="1" customHeight="1">
      <c r="A7449" s="470"/>
    </row>
    <row r="7450" spans="1:1" s="471" customFormat="1" ht="12" hidden="1" customHeight="1">
      <c r="A7450" s="470"/>
    </row>
    <row r="7451" spans="1:1" s="471" customFormat="1" ht="12" hidden="1" customHeight="1">
      <c r="A7451" s="470"/>
    </row>
    <row r="7452" spans="1:1" s="471" customFormat="1" ht="12" hidden="1" customHeight="1">
      <c r="A7452" s="470"/>
    </row>
    <row r="7453" spans="1:1" s="471" customFormat="1" ht="12" hidden="1" customHeight="1">
      <c r="A7453" s="470"/>
    </row>
    <row r="7454" spans="1:1" s="471" customFormat="1" ht="12" hidden="1" customHeight="1">
      <c r="A7454" s="470"/>
    </row>
    <row r="7455" spans="1:1" s="471" customFormat="1" ht="12" hidden="1" customHeight="1">
      <c r="A7455" s="470"/>
    </row>
    <row r="7456" spans="1:1" s="471" customFormat="1" ht="12" hidden="1" customHeight="1">
      <c r="A7456" s="470"/>
    </row>
    <row r="7457" spans="1:1" s="471" customFormat="1" ht="12" hidden="1" customHeight="1">
      <c r="A7457" s="470"/>
    </row>
    <row r="7458" spans="1:1" s="471" customFormat="1" ht="12" hidden="1" customHeight="1">
      <c r="A7458" s="470"/>
    </row>
    <row r="7459" spans="1:1" s="471" customFormat="1" ht="12" hidden="1" customHeight="1">
      <c r="A7459" s="470"/>
    </row>
    <row r="7460" spans="1:1" s="471" customFormat="1" ht="12" hidden="1" customHeight="1">
      <c r="A7460" s="470"/>
    </row>
    <row r="7461" spans="1:1" s="471" customFormat="1" ht="12" hidden="1" customHeight="1">
      <c r="A7461" s="470"/>
    </row>
    <row r="7462" spans="1:1" s="471" customFormat="1" ht="12" hidden="1" customHeight="1">
      <c r="A7462" s="470"/>
    </row>
    <row r="7463" spans="1:1" s="471" customFormat="1" ht="12" hidden="1" customHeight="1">
      <c r="A7463" s="470"/>
    </row>
    <row r="7464" spans="1:1" s="471" customFormat="1" ht="12" hidden="1" customHeight="1">
      <c r="A7464" s="470"/>
    </row>
    <row r="7465" spans="1:1" s="471" customFormat="1" ht="12" hidden="1" customHeight="1">
      <c r="A7465" s="470"/>
    </row>
    <row r="7466" spans="1:1" s="471" customFormat="1" ht="12" hidden="1" customHeight="1">
      <c r="A7466" s="470"/>
    </row>
    <row r="7467" spans="1:1" s="471" customFormat="1" ht="12" hidden="1" customHeight="1">
      <c r="A7467" s="470"/>
    </row>
    <row r="7468" spans="1:1" s="471" customFormat="1" ht="12" hidden="1" customHeight="1">
      <c r="A7468" s="470"/>
    </row>
    <row r="7469" spans="1:1" s="471" customFormat="1" ht="12" hidden="1" customHeight="1">
      <c r="A7469" s="470"/>
    </row>
    <row r="7470" spans="1:1" s="471" customFormat="1" ht="12" hidden="1" customHeight="1">
      <c r="A7470" s="470"/>
    </row>
    <row r="7471" spans="1:1" s="471" customFormat="1" ht="12" hidden="1" customHeight="1">
      <c r="A7471" s="470"/>
    </row>
    <row r="7472" spans="1:1" s="471" customFormat="1" ht="12" hidden="1" customHeight="1">
      <c r="A7472" s="470"/>
    </row>
    <row r="7473" spans="1:1" s="471" customFormat="1" ht="12" hidden="1" customHeight="1">
      <c r="A7473" s="470"/>
    </row>
    <row r="7474" spans="1:1" s="471" customFormat="1" ht="12" hidden="1" customHeight="1">
      <c r="A7474" s="470"/>
    </row>
    <row r="7475" spans="1:1" s="471" customFormat="1" ht="12" hidden="1" customHeight="1">
      <c r="A7475" s="470"/>
    </row>
    <row r="7476" spans="1:1" s="471" customFormat="1" ht="12" hidden="1" customHeight="1">
      <c r="A7476" s="470"/>
    </row>
    <row r="7477" spans="1:1" s="471" customFormat="1" ht="12" hidden="1" customHeight="1">
      <c r="A7477" s="470"/>
    </row>
    <row r="7478" spans="1:1" s="471" customFormat="1" ht="12" hidden="1" customHeight="1">
      <c r="A7478" s="470"/>
    </row>
    <row r="7479" spans="1:1" s="471" customFormat="1" ht="12" hidden="1" customHeight="1">
      <c r="A7479" s="470"/>
    </row>
    <row r="7480" spans="1:1" s="471" customFormat="1" ht="12" hidden="1" customHeight="1">
      <c r="A7480" s="470"/>
    </row>
    <row r="7481" spans="1:1" s="471" customFormat="1" ht="12" hidden="1" customHeight="1">
      <c r="A7481" s="470"/>
    </row>
    <row r="7482" spans="1:1" s="471" customFormat="1" ht="12" hidden="1" customHeight="1">
      <c r="A7482" s="470"/>
    </row>
    <row r="7483" spans="1:1" s="471" customFormat="1" ht="12" hidden="1" customHeight="1">
      <c r="A7483" s="470"/>
    </row>
    <row r="7484" spans="1:1" s="471" customFormat="1" ht="12" hidden="1" customHeight="1">
      <c r="A7484" s="470"/>
    </row>
    <row r="7485" spans="1:1" s="471" customFormat="1" ht="12" hidden="1" customHeight="1">
      <c r="A7485" s="470"/>
    </row>
    <row r="7486" spans="1:1" s="471" customFormat="1" ht="12" hidden="1" customHeight="1">
      <c r="A7486" s="470"/>
    </row>
    <row r="7487" spans="1:1" s="471" customFormat="1" ht="12" hidden="1" customHeight="1">
      <c r="A7487" s="470"/>
    </row>
    <row r="7488" spans="1:1" s="471" customFormat="1" ht="12" hidden="1" customHeight="1">
      <c r="A7488" s="470"/>
    </row>
    <row r="7489" spans="1:1" s="471" customFormat="1" ht="12" hidden="1" customHeight="1">
      <c r="A7489" s="470"/>
    </row>
    <row r="7490" spans="1:1" s="471" customFormat="1" ht="12" hidden="1" customHeight="1">
      <c r="A7490" s="470"/>
    </row>
    <row r="7491" spans="1:1" s="471" customFormat="1" ht="12" hidden="1" customHeight="1">
      <c r="A7491" s="470"/>
    </row>
    <row r="7492" spans="1:1" s="471" customFormat="1" ht="12" hidden="1" customHeight="1">
      <c r="A7492" s="470"/>
    </row>
    <row r="7493" spans="1:1" s="471" customFormat="1" ht="12" hidden="1" customHeight="1">
      <c r="A7493" s="470"/>
    </row>
    <row r="7494" spans="1:1" s="471" customFormat="1" ht="12" hidden="1" customHeight="1">
      <c r="A7494" s="470"/>
    </row>
    <row r="7495" spans="1:1" s="471" customFormat="1" ht="12" hidden="1" customHeight="1">
      <c r="A7495" s="470"/>
    </row>
    <row r="7496" spans="1:1" s="471" customFormat="1" ht="12" hidden="1" customHeight="1">
      <c r="A7496" s="470"/>
    </row>
    <row r="7497" spans="1:1" s="471" customFormat="1" ht="12" hidden="1" customHeight="1">
      <c r="A7497" s="470"/>
    </row>
    <row r="7498" spans="1:1" s="471" customFormat="1" ht="12" hidden="1" customHeight="1">
      <c r="A7498" s="470"/>
    </row>
    <row r="7499" spans="1:1" s="471" customFormat="1" ht="12" hidden="1" customHeight="1">
      <c r="A7499" s="470"/>
    </row>
    <row r="7500" spans="1:1" s="471" customFormat="1" ht="12" hidden="1" customHeight="1">
      <c r="A7500" s="470"/>
    </row>
    <row r="7501" spans="1:1" s="471" customFormat="1" ht="12" hidden="1" customHeight="1">
      <c r="A7501" s="470"/>
    </row>
    <row r="7502" spans="1:1" s="471" customFormat="1" ht="12" hidden="1" customHeight="1">
      <c r="A7502" s="470"/>
    </row>
    <row r="7503" spans="1:1" s="471" customFormat="1" ht="12" hidden="1" customHeight="1">
      <c r="A7503" s="470"/>
    </row>
    <row r="7504" spans="1:1" s="471" customFormat="1" ht="12" hidden="1" customHeight="1">
      <c r="A7504" s="470"/>
    </row>
    <row r="7505" spans="1:1" s="471" customFormat="1" ht="12" hidden="1" customHeight="1">
      <c r="A7505" s="470"/>
    </row>
    <row r="7506" spans="1:1" s="471" customFormat="1" ht="12" hidden="1" customHeight="1">
      <c r="A7506" s="470"/>
    </row>
    <row r="7507" spans="1:1" s="471" customFormat="1" ht="12" hidden="1" customHeight="1">
      <c r="A7507" s="470"/>
    </row>
    <row r="7508" spans="1:1" s="471" customFormat="1" ht="12" hidden="1" customHeight="1">
      <c r="A7508" s="470"/>
    </row>
    <row r="7509" spans="1:1" s="471" customFormat="1" ht="12" hidden="1" customHeight="1">
      <c r="A7509" s="470"/>
    </row>
    <row r="7510" spans="1:1" s="471" customFormat="1" ht="12" hidden="1" customHeight="1">
      <c r="A7510" s="470"/>
    </row>
    <row r="7511" spans="1:1" s="471" customFormat="1" ht="12" hidden="1" customHeight="1">
      <c r="A7511" s="470"/>
    </row>
    <row r="7512" spans="1:1" s="471" customFormat="1" ht="12" hidden="1" customHeight="1">
      <c r="A7512" s="470"/>
    </row>
    <row r="7513" spans="1:1" s="471" customFormat="1" ht="12" hidden="1" customHeight="1">
      <c r="A7513" s="470"/>
    </row>
    <row r="7514" spans="1:1" s="471" customFormat="1" ht="12" hidden="1" customHeight="1">
      <c r="A7514" s="470"/>
    </row>
    <row r="7515" spans="1:1" s="471" customFormat="1" ht="12" hidden="1" customHeight="1">
      <c r="A7515" s="470"/>
    </row>
    <row r="7516" spans="1:1" s="471" customFormat="1" ht="12" hidden="1" customHeight="1">
      <c r="A7516" s="470"/>
    </row>
    <row r="7517" spans="1:1" s="471" customFormat="1" ht="12" hidden="1" customHeight="1">
      <c r="A7517" s="470"/>
    </row>
    <row r="7518" spans="1:1" s="471" customFormat="1" ht="12" hidden="1" customHeight="1">
      <c r="A7518" s="470"/>
    </row>
    <row r="7519" spans="1:1" s="471" customFormat="1" ht="12" hidden="1" customHeight="1">
      <c r="A7519" s="470"/>
    </row>
    <row r="7520" spans="1:1" s="471" customFormat="1" ht="12" hidden="1" customHeight="1">
      <c r="A7520" s="470"/>
    </row>
    <row r="7521" spans="1:1" s="471" customFormat="1" ht="12" hidden="1" customHeight="1">
      <c r="A7521" s="470"/>
    </row>
    <row r="7522" spans="1:1" s="471" customFormat="1" ht="12" hidden="1" customHeight="1">
      <c r="A7522" s="470"/>
    </row>
    <row r="7523" spans="1:1" s="471" customFormat="1" ht="12" hidden="1" customHeight="1">
      <c r="A7523" s="470"/>
    </row>
    <row r="7524" spans="1:1" s="471" customFormat="1" ht="12" hidden="1" customHeight="1">
      <c r="A7524" s="470"/>
    </row>
    <row r="7525" spans="1:1" s="471" customFormat="1" ht="12" hidden="1" customHeight="1">
      <c r="A7525" s="470"/>
    </row>
    <row r="7526" spans="1:1" s="471" customFormat="1" ht="12" hidden="1" customHeight="1">
      <c r="A7526" s="470"/>
    </row>
    <row r="7527" spans="1:1" s="471" customFormat="1" ht="12" hidden="1" customHeight="1">
      <c r="A7527" s="470"/>
    </row>
    <row r="7528" spans="1:1" s="471" customFormat="1" ht="12" hidden="1" customHeight="1">
      <c r="A7528" s="470"/>
    </row>
    <row r="7529" spans="1:1" s="471" customFormat="1" ht="12" hidden="1" customHeight="1">
      <c r="A7529" s="470"/>
    </row>
    <row r="7530" spans="1:1" s="471" customFormat="1" ht="12" hidden="1" customHeight="1">
      <c r="A7530" s="470"/>
    </row>
    <row r="7531" spans="1:1" s="471" customFormat="1" ht="12" hidden="1" customHeight="1">
      <c r="A7531" s="470"/>
    </row>
    <row r="7532" spans="1:1" s="471" customFormat="1" ht="12" hidden="1" customHeight="1">
      <c r="A7532" s="470"/>
    </row>
    <row r="7533" spans="1:1" s="471" customFormat="1" ht="12" hidden="1" customHeight="1">
      <c r="A7533" s="470"/>
    </row>
    <row r="7534" spans="1:1" s="471" customFormat="1" ht="12" hidden="1" customHeight="1">
      <c r="A7534" s="470"/>
    </row>
    <row r="7535" spans="1:1" s="471" customFormat="1" ht="12" hidden="1" customHeight="1">
      <c r="A7535" s="470"/>
    </row>
    <row r="7536" spans="1:1" s="471" customFormat="1" ht="12" hidden="1" customHeight="1">
      <c r="A7536" s="470"/>
    </row>
    <row r="7537" spans="1:1" s="471" customFormat="1" ht="12" hidden="1" customHeight="1">
      <c r="A7537" s="470"/>
    </row>
    <row r="7538" spans="1:1" s="471" customFormat="1" ht="12" hidden="1" customHeight="1">
      <c r="A7538" s="470"/>
    </row>
    <row r="7539" spans="1:1" s="471" customFormat="1" ht="12" hidden="1" customHeight="1">
      <c r="A7539" s="470"/>
    </row>
    <row r="7540" spans="1:1" s="471" customFormat="1" ht="12" hidden="1" customHeight="1">
      <c r="A7540" s="470"/>
    </row>
    <row r="7541" spans="1:1" s="471" customFormat="1" ht="12" hidden="1" customHeight="1">
      <c r="A7541" s="470"/>
    </row>
    <row r="7542" spans="1:1" s="471" customFormat="1" ht="12" hidden="1" customHeight="1">
      <c r="A7542" s="470"/>
    </row>
    <row r="7543" spans="1:1" s="471" customFormat="1" ht="12" hidden="1" customHeight="1">
      <c r="A7543" s="470"/>
    </row>
    <row r="7544" spans="1:1" s="471" customFormat="1" ht="12" hidden="1" customHeight="1">
      <c r="A7544" s="470"/>
    </row>
    <row r="7545" spans="1:1" s="471" customFormat="1" ht="12" hidden="1" customHeight="1">
      <c r="A7545" s="470"/>
    </row>
    <row r="7546" spans="1:1" s="471" customFormat="1" ht="12" hidden="1" customHeight="1">
      <c r="A7546" s="470"/>
    </row>
    <row r="7547" spans="1:1" s="471" customFormat="1" ht="12" hidden="1" customHeight="1">
      <c r="A7547" s="470"/>
    </row>
    <row r="7548" spans="1:1" s="471" customFormat="1" ht="12" hidden="1" customHeight="1">
      <c r="A7548" s="470"/>
    </row>
    <row r="7549" spans="1:1" s="471" customFormat="1" ht="12" hidden="1" customHeight="1">
      <c r="A7549" s="470"/>
    </row>
    <row r="7550" spans="1:1" s="471" customFormat="1" ht="12" hidden="1" customHeight="1">
      <c r="A7550" s="470"/>
    </row>
    <row r="7551" spans="1:1" s="471" customFormat="1" ht="12" hidden="1" customHeight="1">
      <c r="A7551" s="470"/>
    </row>
    <row r="7552" spans="1:1" s="471" customFormat="1" ht="12" hidden="1" customHeight="1">
      <c r="A7552" s="470"/>
    </row>
    <row r="7553" spans="1:1" s="471" customFormat="1" ht="12" hidden="1" customHeight="1">
      <c r="A7553" s="470"/>
    </row>
    <row r="7554" spans="1:1" s="471" customFormat="1" ht="12" hidden="1" customHeight="1">
      <c r="A7554" s="470"/>
    </row>
    <row r="7555" spans="1:1" s="471" customFormat="1" ht="12" hidden="1" customHeight="1">
      <c r="A7555" s="470"/>
    </row>
    <row r="7556" spans="1:1" s="471" customFormat="1" ht="12" hidden="1" customHeight="1">
      <c r="A7556" s="470"/>
    </row>
    <row r="7557" spans="1:1" s="471" customFormat="1" ht="12" hidden="1" customHeight="1">
      <c r="A7557" s="470"/>
    </row>
    <row r="7558" spans="1:1" s="471" customFormat="1" ht="12" hidden="1" customHeight="1">
      <c r="A7558" s="470"/>
    </row>
    <row r="7559" spans="1:1" s="471" customFormat="1" ht="12" hidden="1" customHeight="1">
      <c r="A7559" s="470"/>
    </row>
    <row r="7560" spans="1:1" s="471" customFormat="1" ht="12" hidden="1" customHeight="1">
      <c r="A7560" s="470"/>
    </row>
    <row r="7561" spans="1:1" s="471" customFormat="1" ht="12" hidden="1" customHeight="1">
      <c r="A7561" s="470"/>
    </row>
    <row r="7562" spans="1:1" s="471" customFormat="1" ht="12" hidden="1" customHeight="1">
      <c r="A7562" s="470"/>
    </row>
    <row r="7563" spans="1:1" s="471" customFormat="1" ht="12" hidden="1" customHeight="1">
      <c r="A7563" s="470"/>
    </row>
    <row r="7564" spans="1:1" s="471" customFormat="1" ht="12" hidden="1" customHeight="1">
      <c r="A7564" s="470"/>
    </row>
    <row r="7565" spans="1:1" s="471" customFormat="1" ht="12" hidden="1" customHeight="1">
      <c r="A7565" s="470"/>
    </row>
    <row r="7566" spans="1:1" s="471" customFormat="1" ht="12" hidden="1" customHeight="1">
      <c r="A7566" s="470"/>
    </row>
    <row r="7567" spans="1:1" s="471" customFormat="1" ht="12" hidden="1" customHeight="1">
      <c r="A7567" s="470"/>
    </row>
    <row r="7568" spans="1:1" s="471" customFormat="1" ht="12" hidden="1" customHeight="1">
      <c r="A7568" s="470"/>
    </row>
    <row r="7569" spans="1:1" s="471" customFormat="1" ht="12" hidden="1" customHeight="1">
      <c r="A7569" s="470"/>
    </row>
    <row r="7570" spans="1:1" s="471" customFormat="1" ht="12" hidden="1" customHeight="1">
      <c r="A7570" s="470"/>
    </row>
    <row r="7571" spans="1:1" s="471" customFormat="1" ht="12" hidden="1" customHeight="1">
      <c r="A7571" s="470"/>
    </row>
    <row r="7572" spans="1:1" s="471" customFormat="1" ht="12" hidden="1" customHeight="1">
      <c r="A7572" s="470"/>
    </row>
    <row r="7573" spans="1:1" s="471" customFormat="1" ht="12" hidden="1" customHeight="1">
      <c r="A7573" s="470"/>
    </row>
    <row r="7574" spans="1:1" s="471" customFormat="1" ht="12" hidden="1" customHeight="1">
      <c r="A7574" s="470"/>
    </row>
    <row r="7575" spans="1:1" s="471" customFormat="1" ht="12" hidden="1" customHeight="1">
      <c r="A7575" s="470"/>
    </row>
    <row r="7576" spans="1:1" s="471" customFormat="1" ht="12" hidden="1" customHeight="1">
      <c r="A7576" s="470"/>
    </row>
    <row r="7577" spans="1:1" s="471" customFormat="1" ht="12" hidden="1" customHeight="1">
      <c r="A7577" s="470"/>
    </row>
    <row r="7578" spans="1:1" s="471" customFormat="1" ht="12" hidden="1" customHeight="1">
      <c r="A7578" s="470"/>
    </row>
    <row r="7579" spans="1:1" s="471" customFormat="1" ht="12" hidden="1" customHeight="1">
      <c r="A7579" s="470"/>
    </row>
    <row r="7580" spans="1:1" s="471" customFormat="1" ht="12" hidden="1" customHeight="1">
      <c r="A7580" s="470"/>
    </row>
    <row r="7581" spans="1:1" s="471" customFormat="1" ht="12" hidden="1" customHeight="1">
      <c r="A7581" s="470"/>
    </row>
    <row r="7582" spans="1:1" s="471" customFormat="1" ht="12" hidden="1" customHeight="1">
      <c r="A7582" s="470"/>
    </row>
    <row r="7583" spans="1:1" s="471" customFormat="1" ht="12" hidden="1" customHeight="1">
      <c r="A7583" s="470"/>
    </row>
    <row r="7584" spans="1:1" s="471" customFormat="1" ht="12" hidden="1" customHeight="1">
      <c r="A7584" s="470"/>
    </row>
    <row r="7585" spans="1:1" s="471" customFormat="1" ht="12" hidden="1" customHeight="1">
      <c r="A7585" s="470"/>
    </row>
    <row r="7586" spans="1:1" s="471" customFormat="1" ht="12" hidden="1" customHeight="1">
      <c r="A7586" s="470"/>
    </row>
    <row r="7587" spans="1:1" s="471" customFormat="1" ht="12" hidden="1" customHeight="1">
      <c r="A7587" s="470"/>
    </row>
    <row r="7588" spans="1:1" s="471" customFormat="1" ht="12" hidden="1" customHeight="1">
      <c r="A7588" s="470"/>
    </row>
    <row r="7589" spans="1:1" s="471" customFormat="1" ht="12" hidden="1" customHeight="1">
      <c r="A7589" s="470"/>
    </row>
    <row r="7590" spans="1:1" s="471" customFormat="1" ht="12" hidden="1" customHeight="1">
      <c r="A7590" s="470"/>
    </row>
    <row r="7591" spans="1:1" s="471" customFormat="1" ht="12" hidden="1" customHeight="1">
      <c r="A7591" s="470"/>
    </row>
    <row r="7592" spans="1:1" s="471" customFormat="1" ht="12" hidden="1" customHeight="1">
      <c r="A7592" s="470"/>
    </row>
    <row r="7593" spans="1:1" s="471" customFormat="1" ht="12" hidden="1" customHeight="1">
      <c r="A7593" s="470"/>
    </row>
    <row r="7594" spans="1:1" s="471" customFormat="1" ht="12" hidden="1" customHeight="1">
      <c r="A7594" s="470"/>
    </row>
    <row r="7595" spans="1:1" s="471" customFormat="1" ht="12" hidden="1" customHeight="1">
      <c r="A7595" s="470"/>
    </row>
    <row r="7596" spans="1:1" s="471" customFormat="1" ht="12" hidden="1" customHeight="1">
      <c r="A7596" s="470"/>
    </row>
    <row r="7597" spans="1:1" s="471" customFormat="1" ht="12" hidden="1" customHeight="1">
      <c r="A7597" s="470"/>
    </row>
    <row r="7598" spans="1:1" s="471" customFormat="1" ht="12" hidden="1" customHeight="1">
      <c r="A7598" s="470"/>
    </row>
    <row r="7599" spans="1:1" s="471" customFormat="1" ht="12" hidden="1" customHeight="1">
      <c r="A7599" s="470"/>
    </row>
    <row r="7600" spans="1:1" s="471" customFormat="1" ht="12" hidden="1" customHeight="1">
      <c r="A7600" s="470"/>
    </row>
    <row r="7601" spans="1:1" s="471" customFormat="1" ht="12" hidden="1" customHeight="1">
      <c r="A7601" s="470"/>
    </row>
    <row r="7602" spans="1:1" s="471" customFormat="1" ht="12" hidden="1" customHeight="1">
      <c r="A7602" s="470"/>
    </row>
    <row r="7603" spans="1:1" s="471" customFormat="1" ht="12" hidden="1" customHeight="1">
      <c r="A7603" s="470"/>
    </row>
    <row r="7604" spans="1:1" s="471" customFormat="1" ht="12" hidden="1" customHeight="1">
      <c r="A7604" s="470"/>
    </row>
    <row r="7605" spans="1:1" s="471" customFormat="1" ht="12" hidden="1" customHeight="1">
      <c r="A7605" s="470"/>
    </row>
    <row r="7606" spans="1:1" s="471" customFormat="1" ht="12" hidden="1" customHeight="1">
      <c r="A7606" s="470"/>
    </row>
    <row r="7607" spans="1:1" s="471" customFormat="1" ht="12" hidden="1" customHeight="1">
      <c r="A7607" s="470"/>
    </row>
    <row r="7608" spans="1:1" s="471" customFormat="1" ht="12" hidden="1" customHeight="1">
      <c r="A7608" s="470"/>
    </row>
    <row r="7609" spans="1:1" s="471" customFormat="1" ht="12" hidden="1" customHeight="1">
      <c r="A7609" s="470"/>
    </row>
    <row r="7610" spans="1:1" s="471" customFormat="1" ht="12" hidden="1" customHeight="1">
      <c r="A7610" s="470"/>
    </row>
    <row r="7611" spans="1:1" s="471" customFormat="1" ht="12" hidden="1" customHeight="1">
      <c r="A7611" s="470"/>
    </row>
    <row r="7612" spans="1:1" s="471" customFormat="1" ht="12" hidden="1" customHeight="1">
      <c r="A7612" s="470"/>
    </row>
    <row r="7613" spans="1:1" s="471" customFormat="1" ht="12" hidden="1" customHeight="1">
      <c r="A7613" s="470"/>
    </row>
    <row r="7614" spans="1:1" s="471" customFormat="1" ht="12" hidden="1" customHeight="1">
      <c r="A7614" s="470"/>
    </row>
    <row r="7615" spans="1:1" s="471" customFormat="1" ht="12" hidden="1" customHeight="1">
      <c r="A7615" s="470"/>
    </row>
    <row r="7616" spans="1:1" s="471" customFormat="1" ht="12" hidden="1" customHeight="1">
      <c r="A7616" s="470"/>
    </row>
    <row r="7617" spans="1:1" s="471" customFormat="1" ht="12" hidden="1" customHeight="1">
      <c r="A7617" s="470"/>
    </row>
    <row r="7618" spans="1:1" s="471" customFormat="1" ht="12" hidden="1" customHeight="1">
      <c r="A7618" s="470"/>
    </row>
    <row r="7619" spans="1:1" s="471" customFormat="1" ht="12" hidden="1" customHeight="1">
      <c r="A7619" s="470"/>
    </row>
    <row r="7620" spans="1:1" s="471" customFormat="1" ht="12" hidden="1" customHeight="1">
      <c r="A7620" s="470"/>
    </row>
    <row r="7621" spans="1:1" s="471" customFormat="1" ht="12" hidden="1" customHeight="1">
      <c r="A7621" s="470"/>
    </row>
    <row r="7622" spans="1:1" s="471" customFormat="1" ht="12" hidden="1" customHeight="1">
      <c r="A7622" s="470"/>
    </row>
    <row r="7623" spans="1:1" s="471" customFormat="1" ht="12" hidden="1" customHeight="1">
      <c r="A7623" s="470"/>
    </row>
    <row r="7624" spans="1:1" s="471" customFormat="1" ht="12" hidden="1" customHeight="1">
      <c r="A7624" s="470"/>
    </row>
    <row r="7625" spans="1:1" s="471" customFormat="1" ht="12" hidden="1" customHeight="1">
      <c r="A7625" s="470"/>
    </row>
    <row r="7626" spans="1:1" s="471" customFormat="1" ht="12" hidden="1" customHeight="1">
      <c r="A7626" s="470"/>
    </row>
    <row r="7627" spans="1:1" s="471" customFormat="1" ht="12" hidden="1" customHeight="1">
      <c r="A7627" s="470"/>
    </row>
    <row r="7628" spans="1:1" s="471" customFormat="1" ht="12" hidden="1" customHeight="1">
      <c r="A7628" s="470"/>
    </row>
    <row r="7629" spans="1:1" s="471" customFormat="1" ht="12" hidden="1" customHeight="1">
      <c r="A7629" s="470"/>
    </row>
    <row r="7630" spans="1:1" s="471" customFormat="1" ht="12" hidden="1" customHeight="1">
      <c r="A7630" s="470"/>
    </row>
    <row r="7631" spans="1:1" s="471" customFormat="1" ht="12" hidden="1" customHeight="1">
      <c r="A7631" s="470"/>
    </row>
    <row r="7632" spans="1:1" s="471" customFormat="1" ht="12" hidden="1" customHeight="1">
      <c r="A7632" s="470"/>
    </row>
    <row r="7633" spans="1:1" s="471" customFormat="1" ht="12" hidden="1" customHeight="1">
      <c r="A7633" s="470"/>
    </row>
    <row r="7634" spans="1:1" s="471" customFormat="1" ht="12" hidden="1" customHeight="1">
      <c r="A7634" s="470"/>
    </row>
    <row r="7635" spans="1:1" s="471" customFormat="1" ht="12" hidden="1" customHeight="1">
      <c r="A7635" s="470"/>
    </row>
    <row r="7636" spans="1:1" s="471" customFormat="1" ht="12" hidden="1" customHeight="1">
      <c r="A7636" s="470"/>
    </row>
    <row r="7637" spans="1:1" s="471" customFormat="1" ht="12" hidden="1" customHeight="1">
      <c r="A7637" s="470"/>
    </row>
    <row r="7638" spans="1:1" s="471" customFormat="1" ht="12" hidden="1" customHeight="1">
      <c r="A7638" s="470"/>
    </row>
    <row r="7639" spans="1:1" s="471" customFormat="1" ht="12" hidden="1" customHeight="1">
      <c r="A7639" s="470"/>
    </row>
    <row r="7640" spans="1:1" s="471" customFormat="1" ht="12" hidden="1" customHeight="1">
      <c r="A7640" s="470"/>
    </row>
    <row r="7641" spans="1:1" s="471" customFormat="1" ht="12" hidden="1" customHeight="1">
      <c r="A7641" s="470"/>
    </row>
    <row r="7642" spans="1:1" s="471" customFormat="1" ht="12" hidden="1" customHeight="1">
      <c r="A7642" s="470"/>
    </row>
    <row r="7643" spans="1:1" s="471" customFormat="1" ht="12" hidden="1" customHeight="1">
      <c r="A7643" s="470"/>
    </row>
    <row r="7644" spans="1:1" s="471" customFormat="1" ht="12" hidden="1" customHeight="1">
      <c r="A7644" s="470"/>
    </row>
    <row r="7645" spans="1:1" s="471" customFormat="1" ht="12" hidden="1" customHeight="1">
      <c r="A7645" s="470"/>
    </row>
    <row r="7646" spans="1:1" s="471" customFormat="1" ht="12" hidden="1" customHeight="1">
      <c r="A7646" s="470"/>
    </row>
    <row r="7647" spans="1:1" s="471" customFormat="1" ht="12" hidden="1" customHeight="1">
      <c r="A7647" s="470"/>
    </row>
    <row r="7648" spans="1:1" s="471" customFormat="1" ht="12" hidden="1" customHeight="1">
      <c r="A7648" s="470"/>
    </row>
    <row r="7649" spans="1:1" s="471" customFormat="1" ht="12" hidden="1" customHeight="1">
      <c r="A7649" s="470"/>
    </row>
    <row r="7650" spans="1:1" s="471" customFormat="1" ht="12" hidden="1" customHeight="1">
      <c r="A7650" s="470"/>
    </row>
    <row r="7651" spans="1:1" s="471" customFormat="1" ht="12" hidden="1" customHeight="1">
      <c r="A7651" s="470"/>
    </row>
    <row r="7652" spans="1:1" s="471" customFormat="1" ht="12" hidden="1" customHeight="1">
      <c r="A7652" s="470"/>
    </row>
    <row r="7653" spans="1:1" s="471" customFormat="1" ht="12" hidden="1" customHeight="1">
      <c r="A7653" s="470"/>
    </row>
    <row r="7654" spans="1:1" s="471" customFormat="1" ht="12" hidden="1" customHeight="1">
      <c r="A7654" s="470"/>
    </row>
    <row r="7655" spans="1:1" s="471" customFormat="1" ht="12" hidden="1" customHeight="1">
      <c r="A7655" s="470"/>
    </row>
    <row r="7656" spans="1:1" s="471" customFormat="1" ht="12" hidden="1" customHeight="1">
      <c r="A7656" s="470"/>
    </row>
    <row r="7657" spans="1:1" s="471" customFormat="1" ht="12" hidden="1" customHeight="1">
      <c r="A7657" s="470"/>
    </row>
    <row r="7658" spans="1:1" s="471" customFormat="1" ht="12" hidden="1" customHeight="1">
      <c r="A7658" s="470"/>
    </row>
    <row r="7659" spans="1:1" s="471" customFormat="1" ht="12" hidden="1" customHeight="1">
      <c r="A7659" s="470"/>
    </row>
    <row r="7660" spans="1:1" s="471" customFormat="1" ht="12" hidden="1" customHeight="1">
      <c r="A7660" s="470"/>
    </row>
    <row r="7661" spans="1:1" s="471" customFormat="1" ht="12" hidden="1" customHeight="1">
      <c r="A7661" s="470"/>
    </row>
    <row r="7662" spans="1:1" s="471" customFormat="1" ht="12" hidden="1" customHeight="1">
      <c r="A7662" s="470"/>
    </row>
    <row r="7663" spans="1:1" s="471" customFormat="1" ht="12" hidden="1" customHeight="1">
      <c r="A7663" s="470"/>
    </row>
    <row r="7664" spans="1:1" s="471" customFormat="1" ht="12" hidden="1" customHeight="1">
      <c r="A7664" s="470"/>
    </row>
    <row r="7665" spans="1:1" s="471" customFormat="1" ht="12" hidden="1" customHeight="1">
      <c r="A7665" s="470"/>
    </row>
    <row r="7666" spans="1:1" s="471" customFormat="1" ht="12" hidden="1" customHeight="1">
      <c r="A7666" s="470"/>
    </row>
    <row r="7667" spans="1:1" s="471" customFormat="1" ht="12" hidden="1" customHeight="1">
      <c r="A7667" s="470"/>
    </row>
    <row r="7668" spans="1:1" s="471" customFormat="1" ht="12" hidden="1" customHeight="1">
      <c r="A7668" s="470"/>
    </row>
    <row r="7669" spans="1:1" s="471" customFormat="1" ht="12" hidden="1" customHeight="1">
      <c r="A7669" s="470"/>
    </row>
    <row r="7670" spans="1:1" s="471" customFormat="1" ht="12" hidden="1" customHeight="1">
      <c r="A7670" s="470"/>
    </row>
    <row r="7671" spans="1:1" s="471" customFormat="1" ht="12" hidden="1" customHeight="1">
      <c r="A7671" s="470"/>
    </row>
    <row r="7672" spans="1:1" s="471" customFormat="1" ht="12" hidden="1" customHeight="1">
      <c r="A7672" s="470"/>
    </row>
    <row r="7673" spans="1:1" s="471" customFormat="1" ht="12" hidden="1" customHeight="1">
      <c r="A7673" s="470"/>
    </row>
    <row r="7674" spans="1:1" s="471" customFormat="1" ht="12" hidden="1" customHeight="1">
      <c r="A7674" s="470"/>
    </row>
    <row r="7675" spans="1:1" s="471" customFormat="1" ht="12" hidden="1" customHeight="1">
      <c r="A7675" s="470"/>
    </row>
    <row r="7676" spans="1:1" s="471" customFormat="1" ht="12" hidden="1" customHeight="1">
      <c r="A7676" s="470"/>
    </row>
    <row r="7677" spans="1:1" s="471" customFormat="1" ht="12" hidden="1" customHeight="1">
      <c r="A7677" s="470"/>
    </row>
    <row r="7678" spans="1:1" s="471" customFormat="1" ht="12" hidden="1" customHeight="1">
      <c r="A7678" s="470"/>
    </row>
    <row r="7679" spans="1:1" s="471" customFormat="1" ht="12" hidden="1" customHeight="1">
      <c r="A7679" s="470"/>
    </row>
    <row r="7680" spans="1:1" s="471" customFormat="1" ht="12" hidden="1" customHeight="1">
      <c r="A7680" s="470"/>
    </row>
    <row r="7681" spans="1:1" s="471" customFormat="1" ht="12" hidden="1" customHeight="1">
      <c r="A7681" s="470"/>
    </row>
    <row r="7682" spans="1:1" s="471" customFormat="1" ht="12" hidden="1" customHeight="1">
      <c r="A7682" s="470"/>
    </row>
    <row r="7683" spans="1:1" s="471" customFormat="1" ht="12" hidden="1" customHeight="1">
      <c r="A7683" s="470"/>
    </row>
    <row r="7684" spans="1:1" s="471" customFormat="1" ht="12" hidden="1" customHeight="1">
      <c r="A7684" s="470"/>
    </row>
    <row r="7685" spans="1:1" s="471" customFormat="1" ht="12" hidden="1" customHeight="1">
      <c r="A7685" s="470"/>
    </row>
    <row r="7686" spans="1:1" s="471" customFormat="1" ht="12" hidden="1" customHeight="1">
      <c r="A7686" s="470"/>
    </row>
    <row r="7687" spans="1:1" s="471" customFormat="1" ht="12" hidden="1" customHeight="1">
      <c r="A7687" s="470"/>
    </row>
    <row r="7688" spans="1:1" s="471" customFormat="1" ht="12" hidden="1" customHeight="1">
      <c r="A7688" s="470"/>
    </row>
    <row r="7689" spans="1:1" s="471" customFormat="1" ht="12" hidden="1" customHeight="1">
      <c r="A7689" s="470"/>
    </row>
    <row r="7690" spans="1:1" s="471" customFormat="1" ht="12" hidden="1" customHeight="1">
      <c r="A7690" s="470"/>
    </row>
    <row r="7691" spans="1:1" s="471" customFormat="1" ht="12" hidden="1" customHeight="1">
      <c r="A7691" s="470"/>
    </row>
    <row r="7692" spans="1:1" s="471" customFormat="1" ht="12" hidden="1" customHeight="1">
      <c r="A7692" s="470"/>
    </row>
    <row r="7693" spans="1:1" s="471" customFormat="1" ht="12" hidden="1" customHeight="1">
      <c r="A7693" s="470"/>
    </row>
    <row r="7694" spans="1:1" s="471" customFormat="1" ht="12" hidden="1" customHeight="1">
      <c r="A7694" s="470"/>
    </row>
    <row r="7695" spans="1:1" s="471" customFormat="1" ht="12" hidden="1" customHeight="1">
      <c r="A7695" s="470"/>
    </row>
    <row r="7696" spans="1:1" s="471" customFormat="1" ht="12" hidden="1" customHeight="1">
      <c r="A7696" s="470"/>
    </row>
    <row r="7697" spans="1:1" s="471" customFormat="1" ht="12" hidden="1" customHeight="1">
      <c r="A7697" s="470"/>
    </row>
    <row r="7698" spans="1:1" s="471" customFormat="1" ht="12" hidden="1" customHeight="1">
      <c r="A7698" s="470"/>
    </row>
    <row r="7699" spans="1:1" s="471" customFormat="1" ht="12" hidden="1" customHeight="1">
      <c r="A7699" s="470"/>
    </row>
    <row r="7700" spans="1:1" s="471" customFormat="1" ht="12" hidden="1" customHeight="1">
      <c r="A7700" s="470"/>
    </row>
    <row r="7701" spans="1:1" s="471" customFormat="1" ht="12" hidden="1" customHeight="1">
      <c r="A7701" s="470"/>
    </row>
    <row r="7702" spans="1:1" s="471" customFormat="1" ht="12" hidden="1" customHeight="1">
      <c r="A7702" s="470"/>
    </row>
    <row r="7703" spans="1:1" s="471" customFormat="1" ht="12" hidden="1" customHeight="1">
      <c r="A7703" s="470"/>
    </row>
    <row r="7704" spans="1:1" s="471" customFormat="1" ht="12" hidden="1" customHeight="1">
      <c r="A7704" s="470"/>
    </row>
    <row r="7705" spans="1:1" s="471" customFormat="1" ht="12" hidden="1" customHeight="1">
      <c r="A7705" s="470"/>
    </row>
    <row r="7706" spans="1:1" s="471" customFormat="1" ht="12" hidden="1" customHeight="1">
      <c r="A7706" s="470"/>
    </row>
    <row r="7707" spans="1:1" s="471" customFormat="1" ht="12" hidden="1" customHeight="1">
      <c r="A7707" s="470"/>
    </row>
    <row r="7708" spans="1:1" s="471" customFormat="1" ht="12" hidden="1" customHeight="1">
      <c r="A7708" s="470"/>
    </row>
    <row r="7709" spans="1:1" s="471" customFormat="1" ht="12" hidden="1" customHeight="1">
      <c r="A7709" s="470"/>
    </row>
    <row r="7710" spans="1:1" s="471" customFormat="1" ht="12" hidden="1" customHeight="1">
      <c r="A7710" s="470"/>
    </row>
    <row r="7711" spans="1:1" s="471" customFormat="1" ht="12" hidden="1" customHeight="1">
      <c r="A7711" s="470"/>
    </row>
    <row r="7712" spans="1:1" s="471" customFormat="1" ht="12" hidden="1" customHeight="1">
      <c r="A7712" s="470"/>
    </row>
    <row r="7713" spans="1:1" s="471" customFormat="1" ht="12" hidden="1" customHeight="1">
      <c r="A7713" s="470"/>
    </row>
    <row r="7714" spans="1:1" s="471" customFormat="1" ht="12" hidden="1" customHeight="1">
      <c r="A7714" s="470"/>
    </row>
    <row r="7715" spans="1:1" s="471" customFormat="1" ht="12" hidden="1" customHeight="1">
      <c r="A7715" s="470"/>
    </row>
    <row r="7716" spans="1:1" s="471" customFormat="1" ht="12" hidden="1" customHeight="1">
      <c r="A7716" s="470"/>
    </row>
    <row r="7717" spans="1:1" s="471" customFormat="1" ht="12" hidden="1" customHeight="1">
      <c r="A7717" s="470"/>
    </row>
    <row r="7718" spans="1:1" s="471" customFormat="1" ht="12" hidden="1" customHeight="1">
      <c r="A7718" s="470"/>
    </row>
    <row r="7719" spans="1:1" s="471" customFormat="1" ht="12" hidden="1" customHeight="1">
      <c r="A7719" s="470"/>
    </row>
    <row r="7720" spans="1:1" s="471" customFormat="1" ht="12" hidden="1" customHeight="1">
      <c r="A7720" s="470"/>
    </row>
    <row r="7721" spans="1:1" s="471" customFormat="1" ht="12" hidden="1" customHeight="1">
      <c r="A7721" s="470"/>
    </row>
    <row r="7722" spans="1:1" s="471" customFormat="1" ht="12" hidden="1" customHeight="1">
      <c r="A7722" s="470"/>
    </row>
    <row r="7723" spans="1:1" s="471" customFormat="1" ht="12" hidden="1" customHeight="1">
      <c r="A7723" s="470"/>
    </row>
    <row r="7724" spans="1:1" s="471" customFormat="1" ht="12" hidden="1" customHeight="1">
      <c r="A7724" s="470"/>
    </row>
    <row r="7725" spans="1:1" s="471" customFormat="1" ht="12" hidden="1" customHeight="1">
      <c r="A7725" s="470"/>
    </row>
    <row r="7726" spans="1:1" s="471" customFormat="1" ht="12" hidden="1" customHeight="1">
      <c r="A7726" s="470"/>
    </row>
    <row r="7727" spans="1:1" s="471" customFormat="1" ht="12" hidden="1" customHeight="1">
      <c r="A7727" s="470"/>
    </row>
    <row r="7728" spans="1:1" s="471" customFormat="1" ht="12" hidden="1" customHeight="1">
      <c r="A7728" s="470"/>
    </row>
    <row r="7729" spans="1:1" s="471" customFormat="1" ht="12" hidden="1" customHeight="1">
      <c r="A7729" s="470"/>
    </row>
    <row r="7730" spans="1:1" s="471" customFormat="1" ht="12" hidden="1" customHeight="1">
      <c r="A7730" s="470"/>
    </row>
    <row r="7731" spans="1:1" s="471" customFormat="1" ht="12" hidden="1" customHeight="1">
      <c r="A7731" s="470"/>
    </row>
    <row r="7732" spans="1:1" s="471" customFormat="1" ht="12" hidden="1" customHeight="1">
      <c r="A7732" s="470"/>
    </row>
    <row r="7733" spans="1:1" s="471" customFormat="1" ht="12" hidden="1" customHeight="1">
      <c r="A7733" s="470"/>
    </row>
    <row r="7734" spans="1:1" s="471" customFormat="1" ht="12" hidden="1" customHeight="1">
      <c r="A7734" s="470"/>
    </row>
    <row r="7735" spans="1:1" s="471" customFormat="1" ht="12" hidden="1" customHeight="1">
      <c r="A7735" s="470"/>
    </row>
    <row r="7736" spans="1:1" s="471" customFormat="1" ht="12" hidden="1" customHeight="1">
      <c r="A7736" s="470"/>
    </row>
    <row r="7737" spans="1:1" s="471" customFormat="1" ht="12" hidden="1" customHeight="1">
      <c r="A7737" s="470"/>
    </row>
    <row r="7738" spans="1:1" s="471" customFormat="1" ht="12" hidden="1" customHeight="1">
      <c r="A7738" s="470"/>
    </row>
    <row r="7739" spans="1:1" s="471" customFormat="1" ht="12" hidden="1" customHeight="1">
      <c r="A7739" s="470"/>
    </row>
    <row r="7740" spans="1:1" s="471" customFormat="1" ht="12" hidden="1" customHeight="1">
      <c r="A7740" s="470"/>
    </row>
    <row r="7741" spans="1:1" s="471" customFormat="1" ht="12" hidden="1" customHeight="1">
      <c r="A7741" s="470"/>
    </row>
    <row r="7742" spans="1:1" s="471" customFormat="1" ht="12" hidden="1" customHeight="1">
      <c r="A7742" s="470"/>
    </row>
    <row r="7743" spans="1:1" s="471" customFormat="1" ht="12" hidden="1" customHeight="1">
      <c r="A7743" s="470"/>
    </row>
    <row r="7744" spans="1:1" s="471" customFormat="1" ht="12" hidden="1" customHeight="1">
      <c r="A7744" s="470"/>
    </row>
    <row r="7745" spans="1:1" s="471" customFormat="1" ht="12" hidden="1" customHeight="1">
      <c r="A7745" s="470"/>
    </row>
    <row r="7746" spans="1:1" s="471" customFormat="1" ht="12" hidden="1" customHeight="1">
      <c r="A7746" s="470"/>
    </row>
    <row r="7747" spans="1:1" s="471" customFormat="1" ht="12" hidden="1" customHeight="1">
      <c r="A7747" s="470"/>
    </row>
    <row r="7748" spans="1:1" s="471" customFormat="1" ht="12" hidden="1" customHeight="1">
      <c r="A7748" s="470"/>
    </row>
    <row r="7749" spans="1:1" s="471" customFormat="1" ht="12" hidden="1" customHeight="1">
      <c r="A7749" s="470"/>
    </row>
    <row r="7750" spans="1:1" s="471" customFormat="1" ht="12" hidden="1" customHeight="1">
      <c r="A7750" s="470"/>
    </row>
    <row r="7751" spans="1:1" s="471" customFormat="1" ht="12" hidden="1" customHeight="1">
      <c r="A7751" s="470"/>
    </row>
    <row r="7752" spans="1:1" s="471" customFormat="1" ht="12" hidden="1" customHeight="1">
      <c r="A7752" s="470"/>
    </row>
    <row r="7753" spans="1:1" s="471" customFormat="1" ht="12" hidden="1" customHeight="1">
      <c r="A7753" s="470"/>
    </row>
    <row r="7754" spans="1:1" s="471" customFormat="1" ht="12" hidden="1" customHeight="1">
      <c r="A7754" s="470"/>
    </row>
    <row r="7755" spans="1:1" s="471" customFormat="1" ht="12" hidden="1" customHeight="1">
      <c r="A7755" s="470"/>
    </row>
    <row r="7756" spans="1:1" s="471" customFormat="1" ht="12" hidden="1" customHeight="1">
      <c r="A7756" s="470"/>
    </row>
    <row r="7757" spans="1:1" s="471" customFormat="1" ht="12" hidden="1" customHeight="1">
      <c r="A7757" s="470"/>
    </row>
    <row r="7758" spans="1:1" s="471" customFormat="1" ht="12" hidden="1" customHeight="1">
      <c r="A7758" s="470"/>
    </row>
    <row r="7759" spans="1:1" s="471" customFormat="1" ht="12" hidden="1" customHeight="1">
      <c r="A7759" s="470"/>
    </row>
    <row r="7760" spans="1:1" s="471" customFormat="1" ht="12" hidden="1" customHeight="1">
      <c r="A7760" s="470"/>
    </row>
    <row r="7761" spans="1:1" s="471" customFormat="1" ht="12" hidden="1" customHeight="1">
      <c r="A7761" s="470"/>
    </row>
    <row r="7762" spans="1:1" s="471" customFormat="1" ht="12" hidden="1" customHeight="1">
      <c r="A7762" s="470"/>
    </row>
    <row r="7763" spans="1:1" s="471" customFormat="1" ht="12" hidden="1" customHeight="1">
      <c r="A7763" s="470"/>
    </row>
    <row r="7764" spans="1:1" s="471" customFormat="1" ht="12" hidden="1" customHeight="1">
      <c r="A7764" s="470"/>
    </row>
    <row r="7765" spans="1:1" s="471" customFormat="1" ht="12" hidden="1" customHeight="1">
      <c r="A7765" s="470"/>
    </row>
    <row r="7766" spans="1:1" s="471" customFormat="1" ht="12" hidden="1" customHeight="1">
      <c r="A7766" s="470"/>
    </row>
    <row r="7767" spans="1:1" s="471" customFormat="1" ht="12" hidden="1" customHeight="1">
      <c r="A7767" s="470"/>
    </row>
    <row r="7768" spans="1:1" s="471" customFormat="1" ht="12" hidden="1" customHeight="1">
      <c r="A7768" s="470"/>
    </row>
    <row r="7769" spans="1:1" s="471" customFormat="1" ht="12" hidden="1" customHeight="1">
      <c r="A7769" s="470"/>
    </row>
    <row r="7770" spans="1:1" s="471" customFormat="1" ht="12" hidden="1" customHeight="1">
      <c r="A7770" s="470"/>
    </row>
    <row r="7771" spans="1:1" s="471" customFormat="1" ht="12" hidden="1" customHeight="1">
      <c r="A7771" s="470"/>
    </row>
    <row r="7772" spans="1:1" s="471" customFormat="1" ht="12" hidden="1" customHeight="1">
      <c r="A7772" s="470"/>
    </row>
    <row r="7773" spans="1:1" s="471" customFormat="1" ht="12" hidden="1" customHeight="1">
      <c r="A7773" s="470"/>
    </row>
    <row r="7774" spans="1:1" s="471" customFormat="1" ht="12" hidden="1" customHeight="1">
      <c r="A7774" s="470"/>
    </row>
    <row r="7775" spans="1:1" s="471" customFormat="1" ht="12" hidden="1" customHeight="1">
      <c r="A7775" s="470"/>
    </row>
    <row r="7776" spans="1:1" s="471" customFormat="1" ht="12" hidden="1" customHeight="1">
      <c r="A7776" s="470"/>
    </row>
    <row r="7777" spans="1:1" s="471" customFormat="1" ht="12" hidden="1" customHeight="1">
      <c r="A7777" s="470"/>
    </row>
    <row r="7778" spans="1:1" s="471" customFormat="1" ht="12" hidden="1" customHeight="1">
      <c r="A7778" s="470"/>
    </row>
    <row r="7779" spans="1:1" s="471" customFormat="1" ht="12" hidden="1" customHeight="1">
      <c r="A7779" s="470"/>
    </row>
    <row r="7780" spans="1:1" s="471" customFormat="1" ht="12" hidden="1" customHeight="1">
      <c r="A7780" s="470"/>
    </row>
    <row r="7781" spans="1:1" s="471" customFormat="1" ht="12" hidden="1" customHeight="1">
      <c r="A7781" s="470"/>
    </row>
    <row r="7782" spans="1:1" s="471" customFormat="1" ht="12" hidden="1" customHeight="1">
      <c r="A7782" s="470"/>
    </row>
    <row r="7783" spans="1:1" s="471" customFormat="1" ht="12" hidden="1" customHeight="1">
      <c r="A7783" s="470"/>
    </row>
    <row r="7784" spans="1:1" s="471" customFormat="1" ht="12" hidden="1" customHeight="1">
      <c r="A7784" s="470"/>
    </row>
    <row r="7785" spans="1:1" s="471" customFormat="1" ht="12" hidden="1" customHeight="1">
      <c r="A7785" s="470"/>
    </row>
    <row r="7786" spans="1:1" s="471" customFormat="1" ht="12" hidden="1" customHeight="1">
      <c r="A7786" s="470"/>
    </row>
    <row r="7787" spans="1:1" s="471" customFormat="1" ht="12" hidden="1" customHeight="1">
      <c r="A7787" s="470"/>
    </row>
    <row r="7788" spans="1:1" s="471" customFormat="1" ht="12" hidden="1" customHeight="1">
      <c r="A7788" s="470"/>
    </row>
    <row r="7789" spans="1:1" s="471" customFormat="1" ht="12" hidden="1" customHeight="1">
      <c r="A7789" s="470"/>
    </row>
    <row r="7790" spans="1:1" s="471" customFormat="1" ht="12" hidden="1" customHeight="1">
      <c r="A7790" s="470"/>
    </row>
    <row r="7791" spans="1:1" s="471" customFormat="1" ht="12" hidden="1" customHeight="1">
      <c r="A7791" s="470"/>
    </row>
    <row r="7792" spans="1:1" s="471" customFormat="1" ht="12" hidden="1" customHeight="1">
      <c r="A7792" s="470"/>
    </row>
    <row r="7793" spans="1:1" s="471" customFormat="1" ht="12" hidden="1" customHeight="1">
      <c r="A7793" s="470"/>
    </row>
    <row r="7794" spans="1:1" s="471" customFormat="1" ht="12" hidden="1" customHeight="1">
      <c r="A7794" s="470"/>
    </row>
    <row r="7795" spans="1:1" s="471" customFormat="1" ht="12" hidden="1" customHeight="1">
      <c r="A7795" s="470"/>
    </row>
    <row r="7796" spans="1:1" s="471" customFormat="1" ht="12" hidden="1" customHeight="1">
      <c r="A7796" s="470"/>
    </row>
    <row r="7797" spans="1:1" s="471" customFormat="1" ht="12" hidden="1" customHeight="1">
      <c r="A7797" s="470"/>
    </row>
    <row r="7798" spans="1:1" s="471" customFormat="1" ht="12" hidden="1" customHeight="1">
      <c r="A7798" s="470"/>
    </row>
    <row r="7799" spans="1:1" s="471" customFormat="1" ht="12" hidden="1" customHeight="1">
      <c r="A7799" s="470"/>
    </row>
    <row r="7800" spans="1:1" s="471" customFormat="1" ht="12" hidden="1" customHeight="1">
      <c r="A7800" s="470"/>
    </row>
    <row r="7801" spans="1:1" s="471" customFormat="1" ht="12" hidden="1" customHeight="1">
      <c r="A7801" s="470"/>
    </row>
    <row r="7802" spans="1:1" s="471" customFormat="1" ht="12" hidden="1" customHeight="1">
      <c r="A7802" s="470"/>
    </row>
    <row r="7803" spans="1:1" s="471" customFormat="1" ht="12" hidden="1" customHeight="1">
      <c r="A7803" s="470"/>
    </row>
    <row r="7804" spans="1:1" s="471" customFormat="1" ht="12" hidden="1" customHeight="1">
      <c r="A7804" s="470"/>
    </row>
    <row r="7805" spans="1:1" s="471" customFormat="1" ht="12" hidden="1" customHeight="1">
      <c r="A7805" s="470"/>
    </row>
    <row r="7806" spans="1:1" s="471" customFormat="1" ht="12" hidden="1" customHeight="1">
      <c r="A7806" s="470"/>
    </row>
    <row r="7807" spans="1:1" s="471" customFormat="1" ht="12" hidden="1" customHeight="1">
      <c r="A7807" s="470"/>
    </row>
    <row r="7808" spans="1:1" s="471" customFormat="1" ht="12" hidden="1" customHeight="1">
      <c r="A7808" s="470"/>
    </row>
    <row r="7809" spans="1:1" s="471" customFormat="1" ht="12" hidden="1" customHeight="1">
      <c r="A7809" s="470"/>
    </row>
    <row r="7810" spans="1:1" s="471" customFormat="1" ht="12" hidden="1" customHeight="1">
      <c r="A7810" s="470"/>
    </row>
    <row r="7811" spans="1:1" s="471" customFormat="1" ht="12" hidden="1" customHeight="1">
      <c r="A7811" s="470"/>
    </row>
    <row r="7812" spans="1:1" s="471" customFormat="1" ht="12" hidden="1" customHeight="1">
      <c r="A7812" s="470"/>
    </row>
    <row r="7813" spans="1:1" s="471" customFormat="1" ht="12" hidden="1" customHeight="1">
      <c r="A7813" s="470"/>
    </row>
    <row r="7814" spans="1:1" s="471" customFormat="1" ht="12" hidden="1" customHeight="1">
      <c r="A7814" s="470"/>
    </row>
    <row r="7815" spans="1:1" s="471" customFormat="1" ht="12" hidden="1" customHeight="1">
      <c r="A7815" s="470"/>
    </row>
    <row r="7816" spans="1:1" s="471" customFormat="1" ht="12" hidden="1" customHeight="1">
      <c r="A7816" s="470"/>
    </row>
    <row r="7817" spans="1:1" s="471" customFormat="1" ht="12" hidden="1" customHeight="1">
      <c r="A7817" s="470"/>
    </row>
    <row r="7818" spans="1:1" s="471" customFormat="1" ht="12" hidden="1" customHeight="1">
      <c r="A7818" s="470"/>
    </row>
    <row r="7819" spans="1:1" s="471" customFormat="1" ht="12" hidden="1" customHeight="1">
      <c r="A7819" s="470"/>
    </row>
    <row r="7820" spans="1:1" s="471" customFormat="1" ht="12" hidden="1" customHeight="1">
      <c r="A7820" s="470"/>
    </row>
    <row r="7821" spans="1:1" s="471" customFormat="1" ht="12" hidden="1" customHeight="1">
      <c r="A7821" s="470"/>
    </row>
    <row r="7822" spans="1:1" s="471" customFormat="1" ht="12" hidden="1" customHeight="1">
      <c r="A7822" s="470"/>
    </row>
    <row r="7823" spans="1:1" s="471" customFormat="1" ht="12" hidden="1" customHeight="1">
      <c r="A7823" s="470"/>
    </row>
    <row r="7824" spans="1:1" s="471" customFormat="1" ht="12" hidden="1" customHeight="1">
      <c r="A7824" s="470"/>
    </row>
    <row r="7825" spans="1:1" s="471" customFormat="1" ht="12" hidden="1" customHeight="1">
      <c r="A7825" s="470"/>
    </row>
    <row r="7826" spans="1:1" s="471" customFormat="1" ht="12" hidden="1" customHeight="1">
      <c r="A7826" s="470"/>
    </row>
    <row r="7827" spans="1:1" s="471" customFormat="1" ht="12" hidden="1" customHeight="1">
      <c r="A7827" s="470"/>
    </row>
    <row r="7828" spans="1:1" s="471" customFormat="1" ht="12" hidden="1" customHeight="1">
      <c r="A7828" s="470"/>
    </row>
    <row r="7829" spans="1:1" s="471" customFormat="1" ht="12" hidden="1" customHeight="1">
      <c r="A7829" s="470"/>
    </row>
    <row r="7830" spans="1:1" s="471" customFormat="1" ht="12" hidden="1" customHeight="1">
      <c r="A7830" s="470"/>
    </row>
    <row r="7831" spans="1:1" s="471" customFormat="1" ht="12" hidden="1" customHeight="1">
      <c r="A7831" s="470"/>
    </row>
    <row r="7832" spans="1:1" s="471" customFormat="1" ht="12" hidden="1" customHeight="1">
      <c r="A7832" s="470"/>
    </row>
    <row r="7833" spans="1:1" s="471" customFormat="1" ht="12" hidden="1" customHeight="1">
      <c r="A7833" s="470"/>
    </row>
    <row r="7834" spans="1:1" s="471" customFormat="1" ht="12" hidden="1" customHeight="1">
      <c r="A7834" s="470"/>
    </row>
    <row r="7835" spans="1:1" s="471" customFormat="1" ht="12" hidden="1" customHeight="1">
      <c r="A7835" s="470"/>
    </row>
    <row r="7836" spans="1:1" s="471" customFormat="1" ht="12" hidden="1" customHeight="1">
      <c r="A7836" s="470"/>
    </row>
    <row r="7837" spans="1:1" s="471" customFormat="1" ht="12" hidden="1" customHeight="1">
      <c r="A7837" s="470"/>
    </row>
    <row r="7838" spans="1:1" s="471" customFormat="1" ht="12" hidden="1" customHeight="1">
      <c r="A7838" s="470"/>
    </row>
    <row r="7839" spans="1:1" s="471" customFormat="1" ht="12" hidden="1" customHeight="1">
      <c r="A7839" s="470"/>
    </row>
    <row r="7840" spans="1:1" s="471" customFormat="1" ht="12" hidden="1" customHeight="1">
      <c r="A7840" s="470"/>
    </row>
    <row r="7841" spans="1:1" s="471" customFormat="1" ht="12" hidden="1" customHeight="1">
      <c r="A7841" s="470"/>
    </row>
    <row r="7842" spans="1:1" s="471" customFormat="1" ht="12" hidden="1" customHeight="1">
      <c r="A7842" s="470"/>
    </row>
    <row r="7843" spans="1:1" s="471" customFormat="1" ht="12" hidden="1" customHeight="1">
      <c r="A7843" s="470"/>
    </row>
    <row r="7844" spans="1:1" s="471" customFormat="1" ht="12" hidden="1" customHeight="1">
      <c r="A7844" s="470"/>
    </row>
    <row r="7845" spans="1:1" s="471" customFormat="1" ht="12" hidden="1" customHeight="1">
      <c r="A7845" s="470"/>
    </row>
    <row r="7846" spans="1:1" s="471" customFormat="1" ht="12" hidden="1" customHeight="1">
      <c r="A7846" s="470"/>
    </row>
    <row r="7847" spans="1:1" s="471" customFormat="1" ht="12" hidden="1" customHeight="1">
      <c r="A7847" s="470"/>
    </row>
    <row r="7848" spans="1:1" s="471" customFormat="1" ht="12" hidden="1" customHeight="1">
      <c r="A7848" s="470"/>
    </row>
    <row r="7849" spans="1:1" s="471" customFormat="1" ht="12" hidden="1" customHeight="1">
      <c r="A7849" s="470"/>
    </row>
    <row r="7850" spans="1:1" s="471" customFormat="1" ht="12" hidden="1" customHeight="1">
      <c r="A7850" s="470"/>
    </row>
    <row r="7851" spans="1:1" s="471" customFormat="1" ht="12" hidden="1" customHeight="1">
      <c r="A7851" s="470"/>
    </row>
    <row r="7852" spans="1:1" s="471" customFormat="1" ht="12" hidden="1" customHeight="1">
      <c r="A7852" s="470"/>
    </row>
    <row r="7853" spans="1:1" s="471" customFormat="1" ht="12" hidden="1" customHeight="1">
      <c r="A7853" s="470"/>
    </row>
    <row r="7854" spans="1:1" s="471" customFormat="1" ht="12" hidden="1" customHeight="1">
      <c r="A7854" s="470"/>
    </row>
    <row r="7855" spans="1:1" s="471" customFormat="1" ht="12" hidden="1" customHeight="1">
      <c r="A7855" s="470"/>
    </row>
    <row r="7856" spans="1:1" s="471" customFormat="1" ht="12" hidden="1" customHeight="1">
      <c r="A7856" s="470"/>
    </row>
    <row r="7857" spans="1:1" s="471" customFormat="1" ht="12" hidden="1" customHeight="1">
      <c r="A7857" s="470"/>
    </row>
    <row r="7858" spans="1:1" s="471" customFormat="1" ht="12" hidden="1" customHeight="1">
      <c r="A7858" s="470"/>
    </row>
    <row r="7859" spans="1:1" s="471" customFormat="1" ht="12" hidden="1" customHeight="1">
      <c r="A7859" s="470"/>
    </row>
    <row r="7860" spans="1:1" s="471" customFormat="1" ht="12" hidden="1" customHeight="1">
      <c r="A7860" s="470"/>
    </row>
    <row r="7861" spans="1:1" s="471" customFormat="1" ht="12" hidden="1" customHeight="1">
      <c r="A7861" s="470"/>
    </row>
    <row r="7862" spans="1:1" s="471" customFormat="1" ht="12" hidden="1" customHeight="1">
      <c r="A7862" s="470"/>
    </row>
    <row r="7863" spans="1:1" s="471" customFormat="1" ht="12" hidden="1" customHeight="1">
      <c r="A7863" s="470"/>
    </row>
    <row r="7864" spans="1:1" s="471" customFormat="1" ht="12" hidden="1" customHeight="1">
      <c r="A7864" s="470"/>
    </row>
    <row r="7865" spans="1:1" s="471" customFormat="1" ht="12" hidden="1" customHeight="1">
      <c r="A7865" s="470"/>
    </row>
    <row r="7866" spans="1:1" s="471" customFormat="1" ht="12" hidden="1" customHeight="1">
      <c r="A7866" s="470"/>
    </row>
    <row r="7867" spans="1:1" s="471" customFormat="1" ht="12" hidden="1" customHeight="1">
      <c r="A7867" s="470"/>
    </row>
    <row r="7868" spans="1:1" s="471" customFormat="1" ht="12" hidden="1" customHeight="1">
      <c r="A7868" s="470"/>
    </row>
    <row r="7869" spans="1:1" s="471" customFormat="1" ht="12" hidden="1" customHeight="1">
      <c r="A7869" s="470"/>
    </row>
    <row r="7870" spans="1:1" s="471" customFormat="1" ht="12" hidden="1" customHeight="1">
      <c r="A7870" s="470"/>
    </row>
    <row r="7871" spans="1:1" s="471" customFormat="1" ht="12" hidden="1" customHeight="1">
      <c r="A7871" s="470"/>
    </row>
    <row r="7872" spans="1:1" s="471" customFormat="1" ht="12" hidden="1" customHeight="1">
      <c r="A7872" s="470"/>
    </row>
    <row r="7873" spans="1:1" s="471" customFormat="1" ht="12" hidden="1" customHeight="1">
      <c r="A7873" s="470"/>
    </row>
    <row r="7874" spans="1:1" s="471" customFormat="1" ht="12" hidden="1" customHeight="1">
      <c r="A7874" s="470"/>
    </row>
    <row r="7875" spans="1:1" s="471" customFormat="1" ht="12" hidden="1" customHeight="1">
      <c r="A7875" s="470"/>
    </row>
    <row r="7876" spans="1:1" s="471" customFormat="1" ht="12" hidden="1" customHeight="1">
      <c r="A7876" s="470"/>
    </row>
    <row r="7877" spans="1:1" s="471" customFormat="1" ht="12" hidden="1" customHeight="1">
      <c r="A7877" s="470"/>
    </row>
    <row r="7878" spans="1:1" s="471" customFormat="1" ht="12" hidden="1" customHeight="1">
      <c r="A7878" s="470"/>
    </row>
    <row r="7879" spans="1:1" s="471" customFormat="1" ht="12" hidden="1" customHeight="1">
      <c r="A7879" s="470"/>
    </row>
    <row r="7880" spans="1:1" s="471" customFormat="1" ht="12" hidden="1" customHeight="1">
      <c r="A7880" s="470"/>
    </row>
    <row r="7881" spans="1:1" s="471" customFormat="1" ht="12" hidden="1" customHeight="1">
      <c r="A7881" s="470"/>
    </row>
    <row r="7882" spans="1:1" s="471" customFormat="1" ht="12" hidden="1" customHeight="1">
      <c r="A7882" s="470"/>
    </row>
    <row r="7883" spans="1:1" s="471" customFormat="1" ht="12" hidden="1" customHeight="1">
      <c r="A7883" s="470"/>
    </row>
    <row r="7884" spans="1:1" s="471" customFormat="1" ht="12" hidden="1" customHeight="1">
      <c r="A7884" s="470"/>
    </row>
    <row r="7885" spans="1:1" s="471" customFormat="1" ht="12" hidden="1" customHeight="1">
      <c r="A7885" s="470"/>
    </row>
    <row r="7886" spans="1:1" s="471" customFormat="1" ht="12" hidden="1" customHeight="1">
      <c r="A7886" s="470"/>
    </row>
    <row r="7887" spans="1:1" s="471" customFormat="1" ht="12" hidden="1" customHeight="1">
      <c r="A7887" s="470"/>
    </row>
    <row r="7888" spans="1:1" s="471" customFormat="1" ht="12" hidden="1" customHeight="1">
      <c r="A7888" s="470"/>
    </row>
    <row r="7889" spans="1:1" s="471" customFormat="1" ht="12" hidden="1" customHeight="1">
      <c r="A7889" s="470"/>
    </row>
    <row r="7890" spans="1:1" s="471" customFormat="1" ht="12" hidden="1" customHeight="1">
      <c r="A7890" s="470"/>
    </row>
    <row r="7891" spans="1:1" s="471" customFormat="1" ht="12" hidden="1" customHeight="1">
      <c r="A7891" s="470"/>
    </row>
    <row r="7892" spans="1:1" s="471" customFormat="1" ht="12" hidden="1" customHeight="1">
      <c r="A7892" s="470"/>
    </row>
    <row r="7893" spans="1:1" s="471" customFormat="1" ht="12" hidden="1" customHeight="1">
      <c r="A7893" s="470"/>
    </row>
    <row r="7894" spans="1:1" s="471" customFormat="1" ht="12" hidden="1" customHeight="1">
      <c r="A7894" s="470"/>
    </row>
    <row r="7895" spans="1:1" s="471" customFormat="1" ht="12" hidden="1" customHeight="1">
      <c r="A7895" s="470"/>
    </row>
    <row r="7896" spans="1:1" s="471" customFormat="1" ht="12" hidden="1" customHeight="1">
      <c r="A7896" s="470"/>
    </row>
    <row r="7897" spans="1:1" s="471" customFormat="1" ht="12" hidden="1" customHeight="1">
      <c r="A7897" s="470"/>
    </row>
    <row r="7898" spans="1:1" s="471" customFormat="1" ht="12" hidden="1" customHeight="1">
      <c r="A7898" s="470"/>
    </row>
    <row r="7899" spans="1:1" s="471" customFormat="1" ht="12" hidden="1" customHeight="1">
      <c r="A7899" s="470"/>
    </row>
    <row r="7900" spans="1:1" s="471" customFormat="1" ht="12" hidden="1" customHeight="1">
      <c r="A7900" s="470"/>
    </row>
    <row r="7901" spans="1:1" s="471" customFormat="1" ht="12" hidden="1" customHeight="1">
      <c r="A7901" s="470"/>
    </row>
    <row r="7902" spans="1:1" s="471" customFormat="1" ht="12" hidden="1" customHeight="1">
      <c r="A7902" s="470"/>
    </row>
    <row r="7903" spans="1:1" s="471" customFormat="1" ht="12" hidden="1" customHeight="1">
      <c r="A7903" s="470"/>
    </row>
    <row r="7904" spans="1:1" s="471" customFormat="1" ht="12" hidden="1" customHeight="1">
      <c r="A7904" s="470"/>
    </row>
    <row r="7905" spans="1:1" s="471" customFormat="1" ht="12" hidden="1" customHeight="1">
      <c r="A7905" s="470"/>
    </row>
    <row r="7906" spans="1:1" s="471" customFormat="1" ht="12" hidden="1" customHeight="1">
      <c r="A7906" s="470"/>
    </row>
    <row r="7907" spans="1:1" s="471" customFormat="1" ht="12" hidden="1" customHeight="1">
      <c r="A7907" s="470"/>
    </row>
    <row r="7908" spans="1:1" s="471" customFormat="1" ht="12" hidden="1" customHeight="1">
      <c r="A7908" s="470"/>
    </row>
    <row r="7909" spans="1:1" s="471" customFormat="1" ht="12" hidden="1" customHeight="1">
      <c r="A7909" s="470"/>
    </row>
    <row r="7910" spans="1:1" s="471" customFormat="1" ht="12" hidden="1" customHeight="1">
      <c r="A7910" s="470"/>
    </row>
    <row r="7911" spans="1:1" s="471" customFormat="1" ht="12" hidden="1" customHeight="1">
      <c r="A7911" s="470"/>
    </row>
    <row r="7912" spans="1:1" s="471" customFormat="1" ht="12" hidden="1" customHeight="1">
      <c r="A7912" s="470"/>
    </row>
    <row r="7913" spans="1:1" s="471" customFormat="1" ht="12" hidden="1" customHeight="1">
      <c r="A7913" s="470"/>
    </row>
    <row r="7914" spans="1:1" s="471" customFormat="1" ht="12" hidden="1" customHeight="1">
      <c r="A7914" s="470"/>
    </row>
    <row r="7915" spans="1:1" s="471" customFormat="1" ht="12" hidden="1" customHeight="1">
      <c r="A7915" s="470"/>
    </row>
    <row r="7916" spans="1:1" s="471" customFormat="1" ht="12" hidden="1" customHeight="1">
      <c r="A7916" s="470"/>
    </row>
    <row r="7917" spans="1:1" s="471" customFormat="1" ht="12" hidden="1" customHeight="1">
      <c r="A7917" s="470"/>
    </row>
    <row r="7918" spans="1:1" s="471" customFormat="1" ht="12" hidden="1" customHeight="1">
      <c r="A7918" s="470"/>
    </row>
    <row r="7919" spans="1:1" s="471" customFormat="1" ht="12" hidden="1" customHeight="1">
      <c r="A7919" s="470"/>
    </row>
    <row r="7920" spans="1:1" s="471" customFormat="1" ht="12" hidden="1" customHeight="1">
      <c r="A7920" s="470"/>
    </row>
    <row r="7921" spans="1:1" s="471" customFormat="1" ht="12" hidden="1" customHeight="1">
      <c r="A7921" s="470"/>
    </row>
    <row r="7922" spans="1:1" s="471" customFormat="1" ht="12" hidden="1" customHeight="1">
      <c r="A7922" s="470"/>
    </row>
    <row r="7923" spans="1:1" s="471" customFormat="1" ht="12" hidden="1" customHeight="1">
      <c r="A7923" s="470"/>
    </row>
    <row r="7924" spans="1:1" s="471" customFormat="1" ht="12" hidden="1" customHeight="1">
      <c r="A7924" s="470"/>
    </row>
    <row r="7925" spans="1:1" s="471" customFormat="1" ht="12" hidden="1" customHeight="1">
      <c r="A7925" s="470"/>
    </row>
    <row r="7926" spans="1:1" s="471" customFormat="1" ht="12" hidden="1" customHeight="1">
      <c r="A7926" s="470"/>
    </row>
    <row r="7927" spans="1:1" s="471" customFormat="1" ht="12" hidden="1" customHeight="1">
      <c r="A7927" s="470"/>
    </row>
    <row r="7928" spans="1:1" s="471" customFormat="1" ht="12" hidden="1" customHeight="1">
      <c r="A7928" s="470"/>
    </row>
    <row r="7929" spans="1:1" s="471" customFormat="1" ht="12" hidden="1" customHeight="1">
      <c r="A7929" s="470"/>
    </row>
    <row r="7930" spans="1:1" s="471" customFormat="1" ht="12" hidden="1" customHeight="1">
      <c r="A7930" s="470"/>
    </row>
    <row r="7931" spans="1:1" s="471" customFormat="1" ht="12" hidden="1" customHeight="1">
      <c r="A7931" s="470"/>
    </row>
    <row r="7932" spans="1:1" s="471" customFormat="1" ht="12" hidden="1" customHeight="1">
      <c r="A7932" s="470"/>
    </row>
    <row r="7933" spans="1:1" s="471" customFormat="1" ht="12" hidden="1" customHeight="1">
      <c r="A7933" s="470"/>
    </row>
    <row r="7934" spans="1:1" s="471" customFormat="1" ht="12" hidden="1" customHeight="1">
      <c r="A7934" s="470"/>
    </row>
    <row r="7935" spans="1:1" s="471" customFormat="1" ht="12" hidden="1" customHeight="1">
      <c r="A7935" s="470"/>
    </row>
    <row r="7936" spans="1:1" s="471" customFormat="1" ht="12" hidden="1" customHeight="1">
      <c r="A7936" s="470"/>
    </row>
    <row r="7937" spans="1:1" s="471" customFormat="1" ht="12" hidden="1" customHeight="1">
      <c r="A7937" s="470"/>
    </row>
    <row r="7938" spans="1:1" s="471" customFormat="1" ht="12" hidden="1" customHeight="1">
      <c r="A7938" s="470"/>
    </row>
    <row r="7939" spans="1:1" s="471" customFormat="1" ht="12" hidden="1" customHeight="1">
      <c r="A7939" s="470"/>
    </row>
    <row r="7940" spans="1:1" s="471" customFormat="1" ht="12" hidden="1" customHeight="1">
      <c r="A7940" s="470"/>
    </row>
    <row r="7941" spans="1:1" s="471" customFormat="1" ht="12" hidden="1" customHeight="1">
      <c r="A7941" s="470"/>
    </row>
    <row r="7942" spans="1:1" s="471" customFormat="1" ht="12" hidden="1" customHeight="1">
      <c r="A7942" s="470"/>
    </row>
    <row r="7943" spans="1:1" s="471" customFormat="1" ht="12" hidden="1" customHeight="1">
      <c r="A7943" s="470"/>
    </row>
    <row r="7944" spans="1:1" s="471" customFormat="1" ht="12" hidden="1" customHeight="1">
      <c r="A7944" s="470"/>
    </row>
    <row r="7945" spans="1:1" s="471" customFormat="1" ht="12" hidden="1" customHeight="1">
      <c r="A7945" s="470"/>
    </row>
    <row r="7946" spans="1:1" s="471" customFormat="1" ht="12" hidden="1" customHeight="1">
      <c r="A7946" s="470"/>
    </row>
    <row r="7947" spans="1:1" s="471" customFormat="1" ht="12" hidden="1" customHeight="1">
      <c r="A7947" s="470"/>
    </row>
    <row r="7948" spans="1:1" s="471" customFormat="1" ht="12" hidden="1" customHeight="1">
      <c r="A7948" s="470"/>
    </row>
    <row r="7949" spans="1:1" s="471" customFormat="1" ht="12" hidden="1" customHeight="1">
      <c r="A7949" s="470"/>
    </row>
    <row r="7950" spans="1:1" s="471" customFormat="1" ht="12" hidden="1" customHeight="1">
      <c r="A7950" s="470"/>
    </row>
    <row r="7951" spans="1:1" s="471" customFormat="1" ht="12" hidden="1" customHeight="1">
      <c r="A7951" s="470"/>
    </row>
    <row r="7952" spans="1:1" s="471" customFormat="1" ht="12" hidden="1" customHeight="1">
      <c r="A7952" s="470"/>
    </row>
    <row r="7953" spans="1:1" s="471" customFormat="1" ht="12" hidden="1" customHeight="1">
      <c r="A7953" s="470"/>
    </row>
    <row r="7954" spans="1:1" s="471" customFormat="1" ht="12" hidden="1" customHeight="1">
      <c r="A7954" s="470"/>
    </row>
    <row r="7955" spans="1:1" s="471" customFormat="1" ht="12" hidden="1" customHeight="1">
      <c r="A7955" s="470"/>
    </row>
    <row r="7956" spans="1:1" s="471" customFormat="1" ht="12" hidden="1" customHeight="1">
      <c r="A7956" s="470"/>
    </row>
    <row r="7957" spans="1:1" s="471" customFormat="1" ht="12" hidden="1" customHeight="1">
      <c r="A7957" s="470"/>
    </row>
    <row r="7958" spans="1:1" s="471" customFormat="1" ht="12" hidden="1" customHeight="1">
      <c r="A7958" s="470"/>
    </row>
    <row r="7959" spans="1:1" s="471" customFormat="1" ht="12" hidden="1" customHeight="1">
      <c r="A7959" s="470"/>
    </row>
    <row r="7960" spans="1:1" s="471" customFormat="1" ht="12" hidden="1" customHeight="1">
      <c r="A7960" s="470"/>
    </row>
    <row r="7961" spans="1:1" s="471" customFormat="1" ht="12" hidden="1" customHeight="1">
      <c r="A7961" s="470"/>
    </row>
    <row r="7962" spans="1:1" s="471" customFormat="1" ht="12" hidden="1" customHeight="1">
      <c r="A7962" s="470"/>
    </row>
    <row r="7963" spans="1:1" s="471" customFormat="1" ht="12" hidden="1" customHeight="1">
      <c r="A7963" s="470"/>
    </row>
    <row r="7964" spans="1:1" s="471" customFormat="1" ht="12" hidden="1" customHeight="1">
      <c r="A7964" s="470"/>
    </row>
    <row r="7965" spans="1:1" s="471" customFormat="1" ht="12" hidden="1" customHeight="1">
      <c r="A7965" s="470"/>
    </row>
    <row r="7966" spans="1:1" s="471" customFormat="1" ht="12" hidden="1" customHeight="1">
      <c r="A7966" s="470"/>
    </row>
    <row r="7967" spans="1:1" s="471" customFormat="1" ht="12" hidden="1" customHeight="1">
      <c r="A7967" s="470"/>
    </row>
    <row r="7968" spans="1:1" s="471" customFormat="1" ht="12" hidden="1" customHeight="1">
      <c r="A7968" s="470"/>
    </row>
    <row r="7969" spans="1:1" s="471" customFormat="1" ht="12" hidden="1" customHeight="1">
      <c r="A7969" s="470"/>
    </row>
    <row r="7970" spans="1:1" s="471" customFormat="1" ht="12" hidden="1" customHeight="1">
      <c r="A7970" s="470"/>
    </row>
    <row r="7971" spans="1:1" s="471" customFormat="1" ht="12" hidden="1" customHeight="1">
      <c r="A7971" s="470"/>
    </row>
    <row r="7972" spans="1:1" s="471" customFormat="1" ht="12" hidden="1" customHeight="1">
      <c r="A7972" s="470"/>
    </row>
    <row r="7973" spans="1:1" s="471" customFormat="1" ht="12" hidden="1" customHeight="1">
      <c r="A7973" s="470"/>
    </row>
    <row r="7974" spans="1:1" s="471" customFormat="1" ht="12" hidden="1" customHeight="1">
      <c r="A7974" s="470"/>
    </row>
    <row r="7975" spans="1:1" s="471" customFormat="1" ht="12" hidden="1" customHeight="1">
      <c r="A7975" s="470"/>
    </row>
    <row r="7976" spans="1:1" s="471" customFormat="1" ht="12" hidden="1" customHeight="1">
      <c r="A7976" s="470"/>
    </row>
    <row r="7977" spans="1:1" s="471" customFormat="1" ht="12" hidden="1" customHeight="1">
      <c r="A7977" s="470"/>
    </row>
    <row r="7978" spans="1:1" s="471" customFormat="1" ht="12" hidden="1" customHeight="1">
      <c r="A7978" s="470"/>
    </row>
    <row r="7979" spans="1:1" s="471" customFormat="1" ht="12" hidden="1" customHeight="1">
      <c r="A7979" s="470"/>
    </row>
    <row r="7980" spans="1:1" s="471" customFormat="1" ht="12" hidden="1" customHeight="1">
      <c r="A7980" s="470"/>
    </row>
    <row r="7981" spans="1:1" s="471" customFormat="1" ht="12" hidden="1" customHeight="1">
      <c r="A7981" s="470"/>
    </row>
    <row r="7982" spans="1:1" s="471" customFormat="1" ht="12" hidden="1" customHeight="1">
      <c r="A7982" s="470"/>
    </row>
    <row r="7983" spans="1:1" s="471" customFormat="1" ht="12" hidden="1" customHeight="1">
      <c r="A7983" s="470"/>
    </row>
    <row r="7984" spans="1:1" s="471" customFormat="1" ht="12" hidden="1" customHeight="1">
      <c r="A7984" s="470"/>
    </row>
    <row r="7985" spans="1:1" s="471" customFormat="1" ht="12" hidden="1" customHeight="1">
      <c r="A7985" s="470"/>
    </row>
    <row r="7986" spans="1:1" s="471" customFormat="1" ht="12" hidden="1" customHeight="1">
      <c r="A7986" s="470"/>
    </row>
    <row r="7987" spans="1:1" s="471" customFormat="1" ht="12" hidden="1" customHeight="1">
      <c r="A7987" s="470"/>
    </row>
    <row r="7988" spans="1:1" s="471" customFormat="1" ht="12" hidden="1" customHeight="1">
      <c r="A7988" s="470"/>
    </row>
    <row r="7989" spans="1:1" s="471" customFormat="1" ht="12" hidden="1" customHeight="1">
      <c r="A7989" s="470"/>
    </row>
    <row r="7990" spans="1:1" s="471" customFormat="1" ht="12" hidden="1" customHeight="1">
      <c r="A7990" s="470"/>
    </row>
    <row r="7991" spans="1:1" s="471" customFormat="1" ht="12" hidden="1" customHeight="1">
      <c r="A7991" s="470"/>
    </row>
    <row r="7992" spans="1:1" s="471" customFormat="1" ht="12" hidden="1" customHeight="1">
      <c r="A7992" s="470"/>
    </row>
    <row r="7993" spans="1:1" s="471" customFormat="1" ht="12" hidden="1" customHeight="1">
      <c r="A7993" s="470"/>
    </row>
    <row r="7994" spans="1:1" s="471" customFormat="1" ht="12" hidden="1" customHeight="1">
      <c r="A7994" s="470"/>
    </row>
    <row r="7995" spans="1:1" s="471" customFormat="1" ht="12" hidden="1" customHeight="1">
      <c r="A7995" s="470"/>
    </row>
    <row r="7996" spans="1:1" s="471" customFormat="1" ht="12" hidden="1" customHeight="1">
      <c r="A7996" s="470"/>
    </row>
    <row r="7997" spans="1:1" s="471" customFormat="1" ht="12" hidden="1" customHeight="1">
      <c r="A7997" s="470"/>
    </row>
    <row r="7998" spans="1:1" s="471" customFormat="1" ht="12" hidden="1" customHeight="1">
      <c r="A7998" s="470"/>
    </row>
    <row r="7999" spans="1:1" s="471" customFormat="1" ht="12" hidden="1" customHeight="1">
      <c r="A7999" s="470"/>
    </row>
    <row r="8000" spans="1:1" s="471" customFormat="1" ht="12" hidden="1" customHeight="1">
      <c r="A8000" s="470"/>
    </row>
    <row r="8001" spans="1:1" s="471" customFormat="1" ht="12" hidden="1" customHeight="1">
      <c r="A8001" s="470"/>
    </row>
    <row r="8002" spans="1:1" s="471" customFormat="1" ht="12" hidden="1" customHeight="1">
      <c r="A8002" s="470"/>
    </row>
    <row r="8003" spans="1:1" s="471" customFormat="1" ht="12" hidden="1" customHeight="1">
      <c r="A8003" s="470"/>
    </row>
    <row r="8004" spans="1:1" s="471" customFormat="1" ht="12" hidden="1" customHeight="1">
      <c r="A8004" s="470"/>
    </row>
    <row r="8005" spans="1:1" s="471" customFormat="1" ht="12" hidden="1" customHeight="1">
      <c r="A8005" s="470"/>
    </row>
    <row r="8006" spans="1:1" s="471" customFormat="1" ht="12" hidden="1" customHeight="1">
      <c r="A8006" s="470"/>
    </row>
    <row r="8007" spans="1:1" s="471" customFormat="1" ht="12" hidden="1" customHeight="1">
      <c r="A8007" s="470"/>
    </row>
    <row r="8008" spans="1:1" s="471" customFormat="1" ht="12" hidden="1" customHeight="1">
      <c r="A8008" s="470"/>
    </row>
    <row r="8009" spans="1:1" s="471" customFormat="1" ht="12" hidden="1" customHeight="1">
      <c r="A8009" s="470"/>
    </row>
    <row r="8010" spans="1:1" s="471" customFormat="1" ht="12" hidden="1" customHeight="1">
      <c r="A8010" s="470"/>
    </row>
    <row r="8011" spans="1:1" s="471" customFormat="1" ht="12" hidden="1" customHeight="1">
      <c r="A8011" s="470"/>
    </row>
    <row r="8012" spans="1:1" s="471" customFormat="1" ht="12" hidden="1" customHeight="1">
      <c r="A8012" s="470"/>
    </row>
    <row r="8013" spans="1:1" s="471" customFormat="1" ht="12" hidden="1" customHeight="1">
      <c r="A8013" s="470"/>
    </row>
    <row r="8014" spans="1:1" s="471" customFormat="1" ht="12" hidden="1" customHeight="1">
      <c r="A8014" s="470"/>
    </row>
    <row r="8015" spans="1:1" s="471" customFormat="1" ht="12" hidden="1" customHeight="1">
      <c r="A8015" s="470"/>
    </row>
    <row r="8016" spans="1:1" s="471" customFormat="1" ht="12" hidden="1" customHeight="1">
      <c r="A8016" s="470"/>
    </row>
    <row r="8017" spans="1:1" s="471" customFormat="1" ht="12" hidden="1" customHeight="1">
      <c r="A8017" s="470"/>
    </row>
    <row r="8018" spans="1:1" s="471" customFormat="1" ht="12" hidden="1" customHeight="1">
      <c r="A8018" s="470"/>
    </row>
    <row r="8019" spans="1:1" s="471" customFormat="1" ht="12" hidden="1" customHeight="1">
      <c r="A8019" s="470"/>
    </row>
    <row r="8020" spans="1:1" s="471" customFormat="1" ht="12" hidden="1" customHeight="1">
      <c r="A8020" s="470"/>
    </row>
    <row r="8021" spans="1:1" s="471" customFormat="1" ht="12" hidden="1" customHeight="1">
      <c r="A8021" s="470"/>
    </row>
    <row r="8022" spans="1:1" s="471" customFormat="1" ht="12" hidden="1" customHeight="1">
      <c r="A8022" s="470"/>
    </row>
    <row r="8023" spans="1:1" s="471" customFormat="1" ht="12" hidden="1" customHeight="1">
      <c r="A8023" s="470"/>
    </row>
    <row r="8024" spans="1:1" s="471" customFormat="1" ht="12" hidden="1" customHeight="1">
      <c r="A8024" s="470"/>
    </row>
    <row r="8025" spans="1:1" s="471" customFormat="1" ht="12" hidden="1" customHeight="1">
      <c r="A8025" s="470"/>
    </row>
    <row r="8026" spans="1:1" s="471" customFormat="1" ht="12" hidden="1" customHeight="1">
      <c r="A8026" s="470"/>
    </row>
    <row r="8027" spans="1:1" s="471" customFormat="1" ht="12" hidden="1" customHeight="1">
      <c r="A8027" s="470"/>
    </row>
    <row r="8028" spans="1:1" s="471" customFormat="1" ht="12" hidden="1" customHeight="1">
      <c r="A8028" s="470"/>
    </row>
    <row r="8029" spans="1:1" s="471" customFormat="1" ht="12" hidden="1" customHeight="1">
      <c r="A8029" s="470"/>
    </row>
    <row r="8030" spans="1:1" s="471" customFormat="1" ht="12" hidden="1" customHeight="1">
      <c r="A8030" s="470"/>
    </row>
    <row r="8031" spans="1:1" s="471" customFormat="1" ht="12" hidden="1" customHeight="1">
      <c r="A8031" s="470"/>
    </row>
    <row r="8032" spans="1:1" s="471" customFormat="1" ht="12" hidden="1" customHeight="1">
      <c r="A8032" s="470"/>
    </row>
    <row r="8033" spans="1:1" s="471" customFormat="1" ht="12" hidden="1" customHeight="1">
      <c r="A8033" s="470"/>
    </row>
    <row r="8034" spans="1:1" s="471" customFormat="1" ht="12" hidden="1" customHeight="1">
      <c r="A8034" s="470"/>
    </row>
    <row r="8035" spans="1:1" s="471" customFormat="1" ht="12" hidden="1" customHeight="1">
      <c r="A8035" s="470"/>
    </row>
    <row r="8036" spans="1:1" s="471" customFormat="1" ht="12" hidden="1" customHeight="1">
      <c r="A8036" s="470"/>
    </row>
    <row r="8037" spans="1:1" s="471" customFormat="1" ht="12" hidden="1" customHeight="1">
      <c r="A8037" s="470"/>
    </row>
    <row r="8038" spans="1:1" s="471" customFormat="1" ht="12" hidden="1" customHeight="1">
      <c r="A8038" s="470"/>
    </row>
    <row r="8039" spans="1:1" s="471" customFormat="1" ht="12" hidden="1" customHeight="1">
      <c r="A8039" s="470"/>
    </row>
    <row r="8040" spans="1:1" s="471" customFormat="1" ht="12" hidden="1" customHeight="1">
      <c r="A8040" s="470"/>
    </row>
    <row r="8041" spans="1:1" s="471" customFormat="1" ht="12" hidden="1" customHeight="1">
      <c r="A8041" s="470"/>
    </row>
    <row r="8042" spans="1:1" s="471" customFormat="1" ht="12" hidden="1" customHeight="1">
      <c r="A8042" s="470"/>
    </row>
    <row r="8043" spans="1:1" s="471" customFormat="1" ht="12" hidden="1" customHeight="1">
      <c r="A8043" s="470"/>
    </row>
    <row r="8044" spans="1:1" s="471" customFormat="1" ht="12" hidden="1" customHeight="1">
      <c r="A8044" s="470"/>
    </row>
    <row r="8045" spans="1:1" s="471" customFormat="1" ht="12" hidden="1" customHeight="1">
      <c r="A8045" s="470"/>
    </row>
    <row r="8046" spans="1:1" s="471" customFormat="1" ht="12" hidden="1" customHeight="1">
      <c r="A8046" s="470"/>
    </row>
    <row r="8047" spans="1:1" s="471" customFormat="1" ht="12" hidden="1" customHeight="1">
      <c r="A8047" s="470"/>
    </row>
    <row r="8048" spans="1:1" s="471" customFormat="1" ht="12" hidden="1" customHeight="1">
      <c r="A8048" s="470"/>
    </row>
    <row r="8049" spans="1:1" s="471" customFormat="1" ht="12" hidden="1" customHeight="1">
      <c r="A8049" s="470"/>
    </row>
    <row r="8050" spans="1:1" s="471" customFormat="1" ht="12" hidden="1" customHeight="1">
      <c r="A8050" s="470"/>
    </row>
    <row r="8051" spans="1:1" s="471" customFormat="1" ht="12" hidden="1" customHeight="1">
      <c r="A8051" s="470"/>
    </row>
    <row r="8052" spans="1:1" s="471" customFormat="1" ht="12" hidden="1" customHeight="1">
      <c r="A8052" s="470"/>
    </row>
    <row r="8053" spans="1:1" s="471" customFormat="1" ht="12" hidden="1" customHeight="1">
      <c r="A8053" s="470"/>
    </row>
    <row r="8054" spans="1:1" s="471" customFormat="1" ht="12" hidden="1" customHeight="1">
      <c r="A8054" s="470"/>
    </row>
    <row r="8055" spans="1:1" s="471" customFormat="1" ht="12" hidden="1" customHeight="1">
      <c r="A8055" s="470"/>
    </row>
    <row r="8056" spans="1:1" s="471" customFormat="1" ht="12" hidden="1" customHeight="1">
      <c r="A8056" s="470"/>
    </row>
    <row r="8057" spans="1:1" s="471" customFormat="1" ht="12" hidden="1" customHeight="1">
      <c r="A8057" s="470"/>
    </row>
    <row r="8058" spans="1:1" s="471" customFormat="1" ht="12" hidden="1" customHeight="1">
      <c r="A8058" s="470"/>
    </row>
    <row r="8059" spans="1:1" s="471" customFormat="1" ht="12" hidden="1" customHeight="1">
      <c r="A8059" s="470"/>
    </row>
    <row r="8060" spans="1:1" s="471" customFormat="1" ht="12" hidden="1" customHeight="1">
      <c r="A8060" s="470"/>
    </row>
    <row r="8061" spans="1:1" s="471" customFormat="1" ht="12" hidden="1" customHeight="1">
      <c r="A8061" s="470"/>
    </row>
    <row r="8062" spans="1:1" s="471" customFormat="1" ht="12" hidden="1" customHeight="1">
      <c r="A8062" s="470"/>
    </row>
    <row r="8063" spans="1:1" s="471" customFormat="1" ht="12" hidden="1" customHeight="1">
      <c r="A8063" s="470"/>
    </row>
    <row r="8064" spans="1:1" s="471" customFormat="1" ht="12" hidden="1" customHeight="1">
      <c r="A8064" s="470"/>
    </row>
    <row r="8065" spans="1:1" s="471" customFormat="1" ht="12" hidden="1" customHeight="1">
      <c r="A8065" s="470"/>
    </row>
    <row r="8066" spans="1:1" s="471" customFormat="1" ht="12" hidden="1" customHeight="1">
      <c r="A8066" s="470"/>
    </row>
    <row r="8067" spans="1:1" s="471" customFormat="1" ht="12" hidden="1" customHeight="1">
      <c r="A8067" s="470"/>
    </row>
    <row r="8068" spans="1:1" s="471" customFormat="1" ht="12" hidden="1" customHeight="1">
      <c r="A8068" s="470"/>
    </row>
    <row r="8069" spans="1:1" s="471" customFormat="1" ht="12" hidden="1" customHeight="1">
      <c r="A8069" s="470"/>
    </row>
    <row r="8070" spans="1:1" s="471" customFormat="1" ht="12" hidden="1" customHeight="1">
      <c r="A8070" s="470"/>
    </row>
    <row r="8071" spans="1:1" s="471" customFormat="1" ht="12" hidden="1" customHeight="1">
      <c r="A8071" s="470"/>
    </row>
    <row r="8072" spans="1:1" s="471" customFormat="1" ht="12" hidden="1" customHeight="1">
      <c r="A8072" s="470"/>
    </row>
    <row r="8073" spans="1:1" s="471" customFormat="1" ht="12" hidden="1" customHeight="1">
      <c r="A8073" s="470"/>
    </row>
    <row r="8074" spans="1:1" s="471" customFormat="1" ht="12" hidden="1" customHeight="1">
      <c r="A8074" s="470"/>
    </row>
    <row r="8075" spans="1:1" s="471" customFormat="1" ht="12" hidden="1" customHeight="1">
      <c r="A8075" s="470"/>
    </row>
    <row r="8076" spans="1:1" s="471" customFormat="1" ht="12" hidden="1" customHeight="1">
      <c r="A8076" s="470"/>
    </row>
    <row r="8077" spans="1:1" s="471" customFormat="1" ht="12" hidden="1" customHeight="1">
      <c r="A8077" s="470"/>
    </row>
    <row r="8078" spans="1:1" s="471" customFormat="1" ht="12" hidden="1" customHeight="1">
      <c r="A8078" s="470"/>
    </row>
    <row r="8079" spans="1:1" s="471" customFormat="1" ht="12" hidden="1" customHeight="1">
      <c r="A8079" s="470"/>
    </row>
    <row r="8080" spans="1:1" s="471" customFormat="1" ht="12" hidden="1" customHeight="1">
      <c r="A8080" s="470"/>
    </row>
    <row r="8081" spans="1:1" s="471" customFormat="1" ht="12" hidden="1" customHeight="1">
      <c r="A8081" s="470"/>
    </row>
    <row r="8082" spans="1:1" s="471" customFormat="1" ht="12" hidden="1" customHeight="1">
      <c r="A8082" s="470"/>
    </row>
    <row r="8083" spans="1:1" s="471" customFormat="1" ht="12" hidden="1" customHeight="1">
      <c r="A8083" s="470"/>
    </row>
    <row r="8084" spans="1:1" s="471" customFormat="1" ht="12" hidden="1" customHeight="1">
      <c r="A8084" s="470"/>
    </row>
    <row r="8085" spans="1:1" s="471" customFormat="1" ht="12" hidden="1" customHeight="1">
      <c r="A8085" s="470"/>
    </row>
    <row r="8086" spans="1:1" s="471" customFormat="1" ht="12" hidden="1" customHeight="1">
      <c r="A8086" s="470"/>
    </row>
    <row r="8087" spans="1:1" s="471" customFormat="1" ht="12" hidden="1" customHeight="1">
      <c r="A8087" s="470"/>
    </row>
    <row r="8088" spans="1:1" s="471" customFormat="1" ht="12" hidden="1" customHeight="1">
      <c r="A8088" s="470"/>
    </row>
    <row r="8089" spans="1:1" s="471" customFormat="1" ht="12" hidden="1" customHeight="1">
      <c r="A8089" s="470"/>
    </row>
    <row r="8090" spans="1:1" s="471" customFormat="1" ht="12" hidden="1" customHeight="1">
      <c r="A8090" s="470"/>
    </row>
    <row r="8091" spans="1:1" s="471" customFormat="1" ht="12" hidden="1" customHeight="1">
      <c r="A8091" s="470"/>
    </row>
    <row r="8092" spans="1:1" s="471" customFormat="1" ht="12" hidden="1" customHeight="1">
      <c r="A8092" s="470"/>
    </row>
    <row r="8093" spans="1:1" s="471" customFormat="1" ht="12" hidden="1" customHeight="1">
      <c r="A8093" s="470"/>
    </row>
    <row r="8094" spans="1:1" s="471" customFormat="1" ht="12" hidden="1" customHeight="1">
      <c r="A8094" s="470"/>
    </row>
    <row r="8095" spans="1:1" s="471" customFormat="1" ht="12" hidden="1" customHeight="1">
      <c r="A8095" s="470"/>
    </row>
    <row r="8096" spans="1:1" s="471" customFormat="1" ht="12" hidden="1" customHeight="1">
      <c r="A8096" s="470"/>
    </row>
    <row r="8097" spans="1:1" s="471" customFormat="1" ht="12" hidden="1" customHeight="1">
      <c r="A8097" s="470"/>
    </row>
    <row r="8098" spans="1:1" s="471" customFormat="1" ht="12" hidden="1" customHeight="1">
      <c r="A8098" s="470"/>
    </row>
    <row r="8099" spans="1:1" s="471" customFormat="1" ht="12" hidden="1" customHeight="1">
      <c r="A8099" s="470"/>
    </row>
    <row r="8100" spans="1:1" s="471" customFormat="1" ht="12" hidden="1" customHeight="1">
      <c r="A8100" s="470"/>
    </row>
    <row r="8101" spans="1:1" s="471" customFormat="1" ht="12" hidden="1" customHeight="1">
      <c r="A8101" s="470"/>
    </row>
    <row r="8102" spans="1:1" s="471" customFormat="1" ht="12" hidden="1" customHeight="1">
      <c r="A8102" s="470"/>
    </row>
    <row r="8103" spans="1:1" s="471" customFormat="1" ht="12" hidden="1" customHeight="1">
      <c r="A8103" s="470"/>
    </row>
    <row r="8104" spans="1:1" s="471" customFormat="1" ht="12" hidden="1" customHeight="1">
      <c r="A8104" s="470"/>
    </row>
    <row r="8105" spans="1:1" s="471" customFormat="1" ht="12" hidden="1" customHeight="1">
      <c r="A8105" s="470"/>
    </row>
    <row r="8106" spans="1:1" s="471" customFormat="1" ht="12" hidden="1" customHeight="1">
      <c r="A8106" s="470"/>
    </row>
    <row r="8107" spans="1:1" s="471" customFormat="1" ht="12" hidden="1" customHeight="1">
      <c r="A8107" s="470"/>
    </row>
    <row r="8108" spans="1:1" s="471" customFormat="1" ht="12" hidden="1" customHeight="1">
      <c r="A8108" s="470"/>
    </row>
    <row r="8109" spans="1:1" s="471" customFormat="1" ht="12" hidden="1" customHeight="1">
      <c r="A8109" s="470"/>
    </row>
    <row r="8110" spans="1:1" s="471" customFormat="1" ht="12" hidden="1" customHeight="1">
      <c r="A8110" s="470"/>
    </row>
    <row r="8111" spans="1:1" s="471" customFormat="1" ht="12" hidden="1" customHeight="1">
      <c r="A8111" s="470"/>
    </row>
    <row r="8112" spans="1:1" s="471" customFormat="1" ht="12" hidden="1" customHeight="1">
      <c r="A8112" s="470"/>
    </row>
    <row r="8113" spans="1:1" s="471" customFormat="1" ht="12" hidden="1" customHeight="1">
      <c r="A8113" s="470"/>
    </row>
    <row r="8114" spans="1:1" s="471" customFormat="1" ht="12" hidden="1" customHeight="1">
      <c r="A8114" s="470"/>
    </row>
    <row r="8115" spans="1:1" s="471" customFormat="1" ht="12" hidden="1" customHeight="1">
      <c r="A8115" s="470"/>
    </row>
    <row r="8116" spans="1:1" s="471" customFormat="1" ht="12" hidden="1" customHeight="1">
      <c r="A8116" s="470"/>
    </row>
    <row r="8117" spans="1:1" s="471" customFormat="1" ht="12" hidden="1" customHeight="1">
      <c r="A8117" s="470"/>
    </row>
    <row r="8118" spans="1:1" s="471" customFormat="1" ht="12" hidden="1" customHeight="1">
      <c r="A8118" s="470"/>
    </row>
    <row r="8119" spans="1:1" s="471" customFormat="1" ht="12" hidden="1" customHeight="1">
      <c r="A8119" s="470"/>
    </row>
    <row r="8120" spans="1:1" s="471" customFormat="1" ht="12" hidden="1" customHeight="1">
      <c r="A8120" s="470"/>
    </row>
    <row r="8121" spans="1:1" s="471" customFormat="1" ht="12" hidden="1" customHeight="1">
      <c r="A8121" s="470"/>
    </row>
    <row r="8122" spans="1:1" s="471" customFormat="1" ht="12" hidden="1" customHeight="1">
      <c r="A8122" s="470"/>
    </row>
    <row r="8123" spans="1:1" s="471" customFormat="1" ht="12" hidden="1" customHeight="1">
      <c r="A8123" s="470"/>
    </row>
    <row r="8124" spans="1:1" s="471" customFormat="1" ht="12" hidden="1" customHeight="1">
      <c r="A8124" s="470"/>
    </row>
    <row r="8125" spans="1:1" s="471" customFormat="1" ht="12" hidden="1" customHeight="1">
      <c r="A8125" s="470"/>
    </row>
    <row r="8126" spans="1:1" s="471" customFormat="1" ht="12" hidden="1" customHeight="1">
      <c r="A8126" s="470"/>
    </row>
    <row r="8127" spans="1:1" s="471" customFormat="1" ht="12" hidden="1" customHeight="1">
      <c r="A8127" s="470"/>
    </row>
    <row r="8128" spans="1:1" s="471" customFormat="1" ht="12" hidden="1" customHeight="1">
      <c r="A8128" s="470"/>
    </row>
    <row r="8129" spans="1:1" s="471" customFormat="1" ht="12" hidden="1" customHeight="1">
      <c r="A8129" s="470"/>
    </row>
    <row r="8130" spans="1:1" s="471" customFormat="1" ht="12" hidden="1" customHeight="1">
      <c r="A8130" s="470"/>
    </row>
    <row r="8131" spans="1:1" s="471" customFormat="1" ht="12" hidden="1" customHeight="1">
      <c r="A8131" s="470"/>
    </row>
    <row r="8132" spans="1:1" s="471" customFormat="1" ht="12" hidden="1" customHeight="1">
      <c r="A8132" s="470"/>
    </row>
    <row r="8133" spans="1:1" s="471" customFormat="1" ht="12" hidden="1" customHeight="1">
      <c r="A8133" s="470"/>
    </row>
    <row r="8134" spans="1:1" s="471" customFormat="1" ht="12" hidden="1" customHeight="1">
      <c r="A8134" s="470"/>
    </row>
    <row r="8135" spans="1:1" s="471" customFormat="1" ht="12" hidden="1" customHeight="1">
      <c r="A8135" s="470"/>
    </row>
    <row r="8136" spans="1:1" s="471" customFormat="1" ht="12" hidden="1" customHeight="1">
      <c r="A8136" s="470"/>
    </row>
    <row r="8137" spans="1:1" s="471" customFormat="1" ht="12" hidden="1" customHeight="1">
      <c r="A8137" s="470"/>
    </row>
    <row r="8138" spans="1:1" s="471" customFormat="1" ht="12" hidden="1" customHeight="1">
      <c r="A8138" s="470"/>
    </row>
    <row r="8139" spans="1:1" s="471" customFormat="1" ht="12" hidden="1" customHeight="1">
      <c r="A8139" s="470"/>
    </row>
    <row r="8140" spans="1:1" s="471" customFormat="1" ht="12" hidden="1" customHeight="1">
      <c r="A8140" s="470"/>
    </row>
    <row r="8141" spans="1:1" s="471" customFormat="1" ht="12" hidden="1" customHeight="1">
      <c r="A8141" s="470"/>
    </row>
    <row r="8142" spans="1:1" s="471" customFormat="1" ht="12" hidden="1" customHeight="1">
      <c r="A8142" s="470"/>
    </row>
    <row r="8143" spans="1:1" s="471" customFormat="1" ht="12" hidden="1" customHeight="1">
      <c r="A8143" s="470"/>
    </row>
    <row r="8144" spans="1:1" s="471" customFormat="1" ht="12" hidden="1" customHeight="1">
      <c r="A8144" s="470"/>
    </row>
    <row r="8145" spans="1:1" s="471" customFormat="1" ht="12" hidden="1" customHeight="1">
      <c r="A8145" s="470"/>
    </row>
    <row r="8146" spans="1:1" s="471" customFormat="1" ht="12" hidden="1" customHeight="1">
      <c r="A8146" s="470"/>
    </row>
    <row r="8147" spans="1:1" s="471" customFormat="1" ht="12" hidden="1" customHeight="1">
      <c r="A8147" s="470"/>
    </row>
    <row r="8148" spans="1:1" s="471" customFormat="1" ht="12" hidden="1" customHeight="1">
      <c r="A8148" s="470"/>
    </row>
    <row r="8149" spans="1:1" s="471" customFormat="1" ht="12" hidden="1" customHeight="1">
      <c r="A8149" s="470"/>
    </row>
    <row r="8150" spans="1:1" s="471" customFormat="1" ht="12" hidden="1" customHeight="1">
      <c r="A8150" s="470"/>
    </row>
    <row r="8151" spans="1:1" s="471" customFormat="1" ht="12" hidden="1" customHeight="1">
      <c r="A8151" s="470"/>
    </row>
    <row r="8152" spans="1:1" s="471" customFormat="1" ht="12" hidden="1" customHeight="1">
      <c r="A8152" s="470"/>
    </row>
    <row r="8153" spans="1:1" s="471" customFormat="1" ht="12" hidden="1" customHeight="1">
      <c r="A8153" s="470"/>
    </row>
    <row r="8154" spans="1:1" s="471" customFormat="1" ht="12" hidden="1" customHeight="1">
      <c r="A8154" s="470"/>
    </row>
    <row r="8155" spans="1:1" s="471" customFormat="1" ht="12" hidden="1" customHeight="1">
      <c r="A8155" s="470"/>
    </row>
    <row r="8156" spans="1:1" s="471" customFormat="1" ht="12" hidden="1" customHeight="1">
      <c r="A8156" s="470"/>
    </row>
    <row r="8157" spans="1:1" s="471" customFormat="1" ht="12" hidden="1" customHeight="1">
      <c r="A8157" s="470"/>
    </row>
    <row r="8158" spans="1:1" s="471" customFormat="1" ht="12" hidden="1" customHeight="1">
      <c r="A8158" s="470"/>
    </row>
    <row r="8159" spans="1:1" s="471" customFormat="1" ht="12" hidden="1" customHeight="1">
      <c r="A8159" s="470"/>
    </row>
    <row r="8160" spans="1:1" s="471" customFormat="1" ht="12" hidden="1" customHeight="1">
      <c r="A8160" s="470"/>
    </row>
    <row r="8161" spans="1:1" s="471" customFormat="1" ht="12" hidden="1" customHeight="1">
      <c r="A8161" s="470"/>
    </row>
    <row r="8162" spans="1:1" s="471" customFormat="1" ht="12" hidden="1" customHeight="1">
      <c r="A8162" s="470"/>
    </row>
    <row r="8163" spans="1:1" s="471" customFormat="1" ht="12" hidden="1" customHeight="1">
      <c r="A8163" s="470"/>
    </row>
    <row r="8164" spans="1:1" s="471" customFormat="1" ht="12" hidden="1" customHeight="1">
      <c r="A8164" s="470"/>
    </row>
    <row r="8165" spans="1:1" s="471" customFormat="1" ht="12" hidden="1" customHeight="1">
      <c r="A8165" s="470"/>
    </row>
    <row r="8166" spans="1:1" s="471" customFormat="1" ht="12" hidden="1" customHeight="1">
      <c r="A8166" s="470"/>
    </row>
    <row r="8167" spans="1:1" s="471" customFormat="1" ht="12" hidden="1" customHeight="1">
      <c r="A8167" s="470"/>
    </row>
    <row r="8168" spans="1:1" s="471" customFormat="1" ht="12" hidden="1" customHeight="1">
      <c r="A8168" s="470"/>
    </row>
    <row r="8169" spans="1:1" s="471" customFormat="1" ht="12" hidden="1" customHeight="1">
      <c r="A8169" s="470"/>
    </row>
    <row r="8170" spans="1:1" s="471" customFormat="1" ht="12" hidden="1" customHeight="1">
      <c r="A8170" s="470"/>
    </row>
    <row r="8171" spans="1:1" s="471" customFormat="1" ht="12" hidden="1" customHeight="1">
      <c r="A8171" s="470"/>
    </row>
    <row r="8172" spans="1:1" s="471" customFormat="1" ht="12" hidden="1" customHeight="1">
      <c r="A8172" s="470"/>
    </row>
    <row r="8173" spans="1:1" s="471" customFormat="1" ht="12" hidden="1" customHeight="1">
      <c r="A8173" s="470"/>
    </row>
    <row r="8174" spans="1:1" s="471" customFormat="1" ht="12" hidden="1" customHeight="1">
      <c r="A8174" s="470"/>
    </row>
    <row r="8175" spans="1:1" s="471" customFormat="1" ht="12" hidden="1" customHeight="1">
      <c r="A8175" s="470"/>
    </row>
    <row r="8176" spans="1:1" s="471" customFormat="1" ht="12" hidden="1" customHeight="1">
      <c r="A8176" s="470"/>
    </row>
    <row r="8177" spans="1:1" s="471" customFormat="1" ht="12" hidden="1" customHeight="1">
      <c r="A8177" s="470"/>
    </row>
    <row r="8178" spans="1:1" s="471" customFormat="1" ht="12" hidden="1" customHeight="1">
      <c r="A8178" s="470"/>
    </row>
    <row r="8179" spans="1:1" s="471" customFormat="1" ht="12" hidden="1" customHeight="1">
      <c r="A8179" s="470"/>
    </row>
    <row r="8180" spans="1:1" s="471" customFormat="1" ht="12" hidden="1" customHeight="1">
      <c r="A8180" s="470"/>
    </row>
    <row r="8181" spans="1:1" s="471" customFormat="1" ht="12" hidden="1" customHeight="1">
      <c r="A8181" s="470"/>
    </row>
    <row r="8182" spans="1:1" s="471" customFormat="1" ht="12" hidden="1" customHeight="1">
      <c r="A8182" s="470"/>
    </row>
    <row r="8183" spans="1:1" s="471" customFormat="1" ht="12" hidden="1" customHeight="1">
      <c r="A8183" s="470"/>
    </row>
    <row r="8184" spans="1:1" s="471" customFormat="1" ht="12" hidden="1" customHeight="1">
      <c r="A8184" s="470"/>
    </row>
    <row r="8185" spans="1:1" s="471" customFormat="1" ht="12" hidden="1" customHeight="1">
      <c r="A8185" s="470"/>
    </row>
    <row r="8186" spans="1:1" s="471" customFormat="1" ht="12" hidden="1" customHeight="1">
      <c r="A8186" s="470"/>
    </row>
    <row r="8187" spans="1:1" s="471" customFormat="1" ht="12" hidden="1" customHeight="1">
      <c r="A8187" s="470"/>
    </row>
    <row r="8188" spans="1:1" s="471" customFormat="1" ht="12" hidden="1" customHeight="1">
      <c r="A8188" s="470"/>
    </row>
    <row r="8189" spans="1:1" s="471" customFormat="1" ht="12" hidden="1" customHeight="1">
      <c r="A8189" s="470"/>
    </row>
    <row r="8190" spans="1:1" s="471" customFormat="1" ht="12" hidden="1" customHeight="1">
      <c r="A8190" s="470"/>
    </row>
    <row r="8191" spans="1:1" s="471" customFormat="1" ht="12" hidden="1" customHeight="1">
      <c r="A8191" s="470"/>
    </row>
    <row r="8192" spans="1:1" s="471" customFormat="1" ht="12" hidden="1" customHeight="1">
      <c r="A8192" s="470"/>
    </row>
    <row r="8193" spans="1:1" s="471" customFormat="1" ht="12" hidden="1" customHeight="1">
      <c r="A8193" s="470"/>
    </row>
    <row r="8194" spans="1:1" s="471" customFormat="1" ht="12" hidden="1" customHeight="1">
      <c r="A8194" s="470"/>
    </row>
    <row r="8195" spans="1:1" s="471" customFormat="1" ht="12" hidden="1" customHeight="1">
      <c r="A8195" s="470"/>
    </row>
    <row r="8196" spans="1:1" s="471" customFormat="1" ht="12" hidden="1" customHeight="1">
      <c r="A8196" s="470"/>
    </row>
    <row r="8197" spans="1:1" s="471" customFormat="1" ht="12" hidden="1" customHeight="1">
      <c r="A8197" s="470"/>
    </row>
    <row r="8198" spans="1:1" s="471" customFormat="1" ht="12" hidden="1" customHeight="1">
      <c r="A8198" s="470"/>
    </row>
    <row r="8199" spans="1:1" s="471" customFormat="1" ht="12" hidden="1" customHeight="1">
      <c r="A8199" s="470"/>
    </row>
    <row r="8200" spans="1:1" s="471" customFormat="1" ht="12" hidden="1" customHeight="1">
      <c r="A8200" s="470"/>
    </row>
    <row r="8201" spans="1:1" s="471" customFormat="1" ht="12" hidden="1" customHeight="1">
      <c r="A8201" s="470"/>
    </row>
    <row r="8202" spans="1:1" s="471" customFormat="1" ht="12" hidden="1" customHeight="1">
      <c r="A8202" s="470"/>
    </row>
    <row r="8203" spans="1:1" s="471" customFormat="1" ht="12" hidden="1" customHeight="1">
      <c r="A8203" s="470"/>
    </row>
    <row r="8204" spans="1:1" s="471" customFormat="1" ht="12" hidden="1" customHeight="1">
      <c r="A8204" s="470"/>
    </row>
    <row r="8205" spans="1:1" s="471" customFormat="1" ht="12" hidden="1" customHeight="1">
      <c r="A8205" s="470"/>
    </row>
    <row r="8206" spans="1:1" s="471" customFormat="1" ht="12" hidden="1" customHeight="1">
      <c r="A8206" s="470"/>
    </row>
    <row r="8207" spans="1:1" s="471" customFormat="1" ht="12" hidden="1" customHeight="1">
      <c r="A8207" s="470"/>
    </row>
    <row r="8208" spans="1:1" s="471" customFormat="1" ht="12" hidden="1" customHeight="1">
      <c r="A8208" s="470"/>
    </row>
    <row r="8209" spans="1:1" s="471" customFormat="1" ht="12" hidden="1" customHeight="1">
      <c r="A8209" s="470"/>
    </row>
    <row r="8210" spans="1:1" s="471" customFormat="1" ht="12" hidden="1" customHeight="1">
      <c r="A8210" s="470"/>
    </row>
    <row r="8211" spans="1:1" s="471" customFormat="1" ht="12" hidden="1" customHeight="1">
      <c r="A8211" s="470"/>
    </row>
    <row r="8212" spans="1:1" s="471" customFormat="1" ht="12" hidden="1" customHeight="1">
      <c r="A8212" s="470"/>
    </row>
    <row r="8213" spans="1:1" s="471" customFormat="1" ht="12" hidden="1" customHeight="1">
      <c r="A8213" s="470"/>
    </row>
    <row r="8214" spans="1:1" s="471" customFormat="1" ht="12" hidden="1" customHeight="1">
      <c r="A8214" s="470"/>
    </row>
    <row r="8215" spans="1:1" s="471" customFormat="1" ht="12" hidden="1" customHeight="1">
      <c r="A8215" s="470"/>
    </row>
    <row r="8216" spans="1:1" s="471" customFormat="1" ht="12" hidden="1" customHeight="1">
      <c r="A8216" s="470"/>
    </row>
    <row r="8217" spans="1:1" s="471" customFormat="1" ht="12" hidden="1" customHeight="1">
      <c r="A8217" s="470"/>
    </row>
    <row r="8218" spans="1:1" s="471" customFormat="1" ht="12" hidden="1" customHeight="1">
      <c r="A8218" s="470"/>
    </row>
    <row r="8219" spans="1:1" s="471" customFormat="1" ht="12" hidden="1" customHeight="1">
      <c r="A8219" s="470"/>
    </row>
    <row r="8220" spans="1:1" s="471" customFormat="1" ht="12" hidden="1" customHeight="1">
      <c r="A8220" s="470"/>
    </row>
    <row r="8221" spans="1:1" s="471" customFormat="1" ht="12" hidden="1" customHeight="1">
      <c r="A8221" s="470"/>
    </row>
    <row r="8222" spans="1:1" s="471" customFormat="1" ht="12" hidden="1" customHeight="1">
      <c r="A8222" s="470"/>
    </row>
    <row r="8223" spans="1:1" s="471" customFormat="1" ht="12" hidden="1" customHeight="1">
      <c r="A8223" s="470"/>
    </row>
    <row r="8224" spans="1:1" s="471" customFormat="1" ht="12" hidden="1" customHeight="1">
      <c r="A8224" s="470"/>
    </row>
    <row r="8225" spans="1:1" s="471" customFormat="1" ht="12" hidden="1" customHeight="1">
      <c r="A8225" s="470"/>
    </row>
    <row r="8226" spans="1:1" s="471" customFormat="1" ht="12" hidden="1" customHeight="1">
      <c r="A8226" s="470"/>
    </row>
    <row r="8227" spans="1:1" s="471" customFormat="1" ht="12" hidden="1" customHeight="1">
      <c r="A8227" s="470"/>
    </row>
    <row r="8228" spans="1:1" s="471" customFormat="1" ht="12" hidden="1" customHeight="1">
      <c r="A8228" s="470"/>
    </row>
    <row r="8229" spans="1:1" s="471" customFormat="1" ht="12" hidden="1" customHeight="1">
      <c r="A8229" s="470"/>
    </row>
    <row r="8230" spans="1:1" s="471" customFormat="1" ht="12" hidden="1" customHeight="1">
      <c r="A8230" s="470"/>
    </row>
    <row r="8231" spans="1:1" s="471" customFormat="1" ht="12" hidden="1" customHeight="1">
      <c r="A8231" s="470"/>
    </row>
    <row r="8232" spans="1:1" s="471" customFormat="1" ht="12" hidden="1" customHeight="1">
      <c r="A8232" s="470"/>
    </row>
    <row r="8233" spans="1:1" s="471" customFormat="1" ht="12" hidden="1" customHeight="1">
      <c r="A8233" s="470"/>
    </row>
    <row r="8234" spans="1:1" s="471" customFormat="1" ht="12" hidden="1" customHeight="1">
      <c r="A8234" s="470"/>
    </row>
    <row r="8235" spans="1:1" s="471" customFormat="1" ht="12" hidden="1" customHeight="1">
      <c r="A8235" s="470"/>
    </row>
    <row r="8236" spans="1:1" s="471" customFormat="1" ht="12" hidden="1" customHeight="1">
      <c r="A8236" s="470"/>
    </row>
    <row r="8237" spans="1:1" s="471" customFormat="1" ht="12" hidden="1" customHeight="1">
      <c r="A8237" s="470"/>
    </row>
    <row r="8238" spans="1:1" s="471" customFormat="1" ht="12" hidden="1" customHeight="1">
      <c r="A8238" s="470"/>
    </row>
    <row r="8239" spans="1:1" s="471" customFormat="1" ht="12" hidden="1" customHeight="1">
      <c r="A8239" s="470"/>
    </row>
    <row r="8240" spans="1:1" s="471" customFormat="1" ht="12" hidden="1" customHeight="1">
      <c r="A8240" s="470"/>
    </row>
    <row r="8241" spans="1:1" s="471" customFormat="1" ht="12" hidden="1" customHeight="1">
      <c r="A8241" s="470"/>
    </row>
    <row r="8242" spans="1:1" s="471" customFormat="1" ht="12" hidden="1" customHeight="1">
      <c r="A8242" s="470"/>
    </row>
    <row r="8243" spans="1:1" s="471" customFormat="1" ht="12" hidden="1" customHeight="1">
      <c r="A8243" s="470"/>
    </row>
    <row r="8244" spans="1:1" s="471" customFormat="1" ht="12" hidden="1" customHeight="1">
      <c r="A8244" s="470"/>
    </row>
    <row r="8245" spans="1:1" s="471" customFormat="1" ht="12" hidden="1" customHeight="1">
      <c r="A8245" s="470"/>
    </row>
    <row r="8246" spans="1:1" s="471" customFormat="1" ht="12" hidden="1" customHeight="1">
      <c r="A8246" s="470"/>
    </row>
    <row r="8247" spans="1:1" s="471" customFormat="1" ht="12" hidden="1" customHeight="1">
      <c r="A8247" s="470"/>
    </row>
    <row r="8248" spans="1:1" s="471" customFormat="1" ht="12" hidden="1" customHeight="1">
      <c r="A8248" s="470"/>
    </row>
    <row r="8249" spans="1:1" s="471" customFormat="1" ht="12" hidden="1" customHeight="1">
      <c r="A8249" s="470"/>
    </row>
    <row r="8250" spans="1:1" s="471" customFormat="1" ht="12" hidden="1" customHeight="1">
      <c r="A8250" s="470"/>
    </row>
    <row r="8251" spans="1:1" s="471" customFormat="1" ht="12" hidden="1" customHeight="1">
      <c r="A8251" s="470"/>
    </row>
    <row r="8252" spans="1:1" s="471" customFormat="1" ht="12" hidden="1" customHeight="1">
      <c r="A8252" s="470"/>
    </row>
    <row r="8253" spans="1:1" s="471" customFormat="1" ht="12" hidden="1" customHeight="1">
      <c r="A8253" s="470"/>
    </row>
    <row r="8254" spans="1:1" s="471" customFormat="1" ht="12" hidden="1" customHeight="1">
      <c r="A8254" s="470"/>
    </row>
    <row r="8255" spans="1:1" s="471" customFormat="1" ht="12" hidden="1" customHeight="1">
      <c r="A8255" s="470"/>
    </row>
    <row r="8256" spans="1:1" s="471" customFormat="1" ht="12" hidden="1" customHeight="1">
      <c r="A8256" s="470"/>
    </row>
    <row r="8257" spans="1:1" s="471" customFormat="1" ht="12" hidden="1" customHeight="1">
      <c r="A8257" s="470"/>
    </row>
    <row r="8258" spans="1:1" s="471" customFormat="1" ht="12" hidden="1" customHeight="1">
      <c r="A8258" s="470"/>
    </row>
    <row r="8259" spans="1:1" s="471" customFormat="1" ht="12" hidden="1" customHeight="1">
      <c r="A8259" s="470"/>
    </row>
    <row r="8260" spans="1:1" s="471" customFormat="1" ht="12" hidden="1" customHeight="1">
      <c r="A8260" s="470"/>
    </row>
    <row r="8261" spans="1:1" s="471" customFormat="1" ht="12" hidden="1" customHeight="1">
      <c r="A8261" s="470"/>
    </row>
    <row r="8262" spans="1:1" s="471" customFormat="1" ht="12" hidden="1" customHeight="1">
      <c r="A8262" s="470"/>
    </row>
    <row r="8263" spans="1:1" s="471" customFormat="1" ht="12" hidden="1" customHeight="1">
      <c r="A8263" s="470"/>
    </row>
    <row r="8264" spans="1:1" s="471" customFormat="1" ht="12" hidden="1" customHeight="1">
      <c r="A8264" s="470"/>
    </row>
    <row r="8265" spans="1:1" s="471" customFormat="1" ht="12" hidden="1" customHeight="1">
      <c r="A8265" s="470"/>
    </row>
    <row r="8266" spans="1:1" s="471" customFormat="1" ht="12" hidden="1" customHeight="1">
      <c r="A8266" s="470"/>
    </row>
    <row r="8267" spans="1:1" s="471" customFormat="1" ht="12" hidden="1" customHeight="1">
      <c r="A8267" s="470"/>
    </row>
    <row r="8268" spans="1:1" s="471" customFormat="1" ht="12" hidden="1" customHeight="1">
      <c r="A8268" s="470"/>
    </row>
    <row r="8269" spans="1:1" s="471" customFormat="1" ht="12" hidden="1" customHeight="1">
      <c r="A8269" s="470"/>
    </row>
    <row r="8270" spans="1:1" s="471" customFormat="1" ht="12" hidden="1" customHeight="1">
      <c r="A8270" s="470"/>
    </row>
    <row r="8271" spans="1:1" s="471" customFormat="1" ht="12" hidden="1" customHeight="1">
      <c r="A8271" s="470"/>
    </row>
    <row r="8272" spans="1:1" s="471" customFormat="1" ht="12" hidden="1" customHeight="1">
      <c r="A8272" s="470"/>
    </row>
    <row r="8273" spans="1:1" s="471" customFormat="1" ht="12" hidden="1" customHeight="1">
      <c r="A8273" s="470"/>
    </row>
    <row r="8274" spans="1:1" s="471" customFormat="1" ht="12" hidden="1" customHeight="1">
      <c r="A8274" s="470"/>
    </row>
    <row r="8275" spans="1:1" s="471" customFormat="1" ht="12" hidden="1" customHeight="1">
      <c r="A8275" s="470"/>
    </row>
    <row r="8276" spans="1:1" s="471" customFormat="1" ht="12" hidden="1" customHeight="1">
      <c r="A8276" s="470"/>
    </row>
    <row r="8277" spans="1:1" s="471" customFormat="1" ht="12" hidden="1" customHeight="1">
      <c r="A8277" s="470"/>
    </row>
    <row r="8278" spans="1:1" s="471" customFormat="1" ht="12" hidden="1" customHeight="1">
      <c r="A8278" s="470"/>
    </row>
    <row r="8279" spans="1:1" s="471" customFormat="1" ht="12" hidden="1" customHeight="1">
      <c r="A8279" s="470"/>
    </row>
    <row r="8280" spans="1:1" s="471" customFormat="1" ht="12" hidden="1" customHeight="1">
      <c r="A8280" s="470"/>
    </row>
    <row r="8281" spans="1:1" s="471" customFormat="1" ht="12" hidden="1" customHeight="1">
      <c r="A8281" s="470"/>
    </row>
    <row r="8282" spans="1:1" s="471" customFormat="1" ht="12" hidden="1" customHeight="1">
      <c r="A8282" s="470"/>
    </row>
    <row r="8283" spans="1:1" s="471" customFormat="1" ht="12" hidden="1" customHeight="1">
      <c r="A8283" s="470"/>
    </row>
    <row r="8284" spans="1:1" s="471" customFormat="1" ht="12" hidden="1" customHeight="1">
      <c r="A8284" s="470"/>
    </row>
    <row r="8285" spans="1:1" s="471" customFormat="1" ht="12" hidden="1" customHeight="1">
      <c r="A8285" s="470"/>
    </row>
    <row r="8286" spans="1:1" s="471" customFormat="1" ht="12" hidden="1" customHeight="1">
      <c r="A8286" s="470"/>
    </row>
    <row r="8287" spans="1:1" s="471" customFormat="1" ht="12" hidden="1" customHeight="1">
      <c r="A8287" s="470"/>
    </row>
    <row r="8288" spans="1:1" s="471" customFormat="1" ht="12" hidden="1" customHeight="1">
      <c r="A8288" s="470"/>
    </row>
    <row r="8289" spans="1:1" s="471" customFormat="1" ht="12" hidden="1" customHeight="1">
      <c r="A8289" s="470"/>
    </row>
    <row r="8290" spans="1:1" s="471" customFormat="1" ht="12" hidden="1" customHeight="1">
      <c r="A8290" s="470"/>
    </row>
    <row r="8291" spans="1:1" s="471" customFormat="1" ht="12" hidden="1" customHeight="1">
      <c r="A8291" s="470"/>
    </row>
    <row r="8292" spans="1:1" s="471" customFormat="1" ht="12" hidden="1" customHeight="1">
      <c r="A8292" s="470"/>
    </row>
    <row r="8293" spans="1:1" s="471" customFormat="1" ht="12" hidden="1" customHeight="1">
      <c r="A8293" s="470"/>
    </row>
    <row r="8294" spans="1:1" s="471" customFormat="1" ht="12" hidden="1" customHeight="1">
      <c r="A8294" s="470"/>
    </row>
    <row r="8295" spans="1:1" s="471" customFormat="1" ht="12" hidden="1" customHeight="1">
      <c r="A8295" s="470"/>
    </row>
    <row r="8296" spans="1:1" s="471" customFormat="1" ht="12" hidden="1" customHeight="1">
      <c r="A8296" s="470"/>
    </row>
    <row r="8297" spans="1:1" s="471" customFormat="1" ht="12" hidden="1" customHeight="1">
      <c r="A8297" s="470"/>
    </row>
    <row r="8298" spans="1:1" s="471" customFormat="1" ht="12" hidden="1" customHeight="1">
      <c r="A8298" s="470"/>
    </row>
    <row r="8299" spans="1:1" s="471" customFormat="1" ht="12" hidden="1" customHeight="1">
      <c r="A8299" s="470"/>
    </row>
    <row r="8300" spans="1:1" s="471" customFormat="1" ht="12" hidden="1" customHeight="1">
      <c r="A8300" s="470"/>
    </row>
    <row r="8301" spans="1:1" s="471" customFormat="1" ht="12" hidden="1" customHeight="1">
      <c r="A8301" s="470"/>
    </row>
    <row r="8302" spans="1:1" s="471" customFormat="1" ht="12" hidden="1" customHeight="1">
      <c r="A8302" s="470"/>
    </row>
    <row r="8303" spans="1:1" s="471" customFormat="1" ht="12" hidden="1" customHeight="1">
      <c r="A8303" s="470"/>
    </row>
    <row r="8304" spans="1:1" s="471" customFormat="1" ht="12" hidden="1" customHeight="1">
      <c r="A8304" s="470"/>
    </row>
    <row r="8305" spans="1:1" s="471" customFormat="1" ht="12" hidden="1" customHeight="1">
      <c r="A8305" s="470"/>
    </row>
    <row r="8306" spans="1:1" s="471" customFormat="1" ht="12" hidden="1" customHeight="1">
      <c r="A8306" s="470"/>
    </row>
    <row r="8307" spans="1:1" s="471" customFormat="1" ht="12" hidden="1" customHeight="1">
      <c r="A8307" s="470"/>
    </row>
    <row r="8308" spans="1:1" s="471" customFormat="1" ht="12" hidden="1" customHeight="1">
      <c r="A8308" s="470"/>
    </row>
    <row r="8309" spans="1:1" s="471" customFormat="1" ht="12" hidden="1" customHeight="1">
      <c r="A8309" s="470"/>
    </row>
    <row r="8310" spans="1:1" s="471" customFormat="1" ht="12" hidden="1" customHeight="1">
      <c r="A8310" s="470"/>
    </row>
    <row r="8311" spans="1:1" s="471" customFormat="1" ht="12" hidden="1" customHeight="1">
      <c r="A8311" s="470"/>
    </row>
    <row r="8312" spans="1:1" s="471" customFormat="1" ht="12" hidden="1" customHeight="1">
      <c r="A8312" s="470"/>
    </row>
    <row r="8313" spans="1:1" s="471" customFormat="1" ht="12" hidden="1" customHeight="1">
      <c r="A8313" s="470"/>
    </row>
    <row r="8314" spans="1:1" s="471" customFormat="1" ht="12" hidden="1" customHeight="1">
      <c r="A8314" s="470"/>
    </row>
    <row r="8315" spans="1:1" s="471" customFormat="1" ht="12" hidden="1" customHeight="1">
      <c r="A8315" s="470"/>
    </row>
    <row r="8316" spans="1:1" s="471" customFormat="1" ht="12" hidden="1" customHeight="1">
      <c r="A8316" s="470"/>
    </row>
    <row r="8317" spans="1:1" s="471" customFormat="1" ht="12" hidden="1" customHeight="1">
      <c r="A8317" s="470"/>
    </row>
    <row r="8318" spans="1:1" s="471" customFormat="1" ht="12" hidden="1" customHeight="1">
      <c r="A8318" s="470"/>
    </row>
    <row r="8319" spans="1:1" s="471" customFormat="1" ht="12" hidden="1" customHeight="1">
      <c r="A8319" s="470"/>
    </row>
    <row r="8320" spans="1:1" s="471" customFormat="1" ht="12" hidden="1" customHeight="1">
      <c r="A8320" s="470"/>
    </row>
    <row r="8321" spans="1:1" s="471" customFormat="1" ht="12" hidden="1" customHeight="1">
      <c r="A8321" s="470"/>
    </row>
    <row r="8322" spans="1:1" s="471" customFormat="1" ht="12" hidden="1" customHeight="1">
      <c r="A8322" s="470"/>
    </row>
    <row r="8323" spans="1:1" s="471" customFormat="1" ht="12" hidden="1" customHeight="1">
      <c r="A8323" s="470"/>
    </row>
    <row r="8324" spans="1:1" s="471" customFormat="1" ht="12" hidden="1" customHeight="1">
      <c r="A8324" s="470"/>
    </row>
    <row r="8325" spans="1:1" s="471" customFormat="1" ht="12" hidden="1" customHeight="1">
      <c r="A8325" s="470"/>
    </row>
    <row r="8326" spans="1:1" s="471" customFormat="1" ht="12" hidden="1" customHeight="1">
      <c r="A8326" s="470"/>
    </row>
    <row r="8327" spans="1:1" s="471" customFormat="1" ht="12" hidden="1" customHeight="1">
      <c r="A8327" s="470"/>
    </row>
    <row r="8328" spans="1:1" s="471" customFormat="1" ht="12" hidden="1" customHeight="1">
      <c r="A8328" s="470"/>
    </row>
    <row r="8329" spans="1:1" s="471" customFormat="1" ht="12" hidden="1" customHeight="1">
      <c r="A8329" s="470"/>
    </row>
    <row r="8330" spans="1:1" s="471" customFormat="1" ht="12" hidden="1" customHeight="1">
      <c r="A8330" s="470"/>
    </row>
    <row r="8331" spans="1:1" s="471" customFormat="1" ht="12" hidden="1" customHeight="1">
      <c r="A8331" s="470"/>
    </row>
    <row r="8332" spans="1:1" s="471" customFormat="1" ht="12" hidden="1" customHeight="1">
      <c r="A8332" s="470"/>
    </row>
    <row r="8333" spans="1:1" s="471" customFormat="1" ht="12" hidden="1" customHeight="1">
      <c r="A8333" s="470"/>
    </row>
    <row r="8334" spans="1:1" s="471" customFormat="1" ht="12" hidden="1" customHeight="1">
      <c r="A8334" s="470"/>
    </row>
    <row r="8335" spans="1:1" s="471" customFormat="1" ht="12" hidden="1" customHeight="1">
      <c r="A8335" s="470"/>
    </row>
    <row r="8336" spans="1:1" s="471" customFormat="1" ht="12" hidden="1" customHeight="1">
      <c r="A8336" s="470"/>
    </row>
    <row r="8337" spans="1:1" s="471" customFormat="1" ht="12" hidden="1" customHeight="1">
      <c r="A8337" s="470"/>
    </row>
    <row r="8338" spans="1:1" s="471" customFormat="1" ht="12" hidden="1" customHeight="1">
      <c r="A8338" s="470"/>
    </row>
    <row r="8339" spans="1:1" s="471" customFormat="1" ht="12" hidden="1" customHeight="1">
      <c r="A8339" s="470"/>
    </row>
    <row r="8340" spans="1:1" s="471" customFormat="1" ht="12" hidden="1" customHeight="1">
      <c r="A8340" s="470"/>
    </row>
    <row r="8341" spans="1:1" s="471" customFormat="1" ht="12" hidden="1" customHeight="1">
      <c r="A8341" s="470"/>
    </row>
    <row r="8342" spans="1:1" s="471" customFormat="1" ht="12" hidden="1" customHeight="1">
      <c r="A8342" s="470"/>
    </row>
    <row r="8343" spans="1:1" s="471" customFormat="1" ht="12" hidden="1" customHeight="1">
      <c r="A8343" s="470"/>
    </row>
    <row r="8344" spans="1:1" s="471" customFormat="1" ht="12" hidden="1" customHeight="1">
      <c r="A8344" s="470"/>
    </row>
    <row r="8345" spans="1:1" s="471" customFormat="1" ht="12" hidden="1" customHeight="1">
      <c r="A8345" s="470"/>
    </row>
    <row r="8346" spans="1:1" s="471" customFormat="1" ht="12" hidden="1" customHeight="1">
      <c r="A8346" s="470"/>
    </row>
    <row r="8347" spans="1:1" s="471" customFormat="1" ht="12" hidden="1" customHeight="1">
      <c r="A8347" s="470"/>
    </row>
    <row r="8348" spans="1:1" s="471" customFormat="1" ht="12" hidden="1" customHeight="1">
      <c r="A8348" s="470"/>
    </row>
    <row r="8349" spans="1:1" s="471" customFormat="1" ht="12" hidden="1" customHeight="1">
      <c r="A8349" s="470"/>
    </row>
    <row r="8350" spans="1:1" s="471" customFormat="1" ht="12" hidden="1" customHeight="1">
      <c r="A8350" s="470"/>
    </row>
    <row r="8351" spans="1:1" s="471" customFormat="1" ht="12" hidden="1" customHeight="1">
      <c r="A8351" s="470"/>
    </row>
    <row r="8352" spans="1:1" s="471" customFormat="1" ht="12" hidden="1" customHeight="1">
      <c r="A8352" s="470"/>
    </row>
    <row r="8353" spans="1:1" s="471" customFormat="1" ht="12" hidden="1" customHeight="1">
      <c r="A8353" s="470"/>
    </row>
    <row r="8354" spans="1:1" s="471" customFormat="1" ht="12" hidden="1" customHeight="1">
      <c r="A8354" s="470"/>
    </row>
    <row r="8355" spans="1:1" s="471" customFormat="1" ht="12" hidden="1" customHeight="1">
      <c r="A8355" s="470"/>
    </row>
    <row r="8356" spans="1:1" s="471" customFormat="1" ht="12" hidden="1" customHeight="1">
      <c r="A8356" s="470"/>
    </row>
    <row r="8357" spans="1:1" s="471" customFormat="1" ht="12" hidden="1" customHeight="1">
      <c r="A8357" s="470"/>
    </row>
    <row r="8358" spans="1:1" s="471" customFormat="1" ht="12" hidden="1" customHeight="1">
      <c r="A8358" s="470"/>
    </row>
    <row r="8359" spans="1:1" s="471" customFormat="1" ht="12" hidden="1" customHeight="1">
      <c r="A8359" s="470"/>
    </row>
    <row r="8360" spans="1:1" s="471" customFormat="1" ht="12" hidden="1" customHeight="1">
      <c r="A8360" s="470"/>
    </row>
    <row r="8361" spans="1:1" s="471" customFormat="1" ht="12" hidden="1" customHeight="1">
      <c r="A8361" s="470"/>
    </row>
    <row r="8362" spans="1:1" s="471" customFormat="1" ht="12" hidden="1" customHeight="1">
      <c r="A8362" s="470"/>
    </row>
    <row r="8363" spans="1:1" s="471" customFormat="1" ht="12" hidden="1" customHeight="1">
      <c r="A8363" s="470"/>
    </row>
    <row r="8364" spans="1:1" s="471" customFormat="1" ht="12" hidden="1" customHeight="1">
      <c r="A8364" s="470"/>
    </row>
    <row r="8365" spans="1:1" s="471" customFormat="1" ht="12" hidden="1" customHeight="1">
      <c r="A8365" s="470"/>
    </row>
    <row r="8366" spans="1:1" s="471" customFormat="1" ht="12" hidden="1" customHeight="1">
      <c r="A8366" s="470"/>
    </row>
    <row r="8367" spans="1:1" s="471" customFormat="1" ht="12" hidden="1" customHeight="1">
      <c r="A8367" s="470"/>
    </row>
    <row r="8368" spans="1:1" s="471" customFormat="1" ht="12" hidden="1" customHeight="1">
      <c r="A8368" s="470"/>
    </row>
    <row r="8369" spans="1:1" s="471" customFormat="1" ht="12" hidden="1" customHeight="1">
      <c r="A8369" s="470"/>
    </row>
    <row r="8370" spans="1:1" s="471" customFormat="1" ht="12" hidden="1" customHeight="1">
      <c r="A8370" s="470"/>
    </row>
    <row r="8371" spans="1:1" s="471" customFormat="1" ht="12" hidden="1" customHeight="1">
      <c r="A8371" s="470"/>
    </row>
    <row r="8372" spans="1:1" s="471" customFormat="1" ht="12" hidden="1" customHeight="1">
      <c r="A8372" s="470"/>
    </row>
    <row r="8373" spans="1:1" s="471" customFormat="1" ht="12" hidden="1" customHeight="1">
      <c r="A8373" s="470"/>
    </row>
    <row r="8374" spans="1:1" s="471" customFormat="1" ht="12" hidden="1" customHeight="1">
      <c r="A8374" s="470"/>
    </row>
    <row r="8375" spans="1:1" s="471" customFormat="1" ht="12" hidden="1" customHeight="1">
      <c r="A8375" s="470"/>
    </row>
    <row r="8376" spans="1:1" s="471" customFormat="1" ht="12" hidden="1" customHeight="1">
      <c r="A8376" s="470"/>
    </row>
    <row r="8377" spans="1:1" s="471" customFormat="1" ht="12" hidden="1" customHeight="1">
      <c r="A8377" s="470"/>
    </row>
    <row r="8378" spans="1:1" s="471" customFormat="1" ht="12" hidden="1" customHeight="1">
      <c r="A8378" s="470"/>
    </row>
    <row r="8379" spans="1:1" s="471" customFormat="1" ht="12" hidden="1" customHeight="1">
      <c r="A8379" s="470"/>
    </row>
    <row r="8380" spans="1:1" s="471" customFormat="1" ht="12" hidden="1" customHeight="1">
      <c r="A8380" s="470"/>
    </row>
    <row r="8381" spans="1:1" s="471" customFormat="1" ht="12" hidden="1" customHeight="1">
      <c r="A8381" s="470"/>
    </row>
    <row r="8382" spans="1:1" s="471" customFormat="1" ht="12" hidden="1" customHeight="1">
      <c r="A8382" s="470"/>
    </row>
    <row r="8383" spans="1:1" s="471" customFormat="1" ht="12" hidden="1" customHeight="1">
      <c r="A8383" s="470"/>
    </row>
    <row r="8384" spans="1:1" s="471" customFormat="1" ht="12" hidden="1" customHeight="1">
      <c r="A8384" s="470"/>
    </row>
    <row r="8385" spans="1:1" s="471" customFormat="1" ht="12" hidden="1" customHeight="1">
      <c r="A8385" s="470"/>
    </row>
    <row r="8386" spans="1:1" s="471" customFormat="1" ht="12" hidden="1" customHeight="1">
      <c r="A8386" s="470"/>
    </row>
    <row r="8387" spans="1:1" s="471" customFormat="1" ht="12" hidden="1" customHeight="1">
      <c r="A8387" s="470"/>
    </row>
    <row r="8388" spans="1:1" s="471" customFormat="1" ht="12" hidden="1" customHeight="1">
      <c r="A8388" s="470"/>
    </row>
    <row r="8389" spans="1:1" s="471" customFormat="1" ht="12" hidden="1" customHeight="1">
      <c r="A8389" s="470"/>
    </row>
    <row r="8390" spans="1:1" s="471" customFormat="1" ht="12" hidden="1" customHeight="1">
      <c r="A8390" s="470"/>
    </row>
    <row r="8391" spans="1:1" s="471" customFormat="1" ht="12" hidden="1" customHeight="1">
      <c r="A8391" s="470"/>
    </row>
    <row r="8392" spans="1:1" s="471" customFormat="1" ht="12" hidden="1" customHeight="1">
      <c r="A8392" s="470"/>
    </row>
    <row r="8393" spans="1:1" s="471" customFormat="1" ht="12" hidden="1" customHeight="1">
      <c r="A8393" s="470"/>
    </row>
    <row r="8394" spans="1:1" s="471" customFormat="1" ht="12" hidden="1" customHeight="1">
      <c r="A8394" s="470"/>
    </row>
    <row r="8395" spans="1:1" s="471" customFormat="1" ht="12" hidden="1" customHeight="1">
      <c r="A8395" s="470"/>
    </row>
    <row r="8396" spans="1:1" s="471" customFormat="1" ht="12" hidden="1" customHeight="1">
      <c r="A8396" s="470"/>
    </row>
    <row r="8397" spans="1:1" s="471" customFormat="1" ht="12" hidden="1" customHeight="1">
      <c r="A8397" s="470"/>
    </row>
    <row r="8398" spans="1:1" s="471" customFormat="1" ht="12" hidden="1" customHeight="1">
      <c r="A8398" s="470"/>
    </row>
    <row r="8399" spans="1:1" s="471" customFormat="1" ht="12" hidden="1" customHeight="1">
      <c r="A8399" s="470"/>
    </row>
    <row r="8400" spans="1:1" s="471" customFormat="1" ht="12" hidden="1" customHeight="1">
      <c r="A8400" s="470"/>
    </row>
    <row r="8401" spans="1:1" s="471" customFormat="1" ht="12" hidden="1" customHeight="1">
      <c r="A8401" s="470"/>
    </row>
    <row r="8402" spans="1:1" s="471" customFormat="1" ht="12" hidden="1" customHeight="1">
      <c r="A8402" s="470"/>
    </row>
    <row r="8403" spans="1:1" s="471" customFormat="1" ht="12" hidden="1" customHeight="1">
      <c r="A8403" s="470"/>
    </row>
    <row r="8404" spans="1:1" s="471" customFormat="1" ht="12" hidden="1" customHeight="1">
      <c r="A8404" s="470"/>
    </row>
    <row r="8405" spans="1:1" s="471" customFormat="1" ht="12" hidden="1" customHeight="1">
      <c r="A8405" s="470"/>
    </row>
    <row r="8406" spans="1:1" s="471" customFormat="1" ht="12" hidden="1" customHeight="1">
      <c r="A8406" s="470"/>
    </row>
    <row r="8407" spans="1:1" s="471" customFormat="1" ht="12" hidden="1" customHeight="1">
      <c r="A8407" s="470"/>
    </row>
    <row r="8408" spans="1:1" s="471" customFormat="1" ht="12" hidden="1" customHeight="1">
      <c r="A8408" s="470"/>
    </row>
    <row r="8409" spans="1:1" s="471" customFormat="1" ht="12" hidden="1" customHeight="1">
      <c r="A8409" s="470"/>
    </row>
    <row r="8410" spans="1:1" s="471" customFormat="1" ht="12" hidden="1" customHeight="1">
      <c r="A8410" s="470"/>
    </row>
    <row r="8411" spans="1:1" s="471" customFormat="1" ht="12" hidden="1" customHeight="1">
      <c r="A8411" s="470"/>
    </row>
    <row r="8412" spans="1:1" s="471" customFormat="1" ht="12" hidden="1" customHeight="1">
      <c r="A8412" s="470"/>
    </row>
    <row r="8413" spans="1:1" s="471" customFormat="1" ht="12" hidden="1" customHeight="1">
      <c r="A8413" s="470"/>
    </row>
    <row r="8414" spans="1:1" s="471" customFormat="1" ht="12" hidden="1" customHeight="1">
      <c r="A8414" s="470"/>
    </row>
    <row r="8415" spans="1:1" s="471" customFormat="1" ht="12" hidden="1" customHeight="1">
      <c r="A8415" s="470"/>
    </row>
    <row r="8416" spans="1:1" s="471" customFormat="1" ht="12" hidden="1" customHeight="1">
      <c r="A8416" s="470"/>
    </row>
    <row r="8417" spans="1:1" s="471" customFormat="1" ht="12" hidden="1" customHeight="1">
      <c r="A8417" s="470"/>
    </row>
    <row r="8418" spans="1:1" s="471" customFormat="1" ht="12" hidden="1" customHeight="1">
      <c r="A8418" s="470"/>
    </row>
    <row r="8419" spans="1:1" s="471" customFormat="1" ht="12" hidden="1" customHeight="1">
      <c r="A8419" s="470"/>
    </row>
    <row r="8420" spans="1:1" s="471" customFormat="1" ht="12" hidden="1" customHeight="1">
      <c r="A8420" s="470"/>
    </row>
    <row r="8421" spans="1:1" s="471" customFormat="1" ht="12" hidden="1" customHeight="1">
      <c r="A8421" s="470"/>
    </row>
    <row r="8422" spans="1:1" s="471" customFormat="1" ht="12" hidden="1" customHeight="1">
      <c r="A8422" s="470"/>
    </row>
    <row r="8423" spans="1:1" s="471" customFormat="1" ht="12" hidden="1" customHeight="1">
      <c r="A8423" s="470"/>
    </row>
    <row r="8424" spans="1:1" s="471" customFormat="1" ht="12" hidden="1" customHeight="1">
      <c r="A8424" s="470"/>
    </row>
    <row r="8425" spans="1:1" s="471" customFormat="1" ht="12" hidden="1" customHeight="1">
      <c r="A8425" s="470"/>
    </row>
    <row r="8426" spans="1:1" s="471" customFormat="1" ht="12" hidden="1" customHeight="1">
      <c r="A8426" s="470"/>
    </row>
    <row r="8427" spans="1:1" s="471" customFormat="1" ht="12" hidden="1" customHeight="1">
      <c r="A8427" s="470"/>
    </row>
    <row r="8428" spans="1:1" s="471" customFormat="1" ht="12" hidden="1" customHeight="1">
      <c r="A8428" s="470"/>
    </row>
    <row r="8429" spans="1:1" s="471" customFormat="1" ht="12" hidden="1" customHeight="1">
      <c r="A8429" s="470"/>
    </row>
    <row r="8430" spans="1:1" s="471" customFormat="1" ht="12" hidden="1" customHeight="1">
      <c r="A8430" s="470"/>
    </row>
    <row r="8431" spans="1:1" s="471" customFormat="1" ht="12" hidden="1" customHeight="1">
      <c r="A8431" s="470"/>
    </row>
    <row r="8432" spans="1:1" s="471" customFormat="1" ht="12" hidden="1" customHeight="1">
      <c r="A8432" s="470"/>
    </row>
    <row r="8433" spans="1:1" s="471" customFormat="1" ht="12" hidden="1" customHeight="1">
      <c r="A8433" s="470"/>
    </row>
    <row r="8434" spans="1:1" s="471" customFormat="1" ht="12" hidden="1" customHeight="1">
      <c r="A8434" s="470"/>
    </row>
    <row r="8435" spans="1:1" s="471" customFormat="1" ht="12" hidden="1" customHeight="1">
      <c r="A8435" s="470"/>
    </row>
    <row r="8436" spans="1:1" s="471" customFormat="1" ht="12" hidden="1" customHeight="1">
      <c r="A8436" s="470"/>
    </row>
    <row r="8437" spans="1:1" s="471" customFormat="1" ht="12" hidden="1" customHeight="1">
      <c r="A8437" s="470"/>
    </row>
    <row r="8438" spans="1:1" s="471" customFormat="1" ht="12" hidden="1" customHeight="1">
      <c r="A8438" s="470"/>
    </row>
    <row r="8439" spans="1:1" s="471" customFormat="1" ht="12" hidden="1" customHeight="1">
      <c r="A8439" s="470"/>
    </row>
    <row r="8440" spans="1:1" s="471" customFormat="1" ht="12" hidden="1" customHeight="1">
      <c r="A8440" s="470"/>
    </row>
    <row r="8441" spans="1:1" s="471" customFormat="1" ht="12" hidden="1" customHeight="1">
      <c r="A8441" s="470"/>
    </row>
    <row r="8442" spans="1:1" s="471" customFormat="1" ht="12" hidden="1" customHeight="1">
      <c r="A8442" s="470"/>
    </row>
    <row r="8443" spans="1:1" s="471" customFormat="1" ht="12" hidden="1" customHeight="1">
      <c r="A8443" s="470"/>
    </row>
    <row r="8444" spans="1:1" s="471" customFormat="1" ht="12" hidden="1" customHeight="1">
      <c r="A8444" s="470"/>
    </row>
    <row r="8445" spans="1:1" s="471" customFormat="1" ht="12" hidden="1" customHeight="1">
      <c r="A8445" s="470"/>
    </row>
    <row r="8446" spans="1:1" s="471" customFormat="1" ht="12" hidden="1" customHeight="1">
      <c r="A8446" s="470"/>
    </row>
    <row r="8447" spans="1:1" s="471" customFormat="1" ht="12" hidden="1" customHeight="1">
      <c r="A8447" s="470"/>
    </row>
    <row r="8448" spans="1:1" s="471" customFormat="1" ht="12" hidden="1" customHeight="1">
      <c r="A8448" s="470"/>
    </row>
    <row r="8449" spans="1:1" s="471" customFormat="1" ht="12" hidden="1" customHeight="1">
      <c r="A8449" s="470"/>
    </row>
    <row r="8450" spans="1:1" s="471" customFormat="1" ht="12" hidden="1" customHeight="1">
      <c r="A8450" s="470"/>
    </row>
    <row r="8451" spans="1:1" s="471" customFormat="1" ht="12" hidden="1" customHeight="1">
      <c r="A8451" s="470"/>
    </row>
    <row r="8452" spans="1:1" s="471" customFormat="1" ht="12" hidden="1" customHeight="1">
      <c r="A8452" s="470"/>
    </row>
    <row r="8453" spans="1:1" s="471" customFormat="1" ht="12" hidden="1" customHeight="1">
      <c r="A8453" s="470"/>
    </row>
    <row r="8454" spans="1:1" s="471" customFormat="1" ht="12" hidden="1" customHeight="1">
      <c r="A8454" s="470"/>
    </row>
    <row r="8455" spans="1:1" s="471" customFormat="1" ht="12" hidden="1" customHeight="1">
      <c r="A8455" s="470"/>
    </row>
    <row r="8456" spans="1:1" s="471" customFormat="1" ht="12" hidden="1" customHeight="1">
      <c r="A8456" s="470"/>
    </row>
    <row r="8457" spans="1:1" s="471" customFormat="1" ht="12" hidden="1" customHeight="1">
      <c r="A8457" s="470"/>
    </row>
    <row r="8458" spans="1:1" s="471" customFormat="1" ht="12" hidden="1" customHeight="1">
      <c r="A8458" s="470"/>
    </row>
    <row r="8459" spans="1:1" s="471" customFormat="1" ht="12" hidden="1" customHeight="1">
      <c r="A8459" s="470"/>
    </row>
    <row r="8460" spans="1:1" s="471" customFormat="1" ht="12" hidden="1" customHeight="1">
      <c r="A8460" s="470"/>
    </row>
    <row r="8461" spans="1:1" s="471" customFormat="1" ht="12" hidden="1" customHeight="1">
      <c r="A8461" s="470"/>
    </row>
    <row r="8462" spans="1:1" s="471" customFormat="1" ht="12" hidden="1" customHeight="1">
      <c r="A8462" s="470"/>
    </row>
    <row r="8463" spans="1:1" s="471" customFormat="1" ht="12" hidden="1" customHeight="1">
      <c r="A8463" s="470"/>
    </row>
    <row r="8464" spans="1:1" s="471" customFormat="1" ht="12" hidden="1" customHeight="1">
      <c r="A8464" s="470"/>
    </row>
    <row r="8465" spans="1:1" s="471" customFormat="1" ht="12" hidden="1" customHeight="1">
      <c r="A8465" s="470"/>
    </row>
    <row r="8466" spans="1:1" s="471" customFormat="1" ht="12" hidden="1" customHeight="1">
      <c r="A8466" s="470"/>
    </row>
    <row r="8467" spans="1:1" s="471" customFormat="1" ht="12" hidden="1" customHeight="1">
      <c r="A8467" s="470"/>
    </row>
    <row r="8468" spans="1:1" s="471" customFormat="1" ht="12" hidden="1" customHeight="1">
      <c r="A8468" s="470"/>
    </row>
    <row r="8469" spans="1:1" s="471" customFormat="1" ht="12" hidden="1" customHeight="1">
      <c r="A8469" s="470"/>
    </row>
    <row r="8470" spans="1:1" s="471" customFormat="1" ht="12" hidden="1" customHeight="1">
      <c r="A8470" s="470"/>
    </row>
    <row r="8471" spans="1:1" s="471" customFormat="1" ht="12" hidden="1" customHeight="1">
      <c r="A8471" s="470"/>
    </row>
    <row r="8472" spans="1:1" s="471" customFormat="1" ht="12" hidden="1" customHeight="1">
      <c r="A8472" s="470"/>
    </row>
    <row r="8473" spans="1:1" s="471" customFormat="1" ht="12" hidden="1" customHeight="1">
      <c r="A8473" s="470"/>
    </row>
    <row r="8474" spans="1:1" s="471" customFormat="1" ht="12" hidden="1" customHeight="1">
      <c r="A8474" s="470"/>
    </row>
    <row r="8475" spans="1:1" s="471" customFormat="1" ht="12" hidden="1" customHeight="1">
      <c r="A8475" s="470"/>
    </row>
    <row r="8476" spans="1:1" s="471" customFormat="1" ht="12" hidden="1" customHeight="1">
      <c r="A8476" s="470"/>
    </row>
    <row r="8477" spans="1:1" s="471" customFormat="1" ht="12" hidden="1" customHeight="1">
      <c r="A8477" s="470"/>
    </row>
    <row r="8478" spans="1:1" s="471" customFormat="1" ht="12" hidden="1" customHeight="1">
      <c r="A8478" s="470"/>
    </row>
    <row r="8479" spans="1:1" s="471" customFormat="1" ht="12" hidden="1" customHeight="1">
      <c r="A8479" s="470"/>
    </row>
    <row r="8480" spans="1:1" s="471" customFormat="1" ht="12" hidden="1" customHeight="1">
      <c r="A8480" s="470"/>
    </row>
    <row r="8481" spans="1:1" s="471" customFormat="1" ht="12" hidden="1" customHeight="1">
      <c r="A8481" s="470"/>
    </row>
    <row r="8482" spans="1:1" s="471" customFormat="1" ht="12" hidden="1" customHeight="1">
      <c r="A8482" s="470"/>
    </row>
    <row r="8483" spans="1:1" s="471" customFormat="1" ht="12" hidden="1" customHeight="1">
      <c r="A8483" s="470"/>
    </row>
    <row r="8484" spans="1:1" s="471" customFormat="1" ht="12" hidden="1" customHeight="1">
      <c r="A8484" s="470"/>
    </row>
    <row r="8485" spans="1:1" s="471" customFormat="1" ht="12" hidden="1" customHeight="1">
      <c r="A8485" s="470"/>
    </row>
    <row r="8486" spans="1:1" s="471" customFormat="1" ht="12" hidden="1" customHeight="1">
      <c r="A8486" s="470"/>
    </row>
    <row r="8487" spans="1:1" s="471" customFormat="1" ht="12" hidden="1" customHeight="1">
      <c r="A8487" s="470"/>
    </row>
    <row r="8488" spans="1:1" s="471" customFormat="1" ht="12" hidden="1" customHeight="1">
      <c r="A8488" s="470"/>
    </row>
    <row r="8489" spans="1:1" s="471" customFormat="1" ht="12" hidden="1" customHeight="1">
      <c r="A8489" s="470"/>
    </row>
    <row r="8490" spans="1:1" s="471" customFormat="1" ht="12" hidden="1" customHeight="1">
      <c r="A8490" s="470"/>
    </row>
    <row r="8491" spans="1:1" s="471" customFormat="1" ht="12" hidden="1" customHeight="1">
      <c r="A8491" s="470"/>
    </row>
    <row r="8492" spans="1:1" s="471" customFormat="1" ht="12" hidden="1" customHeight="1">
      <c r="A8492" s="470"/>
    </row>
    <row r="8493" spans="1:1" s="471" customFormat="1" ht="12" hidden="1" customHeight="1">
      <c r="A8493" s="470"/>
    </row>
    <row r="8494" spans="1:1" s="471" customFormat="1" ht="12" hidden="1" customHeight="1">
      <c r="A8494" s="470"/>
    </row>
    <row r="8495" spans="1:1" s="471" customFormat="1" ht="12" hidden="1" customHeight="1">
      <c r="A8495" s="470"/>
    </row>
    <row r="8496" spans="1:1" s="471" customFormat="1" ht="12" hidden="1" customHeight="1">
      <c r="A8496" s="470"/>
    </row>
    <row r="8497" spans="1:1" s="471" customFormat="1" ht="12" hidden="1" customHeight="1">
      <c r="A8497" s="470"/>
    </row>
    <row r="8498" spans="1:1" s="471" customFormat="1" ht="12" hidden="1" customHeight="1">
      <c r="A8498" s="470"/>
    </row>
    <row r="8499" spans="1:1" s="471" customFormat="1" ht="12" hidden="1" customHeight="1">
      <c r="A8499" s="470"/>
    </row>
    <row r="8500" spans="1:1" s="471" customFormat="1" ht="12" hidden="1" customHeight="1">
      <c r="A8500" s="470"/>
    </row>
    <row r="8501" spans="1:1" s="471" customFormat="1" ht="12" hidden="1" customHeight="1">
      <c r="A8501" s="470"/>
    </row>
    <row r="8502" spans="1:1" s="471" customFormat="1" ht="12" hidden="1" customHeight="1">
      <c r="A8502" s="470"/>
    </row>
    <row r="8503" spans="1:1" s="471" customFormat="1" ht="12" hidden="1" customHeight="1">
      <c r="A8503" s="470"/>
    </row>
    <row r="8504" spans="1:1" s="471" customFormat="1" ht="12" hidden="1" customHeight="1">
      <c r="A8504" s="470"/>
    </row>
    <row r="8505" spans="1:1" s="471" customFormat="1" ht="12" hidden="1" customHeight="1">
      <c r="A8505" s="470"/>
    </row>
    <row r="8506" spans="1:1" s="471" customFormat="1" ht="12" hidden="1" customHeight="1">
      <c r="A8506" s="470"/>
    </row>
    <row r="8507" spans="1:1" s="471" customFormat="1" ht="12" hidden="1" customHeight="1">
      <c r="A8507" s="470"/>
    </row>
    <row r="8508" spans="1:1" s="471" customFormat="1" ht="12" hidden="1" customHeight="1">
      <c r="A8508" s="470"/>
    </row>
    <row r="8509" spans="1:1" s="471" customFormat="1" ht="12" hidden="1" customHeight="1">
      <c r="A8509" s="470"/>
    </row>
    <row r="8510" spans="1:1" s="471" customFormat="1" ht="12" hidden="1" customHeight="1">
      <c r="A8510" s="470"/>
    </row>
    <row r="8511" spans="1:1" s="471" customFormat="1" ht="12" hidden="1" customHeight="1">
      <c r="A8511" s="470"/>
    </row>
    <row r="8512" spans="1:1" s="471" customFormat="1" ht="12" hidden="1" customHeight="1">
      <c r="A8512" s="470"/>
    </row>
    <row r="8513" spans="1:1" s="471" customFormat="1" ht="12" hidden="1" customHeight="1">
      <c r="A8513" s="470"/>
    </row>
    <row r="8514" spans="1:1" s="471" customFormat="1" ht="12" hidden="1" customHeight="1">
      <c r="A8514" s="470"/>
    </row>
    <row r="8515" spans="1:1" s="471" customFormat="1" ht="12" hidden="1" customHeight="1">
      <c r="A8515" s="470"/>
    </row>
    <row r="8516" spans="1:1" s="471" customFormat="1" ht="12" hidden="1" customHeight="1">
      <c r="A8516" s="470"/>
    </row>
    <row r="8517" spans="1:1" s="471" customFormat="1" ht="12" hidden="1" customHeight="1">
      <c r="A8517" s="470"/>
    </row>
    <row r="8518" spans="1:1" s="471" customFormat="1" ht="12" hidden="1" customHeight="1">
      <c r="A8518" s="470"/>
    </row>
    <row r="8519" spans="1:1" s="471" customFormat="1" ht="12" hidden="1" customHeight="1">
      <c r="A8519" s="470"/>
    </row>
    <row r="8520" spans="1:1" s="471" customFormat="1" ht="12" hidden="1" customHeight="1">
      <c r="A8520" s="470"/>
    </row>
    <row r="8521" spans="1:1" s="471" customFormat="1" ht="12" hidden="1" customHeight="1">
      <c r="A8521" s="470"/>
    </row>
    <row r="8522" spans="1:1" s="471" customFormat="1" ht="12" hidden="1" customHeight="1">
      <c r="A8522" s="470"/>
    </row>
    <row r="8523" spans="1:1" s="471" customFormat="1" ht="12" hidden="1" customHeight="1">
      <c r="A8523" s="470"/>
    </row>
    <row r="8524" spans="1:1" s="471" customFormat="1" ht="12" hidden="1" customHeight="1">
      <c r="A8524" s="470"/>
    </row>
    <row r="8525" spans="1:1" s="471" customFormat="1" ht="12" hidden="1" customHeight="1">
      <c r="A8525" s="470"/>
    </row>
    <row r="8526" spans="1:1" s="471" customFormat="1" ht="12" hidden="1" customHeight="1">
      <c r="A8526" s="470"/>
    </row>
    <row r="8527" spans="1:1" s="471" customFormat="1" ht="12" hidden="1" customHeight="1">
      <c r="A8527" s="470"/>
    </row>
    <row r="8528" spans="1:1" s="471" customFormat="1" ht="12" hidden="1" customHeight="1">
      <c r="A8528" s="470"/>
    </row>
    <row r="8529" spans="1:1" s="471" customFormat="1" ht="12" hidden="1" customHeight="1">
      <c r="A8529" s="470"/>
    </row>
    <row r="8530" spans="1:1" s="471" customFormat="1" ht="12" hidden="1" customHeight="1">
      <c r="A8530" s="470"/>
    </row>
    <row r="8531" spans="1:1" s="471" customFormat="1" ht="12" hidden="1" customHeight="1">
      <c r="A8531" s="470"/>
    </row>
    <row r="8532" spans="1:1" s="471" customFormat="1" ht="12" hidden="1" customHeight="1">
      <c r="A8532" s="470"/>
    </row>
    <row r="8533" spans="1:1" s="471" customFormat="1" ht="12" hidden="1" customHeight="1">
      <c r="A8533" s="470"/>
    </row>
    <row r="8534" spans="1:1" s="471" customFormat="1" ht="12" hidden="1" customHeight="1">
      <c r="A8534" s="470"/>
    </row>
    <row r="8535" spans="1:1" s="471" customFormat="1" ht="12" hidden="1" customHeight="1">
      <c r="A8535" s="470"/>
    </row>
    <row r="8536" spans="1:1" s="471" customFormat="1" ht="12" hidden="1" customHeight="1">
      <c r="A8536" s="470"/>
    </row>
    <row r="8537" spans="1:1" s="471" customFormat="1" ht="12" hidden="1" customHeight="1">
      <c r="A8537" s="470"/>
    </row>
    <row r="8538" spans="1:1" s="471" customFormat="1" ht="12" hidden="1" customHeight="1">
      <c r="A8538" s="470"/>
    </row>
    <row r="8539" spans="1:1" s="471" customFormat="1" ht="12" hidden="1" customHeight="1">
      <c r="A8539" s="470"/>
    </row>
    <row r="8540" spans="1:1" s="471" customFormat="1" ht="12" hidden="1" customHeight="1">
      <c r="A8540" s="470"/>
    </row>
    <row r="8541" spans="1:1" s="471" customFormat="1" ht="12" hidden="1" customHeight="1">
      <c r="A8541" s="470"/>
    </row>
    <row r="8542" spans="1:1" s="471" customFormat="1" ht="12" hidden="1" customHeight="1">
      <c r="A8542" s="470"/>
    </row>
    <row r="8543" spans="1:1" s="471" customFormat="1" ht="12" hidden="1" customHeight="1">
      <c r="A8543" s="470"/>
    </row>
    <row r="8544" spans="1:1" s="471" customFormat="1" ht="12" hidden="1" customHeight="1">
      <c r="A8544" s="470"/>
    </row>
    <row r="8545" spans="1:1" s="471" customFormat="1" ht="12" hidden="1" customHeight="1">
      <c r="A8545" s="470"/>
    </row>
    <row r="8546" spans="1:1" s="471" customFormat="1" ht="12" hidden="1" customHeight="1">
      <c r="A8546" s="470"/>
    </row>
    <row r="8547" spans="1:1" s="471" customFormat="1" ht="12" hidden="1" customHeight="1">
      <c r="A8547" s="470"/>
    </row>
    <row r="8548" spans="1:1" s="471" customFormat="1" ht="12" hidden="1" customHeight="1">
      <c r="A8548" s="470"/>
    </row>
    <row r="8549" spans="1:1" s="471" customFormat="1" ht="12" hidden="1" customHeight="1">
      <c r="A8549" s="470"/>
    </row>
    <row r="8550" spans="1:1" s="471" customFormat="1" ht="12" hidden="1" customHeight="1">
      <c r="A8550" s="470"/>
    </row>
    <row r="8551" spans="1:1" s="471" customFormat="1" ht="12" hidden="1" customHeight="1">
      <c r="A8551" s="470"/>
    </row>
    <row r="8552" spans="1:1" s="471" customFormat="1" ht="12" hidden="1" customHeight="1">
      <c r="A8552" s="470"/>
    </row>
    <row r="8553" spans="1:1" s="471" customFormat="1" ht="12" hidden="1" customHeight="1">
      <c r="A8553" s="470"/>
    </row>
    <row r="8554" spans="1:1" s="471" customFormat="1" ht="12" hidden="1" customHeight="1">
      <c r="A8554" s="470"/>
    </row>
    <row r="8555" spans="1:1" s="471" customFormat="1" ht="12" hidden="1" customHeight="1">
      <c r="A8555" s="470"/>
    </row>
    <row r="8556" spans="1:1" s="471" customFormat="1" ht="12" hidden="1" customHeight="1">
      <c r="A8556" s="470"/>
    </row>
    <row r="8557" spans="1:1" s="471" customFormat="1" ht="12" hidden="1" customHeight="1">
      <c r="A8557" s="470"/>
    </row>
    <row r="8558" spans="1:1" s="471" customFormat="1" ht="12" hidden="1" customHeight="1">
      <c r="A8558" s="470"/>
    </row>
    <row r="8559" spans="1:1" s="471" customFormat="1" ht="12" hidden="1" customHeight="1">
      <c r="A8559" s="470"/>
    </row>
    <row r="8560" spans="1:1" s="471" customFormat="1" ht="12" hidden="1" customHeight="1">
      <c r="A8560" s="470"/>
    </row>
    <row r="8561" spans="1:1" s="471" customFormat="1" ht="12" hidden="1" customHeight="1">
      <c r="A8561" s="470"/>
    </row>
    <row r="8562" spans="1:1" s="471" customFormat="1" ht="12" hidden="1" customHeight="1">
      <c r="A8562" s="470"/>
    </row>
    <row r="8563" spans="1:1" s="471" customFormat="1" ht="12" hidden="1" customHeight="1">
      <c r="A8563" s="470"/>
    </row>
    <row r="8564" spans="1:1" s="471" customFormat="1" ht="12" hidden="1" customHeight="1">
      <c r="A8564" s="470"/>
    </row>
    <row r="8565" spans="1:1" s="471" customFormat="1" ht="12" hidden="1" customHeight="1">
      <c r="A8565" s="470"/>
    </row>
    <row r="8566" spans="1:1" s="471" customFormat="1" ht="12" hidden="1" customHeight="1">
      <c r="A8566" s="470"/>
    </row>
    <row r="8567" spans="1:1" s="471" customFormat="1" ht="12" hidden="1" customHeight="1">
      <c r="A8567" s="470"/>
    </row>
    <row r="8568" spans="1:1" s="471" customFormat="1" ht="12" hidden="1" customHeight="1">
      <c r="A8568" s="470"/>
    </row>
    <row r="8569" spans="1:1" s="471" customFormat="1" ht="12" hidden="1" customHeight="1">
      <c r="A8569" s="470"/>
    </row>
    <row r="8570" spans="1:1" s="471" customFormat="1" ht="12" hidden="1" customHeight="1">
      <c r="A8570" s="470"/>
    </row>
    <row r="8571" spans="1:1" s="471" customFormat="1" ht="12" hidden="1" customHeight="1">
      <c r="A8571" s="470"/>
    </row>
    <row r="8572" spans="1:1" s="471" customFormat="1" ht="12" hidden="1" customHeight="1">
      <c r="A8572" s="470"/>
    </row>
    <row r="8573" spans="1:1" s="471" customFormat="1" ht="12" hidden="1" customHeight="1">
      <c r="A8573" s="470"/>
    </row>
    <row r="8574" spans="1:1" s="471" customFormat="1" ht="12" hidden="1" customHeight="1">
      <c r="A8574" s="470"/>
    </row>
    <row r="8575" spans="1:1" s="471" customFormat="1" ht="12" hidden="1" customHeight="1">
      <c r="A8575" s="470"/>
    </row>
    <row r="8576" spans="1:1" s="471" customFormat="1" ht="12" hidden="1" customHeight="1">
      <c r="A8576" s="470"/>
    </row>
    <row r="8577" spans="1:1" s="471" customFormat="1" ht="12" hidden="1" customHeight="1">
      <c r="A8577" s="470"/>
    </row>
    <row r="8578" spans="1:1" s="471" customFormat="1" ht="12" hidden="1" customHeight="1">
      <c r="A8578" s="470"/>
    </row>
    <row r="8579" spans="1:1" s="471" customFormat="1" ht="12" hidden="1" customHeight="1">
      <c r="A8579" s="470"/>
    </row>
    <row r="8580" spans="1:1" s="471" customFormat="1" ht="12" hidden="1" customHeight="1">
      <c r="A8580" s="470"/>
    </row>
    <row r="8581" spans="1:1" s="471" customFormat="1" ht="12" hidden="1" customHeight="1">
      <c r="A8581" s="470"/>
    </row>
    <row r="8582" spans="1:1" s="471" customFormat="1" ht="12" hidden="1" customHeight="1">
      <c r="A8582" s="470"/>
    </row>
    <row r="8583" spans="1:1" s="471" customFormat="1" ht="12" hidden="1" customHeight="1">
      <c r="A8583" s="470"/>
    </row>
    <row r="8584" spans="1:1" s="471" customFormat="1" ht="12" hidden="1" customHeight="1">
      <c r="A8584" s="470"/>
    </row>
    <row r="8585" spans="1:1" s="471" customFormat="1" ht="12" hidden="1" customHeight="1">
      <c r="A8585" s="470"/>
    </row>
    <row r="8586" spans="1:1" s="471" customFormat="1" ht="12" hidden="1" customHeight="1">
      <c r="A8586" s="470"/>
    </row>
    <row r="8587" spans="1:1" s="471" customFormat="1" ht="12" hidden="1" customHeight="1">
      <c r="A8587" s="470"/>
    </row>
    <row r="8588" spans="1:1" s="471" customFormat="1" ht="12" hidden="1" customHeight="1">
      <c r="A8588" s="470"/>
    </row>
    <row r="8589" spans="1:1" s="471" customFormat="1" ht="12" hidden="1" customHeight="1">
      <c r="A8589" s="470"/>
    </row>
    <row r="8590" spans="1:1" s="471" customFormat="1" ht="12" hidden="1" customHeight="1">
      <c r="A8590" s="470"/>
    </row>
    <row r="8591" spans="1:1" s="471" customFormat="1" ht="12" hidden="1" customHeight="1">
      <c r="A8591" s="470"/>
    </row>
    <row r="8592" spans="1:1" s="471" customFormat="1" ht="12" hidden="1" customHeight="1">
      <c r="A8592" s="470"/>
    </row>
    <row r="8593" spans="1:1" s="471" customFormat="1" ht="12" hidden="1" customHeight="1">
      <c r="A8593" s="470"/>
    </row>
    <row r="8594" spans="1:1" s="471" customFormat="1" ht="12" hidden="1" customHeight="1">
      <c r="A8594" s="470"/>
    </row>
    <row r="8595" spans="1:1" s="471" customFormat="1" ht="12" hidden="1" customHeight="1">
      <c r="A8595" s="470"/>
    </row>
    <row r="8596" spans="1:1" s="471" customFormat="1" ht="12" hidden="1" customHeight="1">
      <c r="A8596" s="470"/>
    </row>
    <row r="8597" spans="1:1" s="471" customFormat="1" ht="12" hidden="1" customHeight="1">
      <c r="A8597" s="470"/>
    </row>
    <row r="8598" spans="1:1" s="471" customFormat="1" ht="12" hidden="1" customHeight="1">
      <c r="A8598" s="470"/>
    </row>
    <row r="8599" spans="1:1" s="471" customFormat="1" ht="12" hidden="1" customHeight="1">
      <c r="A8599" s="470"/>
    </row>
    <row r="8600" spans="1:1" s="471" customFormat="1" ht="12" hidden="1" customHeight="1">
      <c r="A8600" s="470"/>
    </row>
    <row r="8601" spans="1:1" s="471" customFormat="1" ht="12" hidden="1" customHeight="1">
      <c r="A8601" s="470"/>
    </row>
    <row r="8602" spans="1:1" s="471" customFormat="1" ht="12" hidden="1" customHeight="1">
      <c r="A8602" s="470"/>
    </row>
    <row r="8603" spans="1:1" s="471" customFormat="1" ht="12" hidden="1" customHeight="1">
      <c r="A8603" s="470"/>
    </row>
    <row r="8604" spans="1:1" s="471" customFormat="1" ht="12" hidden="1" customHeight="1">
      <c r="A8604" s="470"/>
    </row>
    <row r="8605" spans="1:1" s="471" customFormat="1" ht="12" hidden="1" customHeight="1">
      <c r="A8605" s="470"/>
    </row>
    <row r="8606" spans="1:1" s="471" customFormat="1" ht="12" hidden="1" customHeight="1">
      <c r="A8606" s="470"/>
    </row>
    <row r="8607" spans="1:1" s="471" customFormat="1" ht="12" hidden="1" customHeight="1">
      <c r="A8607" s="470"/>
    </row>
    <row r="8608" spans="1:1" s="471" customFormat="1" ht="12" hidden="1" customHeight="1">
      <c r="A8608" s="470"/>
    </row>
    <row r="8609" spans="1:1" s="471" customFormat="1" ht="12" hidden="1" customHeight="1">
      <c r="A8609" s="470"/>
    </row>
    <row r="8610" spans="1:1" s="471" customFormat="1" ht="12" hidden="1" customHeight="1">
      <c r="A8610" s="470"/>
    </row>
    <row r="8611" spans="1:1" s="471" customFormat="1" ht="12" hidden="1" customHeight="1">
      <c r="A8611" s="470"/>
    </row>
    <row r="8612" spans="1:1" s="471" customFormat="1" ht="12" hidden="1" customHeight="1">
      <c r="A8612" s="470"/>
    </row>
    <row r="8613" spans="1:1" s="471" customFormat="1" ht="12" hidden="1" customHeight="1">
      <c r="A8613" s="470"/>
    </row>
    <row r="8614" spans="1:1" s="471" customFormat="1" ht="12" hidden="1" customHeight="1">
      <c r="A8614" s="470"/>
    </row>
    <row r="8615" spans="1:1" s="471" customFormat="1" ht="12" hidden="1" customHeight="1">
      <c r="A8615" s="470"/>
    </row>
    <row r="8616" spans="1:1" s="471" customFormat="1" ht="12" hidden="1" customHeight="1">
      <c r="A8616" s="470"/>
    </row>
    <row r="8617" spans="1:1" s="471" customFormat="1" ht="12" hidden="1" customHeight="1">
      <c r="A8617" s="470"/>
    </row>
    <row r="8618" spans="1:1" s="471" customFormat="1" ht="12" hidden="1" customHeight="1">
      <c r="A8618" s="470"/>
    </row>
    <row r="8619" spans="1:1" s="471" customFormat="1" ht="12" hidden="1" customHeight="1">
      <c r="A8619" s="470"/>
    </row>
    <row r="8620" spans="1:1" s="471" customFormat="1" ht="12" hidden="1" customHeight="1">
      <c r="A8620" s="470"/>
    </row>
    <row r="8621" spans="1:1" s="471" customFormat="1" ht="12" hidden="1" customHeight="1">
      <c r="A8621" s="470"/>
    </row>
    <row r="8622" spans="1:1" s="471" customFormat="1" ht="12" hidden="1" customHeight="1">
      <c r="A8622" s="470"/>
    </row>
    <row r="8623" spans="1:1" s="471" customFormat="1" ht="12" hidden="1" customHeight="1">
      <c r="A8623" s="470"/>
    </row>
    <row r="8624" spans="1:1" s="471" customFormat="1" ht="12" hidden="1" customHeight="1">
      <c r="A8624" s="470"/>
    </row>
    <row r="8625" spans="1:1" s="471" customFormat="1" ht="12" hidden="1" customHeight="1">
      <c r="A8625" s="470"/>
    </row>
    <row r="8626" spans="1:1" s="471" customFormat="1" ht="12" hidden="1" customHeight="1">
      <c r="A8626" s="470"/>
    </row>
    <row r="8627" spans="1:1" s="471" customFormat="1" ht="12" hidden="1" customHeight="1">
      <c r="A8627" s="470"/>
    </row>
    <row r="8628" spans="1:1" s="471" customFormat="1" ht="12" hidden="1" customHeight="1">
      <c r="A8628" s="470"/>
    </row>
    <row r="8629" spans="1:1" s="471" customFormat="1" ht="12" hidden="1" customHeight="1">
      <c r="A8629" s="470"/>
    </row>
    <row r="8630" spans="1:1" s="471" customFormat="1" ht="12" hidden="1" customHeight="1">
      <c r="A8630" s="470"/>
    </row>
    <row r="8631" spans="1:1" s="471" customFormat="1" ht="12" hidden="1" customHeight="1">
      <c r="A8631" s="470"/>
    </row>
    <row r="8632" spans="1:1" s="471" customFormat="1" ht="12" hidden="1" customHeight="1">
      <c r="A8632" s="470"/>
    </row>
    <row r="8633" spans="1:1" s="471" customFormat="1" ht="12" hidden="1" customHeight="1">
      <c r="A8633" s="470"/>
    </row>
    <row r="8634" spans="1:1" s="471" customFormat="1" ht="12" hidden="1" customHeight="1">
      <c r="A8634" s="470"/>
    </row>
    <row r="8635" spans="1:1" s="471" customFormat="1" ht="12" hidden="1" customHeight="1">
      <c r="A8635" s="470"/>
    </row>
    <row r="8636" spans="1:1" s="471" customFormat="1" ht="12" hidden="1" customHeight="1">
      <c r="A8636" s="470"/>
    </row>
    <row r="8637" spans="1:1" s="471" customFormat="1" ht="12" hidden="1" customHeight="1">
      <c r="A8637" s="470"/>
    </row>
    <row r="8638" spans="1:1" s="471" customFormat="1" ht="12" hidden="1" customHeight="1">
      <c r="A8638" s="470"/>
    </row>
    <row r="8639" spans="1:1" s="471" customFormat="1" ht="12" hidden="1" customHeight="1">
      <c r="A8639" s="470"/>
    </row>
    <row r="8640" spans="1:1" s="471" customFormat="1" ht="12" hidden="1" customHeight="1">
      <c r="A8640" s="470"/>
    </row>
    <row r="8641" spans="1:1" s="471" customFormat="1" ht="12" hidden="1" customHeight="1">
      <c r="A8641" s="470"/>
    </row>
    <row r="8642" spans="1:1" s="471" customFormat="1" ht="12" hidden="1" customHeight="1">
      <c r="A8642" s="470"/>
    </row>
    <row r="8643" spans="1:1" s="471" customFormat="1" ht="12" hidden="1" customHeight="1">
      <c r="A8643" s="470"/>
    </row>
    <row r="8644" spans="1:1" s="471" customFormat="1" ht="12" hidden="1" customHeight="1">
      <c r="A8644" s="470"/>
    </row>
    <row r="8645" spans="1:1" s="471" customFormat="1" ht="12" hidden="1" customHeight="1">
      <c r="A8645" s="470"/>
    </row>
    <row r="8646" spans="1:1" s="471" customFormat="1" ht="12" hidden="1" customHeight="1">
      <c r="A8646" s="470"/>
    </row>
    <row r="8647" spans="1:1" s="471" customFormat="1" ht="12" hidden="1" customHeight="1">
      <c r="A8647" s="470"/>
    </row>
    <row r="8648" spans="1:1" s="471" customFormat="1" ht="12" hidden="1" customHeight="1">
      <c r="A8648" s="470"/>
    </row>
    <row r="8649" spans="1:1" s="471" customFormat="1" ht="12" hidden="1" customHeight="1">
      <c r="A8649" s="470"/>
    </row>
    <row r="8650" spans="1:1" s="471" customFormat="1" ht="12" hidden="1" customHeight="1">
      <c r="A8650" s="470"/>
    </row>
    <row r="8651" spans="1:1" s="471" customFormat="1" ht="12" hidden="1" customHeight="1">
      <c r="A8651" s="470"/>
    </row>
    <row r="8652" spans="1:1" s="471" customFormat="1" ht="12" hidden="1" customHeight="1">
      <c r="A8652" s="470"/>
    </row>
    <row r="8653" spans="1:1" s="471" customFormat="1" ht="12" hidden="1" customHeight="1">
      <c r="A8653" s="470"/>
    </row>
    <row r="8654" spans="1:1" s="471" customFormat="1" ht="12" hidden="1" customHeight="1">
      <c r="A8654" s="470"/>
    </row>
    <row r="8655" spans="1:1" s="471" customFormat="1" ht="12" hidden="1" customHeight="1">
      <c r="A8655" s="470"/>
    </row>
    <row r="8656" spans="1:1" s="471" customFormat="1" ht="12" hidden="1" customHeight="1">
      <c r="A8656" s="470"/>
    </row>
    <row r="8657" spans="1:1" s="471" customFormat="1" ht="12" hidden="1" customHeight="1">
      <c r="A8657" s="470"/>
    </row>
    <row r="8658" spans="1:1" s="471" customFormat="1" ht="12" hidden="1" customHeight="1">
      <c r="A8658" s="470"/>
    </row>
    <row r="8659" spans="1:1" s="471" customFormat="1" ht="12" hidden="1" customHeight="1">
      <c r="A8659" s="470"/>
    </row>
    <row r="8660" spans="1:1" s="471" customFormat="1" ht="12" hidden="1" customHeight="1">
      <c r="A8660" s="470"/>
    </row>
    <row r="8661" spans="1:1" s="471" customFormat="1" ht="12" hidden="1" customHeight="1">
      <c r="A8661" s="470"/>
    </row>
    <row r="8662" spans="1:1" s="471" customFormat="1" ht="12" hidden="1" customHeight="1">
      <c r="A8662" s="470"/>
    </row>
    <row r="8663" spans="1:1" s="471" customFormat="1" ht="12" hidden="1" customHeight="1">
      <c r="A8663" s="470"/>
    </row>
    <row r="8664" spans="1:1" s="471" customFormat="1" ht="12" hidden="1" customHeight="1">
      <c r="A8664" s="470"/>
    </row>
    <row r="8665" spans="1:1" s="471" customFormat="1" ht="12" hidden="1" customHeight="1">
      <c r="A8665" s="470"/>
    </row>
    <row r="8666" spans="1:1" s="471" customFormat="1" ht="12" hidden="1" customHeight="1">
      <c r="A8666" s="470"/>
    </row>
    <row r="8667" spans="1:1" s="471" customFormat="1" ht="12" hidden="1" customHeight="1">
      <c r="A8667" s="470"/>
    </row>
    <row r="8668" spans="1:1" s="471" customFormat="1" ht="12" hidden="1" customHeight="1">
      <c r="A8668" s="470"/>
    </row>
    <row r="8669" spans="1:1" s="471" customFormat="1" ht="12" hidden="1" customHeight="1">
      <c r="A8669" s="470"/>
    </row>
    <row r="8670" spans="1:1" s="471" customFormat="1" ht="12" hidden="1" customHeight="1">
      <c r="A8670" s="470"/>
    </row>
    <row r="8671" spans="1:1" s="471" customFormat="1" ht="12" hidden="1" customHeight="1">
      <c r="A8671" s="470"/>
    </row>
    <row r="8672" spans="1:1" s="471" customFormat="1" ht="12" hidden="1" customHeight="1">
      <c r="A8672" s="470"/>
    </row>
    <row r="8673" spans="1:1" s="471" customFormat="1" ht="12" hidden="1" customHeight="1">
      <c r="A8673" s="470"/>
    </row>
    <row r="8674" spans="1:1" s="471" customFormat="1" ht="12" hidden="1" customHeight="1">
      <c r="A8674" s="470"/>
    </row>
    <row r="8675" spans="1:1" s="471" customFormat="1" ht="12" hidden="1" customHeight="1">
      <c r="A8675" s="470"/>
    </row>
    <row r="8676" spans="1:1" s="471" customFormat="1" ht="12" hidden="1" customHeight="1">
      <c r="A8676" s="470"/>
    </row>
    <row r="8677" spans="1:1" s="471" customFormat="1" ht="12" hidden="1" customHeight="1">
      <c r="A8677" s="470"/>
    </row>
    <row r="8678" spans="1:1" s="471" customFormat="1" ht="12" hidden="1" customHeight="1">
      <c r="A8678" s="470"/>
    </row>
    <row r="8679" spans="1:1" s="471" customFormat="1" ht="12" hidden="1" customHeight="1">
      <c r="A8679" s="470"/>
    </row>
    <row r="8680" spans="1:1" s="471" customFormat="1" ht="12" hidden="1" customHeight="1">
      <c r="A8680" s="470"/>
    </row>
    <row r="8681" spans="1:1" s="471" customFormat="1" ht="12" hidden="1" customHeight="1">
      <c r="A8681" s="470"/>
    </row>
    <row r="8682" spans="1:1" s="471" customFormat="1" ht="12" hidden="1" customHeight="1">
      <c r="A8682" s="470"/>
    </row>
    <row r="8683" spans="1:1" s="471" customFormat="1" ht="12" hidden="1" customHeight="1">
      <c r="A8683" s="470"/>
    </row>
    <row r="8684" spans="1:1" s="471" customFormat="1" ht="12" hidden="1" customHeight="1">
      <c r="A8684" s="470"/>
    </row>
    <row r="8685" spans="1:1" s="471" customFormat="1" ht="12" hidden="1" customHeight="1">
      <c r="A8685" s="470"/>
    </row>
    <row r="8686" spans="1:1" s="471" customFormat="1" ht="12" hidden="1" customHeight="1">
      <c r="A8686" s="470"/>
    </row>
    <row r="8687" spans="1:1" s="471" customFormat="1" ht="12" hidden="1" customHeight="1">
      <c r="A8687" s="470"/>
    </row>
    <row r="8688" spans="1:1" s="471" customFormat="1" ht="12" hidden="1" customHeight="1">
      <c r="A8688" s="470"/>
    </row>
    <row r="8689" spans="1:1" s="471" customFormat="1" ht="12" hidden="1" customHeight="1">
      <c r="A8689" s="470"/>
    </row>
    <row r="8690" spans="1:1" s="471" customFormat="1" ht="12" hidden="1" customHeight="1">
      <c r="A8690" s="470"/>
    </row>
    <row r="8691" spans="1:1" s="471" customFormat="1" ht="12" hidden="1" customHeight="1">
      <c r="A8691" s="470"/>
    </row>
    <row r="8692" spans="1:1" s="471" customFormat="1" ht="12" hidden="1" customHeight="1">
      <c r="A8692" s="470"/>
    </row>
    <row r="8693" spans="1:1" s="471" customFormat="1" ht="12" hidden="1" customHeight="1">
      <c r="A8693" s="470"/>
    </row>
    <row r="8694" spans="1:1" s="471" customFormat="1" ht="12" hidden="1" customHeight="1">
      <c r="A8694" s="470"/>
    </row>
    <row r="8695" spans="1:1" s="471" customFormat="1" ht="12" hidden="1" customHeight="1">
      <c r="A8695" s="470"/>
    </row>
    <row r="8696" spans="1:1" s="471" customFormat="1" ht="12" hidden="1" customHeight="1">
      <c r="A8696" s="470"/>
    </row>
    <row r="8697" spans="1:1" s="471" customFormat="1" ht="12" hidden="1" customHeight="1">
      <c r="A8697" s="470"/>
    </row>
    <row r="8698" spans="1:1" s="471" customFormat="1" ht="12" hidden="1" customHeight="1">
      <c r="A8698" s="470"/>
    </row>
    <row r="8699" spans="1:1" s="471" customFormat="1" ht="12" hidden="1" customHeight="1">
      <c r="A8699" s="470"/>
    </row>
    <row r="8700" spans="1:1" s="471" customFormat="1" ht="12" hidden="1" customHeight="1">
      <c r="A8700" s="470"/>
    </row>
    <row r="8701" spans="1:1" s="471" customFormat="1" ht="12" hidden="1" customHeight="1">
      <c r="A8701" s="470"/>
    </row>
    <row r="8702" spans="1:1" s="471" customFormat="1" ht="12" hidden="1" customHeight="1">
      <c r="A8702" s="470"/>
    </row>
    <row r="8703" spans="1:1" s="471" customFormat="1" ht="12" hidden="1" customHeight="1">
      <c r="A8703" s="470"/>
    </row>
    <row r="8704" spans="1:1" s="471" customFormat="1" ht="12" hidden="1" customHeight="1">
      <c r="A8704" s="470"/>
    </row>
    <row r="8705" spans="1:1" s="471" customFormat="1" ht="12" hidden="1" customHeight="1">
      <c r="A8705" s="470"/>
    </row>
    <row r="8706" spans="1:1" s="471" customFormat="1" ht="12" hidden="1" customHeight="1">
      <c r="A8706" s="470"/>
    </row>
    <row r="8707" spans="1:1" s="471" customFormat="1" ht="12" hidden="1" customHeight="1">
      <c r="A8707" s="470"/>
    </row>
    <row r="8708" spans="1:1" s="471" customFormat="1" ht="12" hidden="1" customHeight="1">
      <c r="A8708" s="470"/>
    </row>
    <row r="8709" spans="1:1" s="471" customFormat="1" ht="12" hidden="1" customHeight="1">
      <c r="A8709" s="470"/>
    </row>
    <row r="8710" spans="1:1" s="471" customFormat="1" ht="12" hidden="1" customHeight="1">
      <c r="A8710" s="470"/>
    </row>
    <row r="8711" spans="1:1" s="471" customFormat="1" ht="12" hidden="1" customHeight="1">
      <c r="A8711" s="470"/>
    </row>
    <row r="8712" spans="1:1" s="471" customFormat="1" ht="12" hidden="1" customHeight="1">
      <c r="A8712" s="470"/>
    </row>
    <row r="8713" spans="1:1" s="471" customFormat="1" ht="12" hidden="1" customHeight="1">
      <c r="A8713" s="470"/>
    </row>
    <row r="8714" spans="1:1" s="471" customFormat="1" ht="12" hidden="1" customHeight="1">
      <c r="A8714" s="470"/>
    </row>
    <row r="8715" spans="1:1" s="471" customFormat="1" ht="12" hidden="1" customHeight="1">
      <c r="A8715" s="470"/>
    </row>
    <row r="8716" spans="1:1" s="471" customFormat="1" ht="12" hidden="1" customHeight="1">
      <c r="A8716" s="470"/>
    </row>
    <row r="8717" spans="1:1" s="471" customFormat="1" ht="12" hidden="1" customHeight="1">
      <c r="A8717" s="470"/>
    </row>
    <row r="8718" spans="1:1" s="471" customFormat="1" ht="12" hidden="1" customHeight="1">
      <c r="A8718" s="470"/>
    </row>
    <row r="8719" spans="1:1" s="471" customFormat="1" ht="12" hidden="1" customHeight="1">
      <c r="A8719" s="470"/>
    </row>
    <row r="8720" spans="1:1" s="471" customFormat="1" ht="12" hidden="1" customHeight="1">
      <c r="A8720" s="470"/>
    </row>
    <row r="8721" spans="1:1" s="471" customFormat="1" ht="12" hidden="1" customHeight="1">
      <c r="A8721" s="470"/>
    </row>
    <row r="8722" spans="1:1" s="471" customFormat="1" ht="12" hidden="1" customHeight="1">
      <c r="A8722" s="470"/>
    </row>
    <row r="8723" spans="1:1" s="471" customFormat="1" ht="12" hidden="1" customHeight="1">
      <c r="A8723" s="470"/>
    </row>
    <row r="8724" spans="1:1" s="471" customFormat="1" ht="12" hidden="1" customHeight="1">
      <c r="A8724" s="470"/>
    </row>
    <row r="8725" spans="1:1" s="471" customFormat="1" ht="12" hidden="1" customHeight="1">
      <c r="A8725" s="470"/>
    </row>
    <row r="8726" spans="1:1" s="471" customFormat="1" ht="12" hidden="1" customHeight="1">
      <c r="A8726" s="470"/>
    </row>
    <row r="8727" spans="1:1" s="471" customFormat="1" ht="12" hidden="1" customHeight="1">
      <c r="A8727" s="470"/>
    </row>
    <row r="8728" spans="1:1" s="471" customFormat="1" ht="12" hidden="1" customHeight="1">
      <c r="A8728" s="470"/>
    </row>
    <row r="8729" spans="1:1" s="471" customFormat="1" ht="12" hidden="1" customHeight="1">
      <c r="A8729" s="470"/>
    </row>
    <row r="8730" spans="1:1" s="471" customFormat="1" ht="12" hidden="1" customHeight="1">
      <c r="A8730" s="470"/>
    </row>
    <row r="8731" spans="1:1" s="471" customFormat="1" ht="12" hidden="1" customHeight="1">
      <c r="A8731" s="470"/>
    </row>
    <row r="8732" spans="1:1" s="471" customFormat="1" ht="12" hidden="1" customHeight="1">
      <c r="A8732" s="470"/>
    </row>
    <row r="8733" spans="1:1" s="471" customFormat="1" ht="12" hidden="1" customHeight="1">
      <c r="A8733" s="470"/>
    </row>
    <row r="8734" spans="1:1" s="471" customFormat="1" ht="12" hidden="1" customHeight="1">
      <c r="A8734" s="470"/>
    </row>
    <row r="8735" spans="1:1" s="471" customFormat="1" ht="12" hidden="1" customHeight="1">
      <c r="A8735" s="470"/>
    </row>
    <row r="8736" spans="1:1" s="471" customFormat="1" ht="12" hidden="1" customHeight="1">
      <c r="A8736" s="470"/>
    </row>
    <row r="8737" spans="1:1" s="471" customFormat="1" ht="12" hidden="1" customHeight="1">
      <c r="A8737" s="470"/>
    </row>
    <row r="8738" spans="1:1" s="471" customFormat="1" ht="12" hidden="1" customHeight="1">
      <c r="A8738" s="470"/>
    </row>
    <row r="8739" spans="1:1" s="471" customFormat="1" ht="12" hidden="1" customHeight="1">
      <c r="A8739" s="470"/>
    </row>
    <row r="8740" spans="1:1" s="471" customFormat="1" ht="12" hidden="1" customHeight="1">
      <c r="A8740" s="470"/>
    </row>
    <row r="8741" spans="1:1" s="471" customFormat="1" ht="12" hidden="1" customHeight="1">
      <c r="A8741" s="470"/>
    </row>
    <row r="8742" spans="1:1" s="471" customFormat="1" ht="12" hidden="1" customHeight="1">
      <c r="A8742" s="470"/>
    </row>
    <row r="8743" spans="1:1" s="471" customFormat="1" ht="12" hidden="1" customHeight="1">
      <c r="A8743" s="470"/>
    </row>
    <row r="8744" spans="1:1" s="471" customFormat="1" ht="12" hidden="1" customHeight="1">
      <c r="A8744" s="470"/>
    </row>
    <row r="8745" spans="1:1" s="471" customFormat="1" ht="12" hidden="1" customHeight="1">
      <c r="A8745" s="470"/>
    </row>
    <row r="8746" spans="1:1" s="471" customFormat="1" ht="12" hidden="1" customHeight="1">
      <c r="A8746" s="470"/>
    </row>
    <row r="8747" spans="1:1" s="471" customFormat="1" ht="12" hidden="1" customHeight="1">
      <c r="A8747" s="470"/>
    </row>
    <row r="8748" spans="1:1" s="471" customFormat="1" ht="12" hidden="1" customHeight="1">
      <c r="A8748" s="470"/>
    </row>
    <row r="8749" spans="1:1" s="471" customFormat="1" ht="12" hidden="1" customHeight="1">
      <c r="A8749" s="470"/>
    </row>
    <row r="8750" spans="1:1" s="471" customFormat="1" ht="12" hidden="1" customHeight="1">
      <c r="A8750" s="470"/>
    </row>
    <row r="8751" spans="1:1" s="471" customFormat="1" ht="12" hidden="1" customHeight="1">
      <c r="A8751" s="470"/>
    </row>
    <row r="8752" spans="1:1" s="471" customFormat="1" ht="12" hidden="1" customHeight="1">
      <c r="A8752" s="470"/>
    </row>
    <row r="8753" spans="1:1" s="471" customFormat="1" ht="12" hidden="1" customHeight="1">
      <c r="A8753" s="470"/>
    </row>
    <row r="8754" spans="1:1" s="471" customFormat="1" ht="12" hidden="1" customHeight="1">
      <c r="A8754" s="470"/>
    </row>
    <row r="8755" spans="1:1" s="471" customFormat="1" ht="12" hidden="1" customHeight="1">
      <c r="A8755" s="470"/>
    </row>
    <row r="8756" spans="1:1" s="471" customFormat="1" ht="12" hidden="1" customHeight="1">
      <c r="A8756" s="470"/>
    </row>
    <row r="8757" spans="1:1" s="471" customFormat="1" ht="12" hidden="1" customHeight="1">
      <c r="A8757" s="470"/>
    </row>
    <row r="8758" spans="1:1" s="471" customFormat="1" ht="12" hidden="1" customHeight="1">
      <c r="A8758" s="470"/>
    </row>
    <row r="8759" spans="1:1" s="471" customFormat="1" ht="12" hidden="1" customHeight="1">
      <c r="A8759" s="470"/>
    </row>
    <row r="8760" spans="1:1" s="471" customFormat="1" ht="12" hidden="1" customHeight="1">
      <c r="A8760" s="470"/>
    </row>
    <row r="8761" spans="1:1" s="471" customFormat="1" ht="12" hidden="1" customHeight="1">
      <c r="A8761" s="470"/>
    </row>
    <row r="8762" spans="1:1" s="471" customFormat="1" ht="12" hidden="1" customHeight="1">
      <c r="A8762" s="470"/>
    </row>
    <row r="8763" spans="1:1" s="471" customFormat="1" ht="12" hidden="1" customHeight="1">
      <c r="A8763" s="470"/>
    </row>
    <row r="8764" spans="1:1" s="471" customFormat="1" ht="12" hidden="1" customHeight="1">
      <c r="A8764" s="470"/>
    </row>
    <row r="8765" spans="1:1" s="471" customFormat="1" ht="12" hidden="1" customHeight="1">
      <c r="A8765" s="470"/>
    </row>
    <row r="8766" spans="1:1" s="471" customFormat="1" ht="12" hidden="1" customHeight="1">
      <c r="A8766" s="470"/>
    </row>
    <row r="8767" spans="1:1" s="471" customFormat="1" ht="12" hidden="1" customHeight="1">
      <c r="A8767" s="470"/>
    </row>
    <row r="8768" spans="1:1" s="471" customFormat="1" ht="12" hidden="1" customHeight="1">
      <c r="A8768" s="470"/>
    </row>
    <row r="8769" spans="1:1" s="471" customFormat="1" ht="12" hidden="1" customHeight="1">
      <c r="A8769" s="470"/>
    </row>
    <row r="8770" spans="1:1" s="471" customFormat="1" ht="12" hidden="1" customHeight="1">
      <c r="A8770" s="470"/>
    </row>
    <row r="8771" spans="1:1" s="471" customFormat="1" ht="12" hidden="1" customHeight="1">
      <c r="A8771" s="470"/>
    </row>
    <row r="8772" spans="1:1" s="471" customFormat="1" ht="12" hidden="1" customHeight="1">
      <c r="A8772" s="470"/>
    </row>
    <row r="8773" spans="1:1" s="471" customFormat="1" ht="12" hidden="1" customHeight="1">
      <c r="A8773" s="470"/>
    </row>
    <row r="8774" spans="1:1" s="471" customFormat="1" ht="12" hidden="1" customHeight="1">
      <c r="A8774" s="470"/>
    </row>
    <row r="8775" spans="1:1" s="471" customFormat="1" ht="12" hidden="1" customHeight="1">
      <c r="A8775" s="470"/>
    </row>
    <row r="8776" spans="1:1" s="471" customFormat="1" ht="12" hidden="1" customHeight="1">
      <c r="A8776" s="470"/>
    </row>
    <row r="8777" spans="1:1" s="471" customFormat="1" ht="12" hidden="1" customHeight="1">
      <c r="A8777" s="470"/>
    </row>
    <row r="8778" spans="1:1" s="471" customFormat="1" ht="12" hidden="1" customHeight="1">
      <c r="A8778" s="470"/>
    </row>
    <row r="8779" spans="1:1" s="471" customFormat="1" ht="12" hidden="1" customHeight="1">
      <c r="A8779" s="470"/>
    </row>
    <row r="8780" spans="1:1" s="471" customFormat="1" ht="12" hidden="1" customHeight="1">
      <c r="A8780" s="470"/>
    </row>
    <row r="8781" spans="1:1" s="471" customFormat="1" ht="12" hidden="1" customHeight="1">
      <c r="A8781" s="470"/>
    </row>
    <row r="8782" spans="1:1" s="471" customFormat="1" ht="12" hidden="1" customHeight="1">
      <c r="A8782" s="470"/>
    </row>
    <row r="8783" spans="1:1" s="471" customFormat="1" ht="12" hidden="1" customHeight="1">
      <c r="A8783" s="470"/>
    </row>
    <row r="8784" spans="1:1" s="471" customFormat="1" ht="12" hidden="1" customHeight="1">
      <c r="A8784" s="470"/>
    </row>
    <row r="8785" spans="1:1" s="471" customFormat="1" ht="12" hidden="1" customHeight="1">
      <c r="A8785" s="470"/>
    </row>
    <row r="8786" spans="1:1" s="471" customFormat="1" ht="12" hidden="1" customHeight="1">
      <c r="A8786" s="470"/>
    </row>
    <row r="8787" spans="1:1" s="471" customFormat="1" ht="12" hidden="1" customHeight="1">
      <c r="A8787" s="470"/>
    </row>
    <row r="8788" spans="1:1" s="471" customFormat="1" ht="12" hidden="1" customHeight="1">
      <c r="A8788" s="470"/>
    </row>
    <row r="8789" spans="1:1" s="471" customFormat="1" ht="12" hidden="1" customHeight="1">
      <c r="A8789" s="470"/>
    </row>
    <row r="8790" spans="1:1" s="471" customFormat="1" ht="12" hidden="1" customHeight="1">
      <c r="A8790" s="470"/>
    </row>
    <row r="8791" spans="1:1" s="471" customFormat="1" ht="12" hidden="1" customHeight="1">
      <c r="A8791" s="470"/>
    </row>
    <row r="8792" spans="1:1" s="471" customFormat="1" ht="12" hidden="1" customHeight="1">
      <c r="A8792" s="470"/>
    </row>
    <row r="8793" spans="1:1" s="471" customFormat="1" ht="12" hidden="1" customHeight="1">
      <c r="A8793" s="470"/>
    </row>
    <row r="8794" spans="1:1" s="471" customFormat="1" ht="12" hidden="1" customHeight="1">
      <c r="A8794" s="470"/>
    </row>
    <row r="8795" spans="1:1" s="471" customFormat="1" ht="12" hidden="1" customHeight="1">
      <c r="A8795" s="470"/>
    </row>
    <row r="8796" spans="1:1" s="471" customFormat="1" ht="12" hidden="1" customHeight="1">
      <c r="A8796" s="470"/>
    </row>
    <row r="8797" spans="1:1" s="471" customFormat="1" ht="12" hidden="1" customHeight="1">
      <c r="A8797" s="470"/>
    </row>
    <row r="8798" spans="1:1" s="471" customFormat="1" ht="12" hidden="1" customHeight="1">
      <c r="A8798" s="470"/>
    </row>
    <row r="8799" spans="1:1" s="471" customFormat="1" ht="12" hidden="1" customHeight="1">
      <c r="A8799" s="470"/>
    </row>
    <row r="8800" spans="1:1" s="471" customFormat="1" ht="12" hidden="1" customHeight="1">
      <c r="A8800" s="470"/>
    </row>
    <row r="8801" spans="1:1" s="471" customFormat="1" ht="12" hidden="1" customHeight="1">
      <c r="A8801" s="470"/>
    </row>
    <row r="8802" spans="1:1" s="471" customFormat="1" ht="12" hidden="1" customHeight="1">
      <c r="A8802" s="470"/>
    </row>
    <row r="8803" spans="1:1" s="471" customFormat="1" ht="12" hidden="1" customHeight="1">
      <c r="A8803" s="470"/>
    </row>
    <row r="8804" spans="1:1" s="471" customFormat="1" ht="12" hidden="1" customHeight="1">
      <c r="A8804" s="470"/>
    </row>
    <row r="8805" spans="1:1" s="471" customFormat="1" ht="12" hidden="1" customHeight="1">
      <c r="A8805" s="470"/>
    </row>
    <row r="8806" spans="1:1" s="471" customFormat="1" ht="12" hidden="1" customHeight="1">
      <c r="A8806" s="470"/>
    </row>
    <row r="8807" spans="1:1" s="471" customFormat="1" ht="12" hidden="1" customHeight="1">
      <c r="A8807" s="470"/>
    </row>
    <row r="8808" spans="1:1" s="471" customFormat="1" ht="12" hidden="1" customHeight="1">
      <c r="A8808" s="470"/>
    </row>
    <row r="8809" spans="1:1" s="471" customFormat="1" ht="12" hidden="1" customHeight="1">
      <c r="A8809" s="470"/>
    </row>
    <row r="8810" spans="1:1" s="471" customFormat="1" ht="12" hidden="1" customHeight="1">
      <c r="A8810" s="470"/>
    </row>
    <row r="8811" spans="1:1" s="471" customFormat="1" ht="12" hidden="1" customHeight="1">
      <c r="A8811" s="470"/>
    </row>
    <row r="8812" spans="1:1" s="471" customFormat="1" ht="12" hidden="1" customHeight="1">
      <c r="A8812" s="470"/>
    </row>
    <row r="8813" spans="1:1" s="471" customFormat="1" ht="12" hidden="1" customHeight="1">
      <c r="A8813" s="470"/>
    </row>
    <row r="8814" spans="1:1" s="471" customFormat="1" ht="12" hidden="1" customHeight="1">
      <c r="A8814" s="470"/>
    </row>
    <row r="8815" spans="1:1" s="471" customFormat="1" ht="12" hidden="1" customHeight="1">
      <c r="A8815" s="470"/>
    </row>
    <row r="8816" spans="1:1" s="471" customFormat="1" ht="12" hidden="1" customHeight="1">
      <c r="A8816" s="470"/>
    </row>
    <row r="8817" spans="1:1" s="471" customFormat="1" ht="12" hidden="1" customHeight="1">
      <c r="A8817" s="470"/>
    </row>
    <row r="8818" spans="1:1" s="471" customFormat="1" ht="12" hidden="1" customHeight="1">
      <c r="A8818" s="470"/>
    </row>
    <row r="8819" spans="1:1" s="471" customFormat="1" ht="12" hidden="1" customHeight="1">
      <c r="A8819" s="470"/>
    </row>
    <row r="8820" spans="1:1" s="471" customFormat="1" ht="12" hidden="1" customHeight="1">
      <c r="A8820" s="470"/>
    </row>
    <row r="8821" spans="1:1" s="471" customFormat="1" ht="12" hidden="1" customHeight="1">
      <c r="A8821" s="470"/>
    </row>
    <row r="8822" spans="1:1" s="471" customFormat="1" ht="12" hidden="1" customHeight="1">
      <c r="A8822" s="470"/>
    </row>
    <row r="8823" spans="1:1" s="471" customFormat="1" ht="12" hidden="1" customHeight="1">
      <c r="A8823" s="470"/>
    </row>
    <row r="8824" spans="1:1" s="471" customFormat="1" ht="12" hidden="1" customHeight="1">
      <c r="A8824" s="470"/>
    </row>
    <row r="8825" spans="1:1" s="471" customFormat="1" ht="12" hidden="1" customHeight="1">
      <c r="A8825" s="470"/>
    </row>
    <row r="8826" spans="1:1" s="471" customFormat="1" ht="12" hidden="1" customHeight="1">
      <c r="A8826" s="470"/>
    </row>
    <row r="8827" spans="1:1" s="471" customFormat="1" ht="12" hidden="1" customHeight="1">
      <c r="A8827" s="470"/>
    </row>
    <row r="8828" spans="1:1" s="471" customFormat="1" ht="12" hidden="1" customHeight="1">
      <c r="A8828" s="470"/>
    </row>
    <row r="8829" spans="1:1" s="471" customFormat="1" ht="12" hidden="1" customHeight="1">
      <c r="A8829" s="470"/>
    </row>
    <row r="8830" spans="1:1" s="471" customFormat="1" ht="12" hidden="1" customHeight="1">
      <c r="A8830" s="470"/>
    </row>
    <row r="8831" spans="1:1" s="471" customFormat="1" ht="12" hidden="1" customHeight="1">
      <c r="A8831" s="470"/>
    </row>
    <row r="8832" spans="1:1" s="471" customFormat="1" ht="12" hidden="1" customHeight="1">
      <c r="A8832" s="470"/>
    </row>
    <row r="8833" spans="1:1" s="471" customFormat="1" ht="12" hidden="1" customHeight="1">
      <c r="A8833" s="470"/>
    </row>
    <row r="8834" spans="1:1" s="471" customFormat="1" ht="12" hidden="1" customHeight="1">
      <c r="A8834" s="470"/>
    </row>
    <row r="8835" spans="1:1" s="471" customFormat="1" ht="12" hidden="1" customHeight="1">
      <c r="A8835" s="470"/>
    </row>
    <row r="8836" spans="1:1" s="471" customFormat="1" ht="12" hidden="1" customHeight="1">
      <c r="A8836" s="470"/>
    </row>
    <row r="8837" spans="1:1" s="471" customFormat="1" ht="12" hidden="1" customHeight="1">
      <c r="A8837" s="470"/>
    </row>
    <row r="8838" spans="1:1" s="471" customFormat="1" ht="12" hidden="1" customHeight="1">
      <c r="A8838" s="470"/>
    </row>
    <row r="8839" spans="1:1" s="471" customFormat="1" ht="12" hidden="1" customHeight="1">
      <c r="A8839" s="470"/>
    </row>
    <row r="8840" spans="1:1" s="471" customFormat="1" ht="12" hidden="1" customHeight="1">
      <c r="A8840" s="470"/>
    </row>
    <row r="8841" spans="1:1" s="471" customFormat="1" ht="12" hidden="1" customHeight="1">
      <c r="A8841" s="470"/>
    </row>
    <row r="8842" spans="1:1" s="471" customFormat="1" ht="12" hidden="1" customHeight="1">
      <c r="A8842" s="470"/>
    </row>
    <row r="8843" spans="1:1" s="471" customFormat="1" ht="12" hidden="1" customHeight="1">
      <c r="A8843" s="470"/>
    </row>
    <row r="8844" spans="1:1" s="471" customFormat="1" ht="12" hidden="1" customHeight="1">
      <c r="A8844" s="470"/>
    </row>
    <row r="8845" spans="1:1" s="471" customFormat="1" ht="12" hidden="1" customHeight="1">
      <c r="A8845" s="470"/>
    </row>
    <row r="8846" spans="1:1" s="471" customFormat="1" ht="12" hidden="1" customHeight="1">
      <c r="A8846" s="470"/>
    </row>
    <row r="8847" spans="1:1" s="471" customFormat="1" ht="12" hidden="1" customHeight="1">
      <c r="A8847" s="470"/>
    </row>
    <row r="8848" spans="1:1" s="471" customFormat="1" ht="12" hidden="1" customHeight="1">
      <c r="A8848" s="470"/>
    </row>
    <row r="8849" spans="1:1" s="471" customFormat="1" ht="12" hidden="1" customHeight="1">
      <c r="A8849" s="470"/>
    </row>
    <row r="8850" spans="1:1" s="471" customFormat="1" ht="12" hidden="1" customHeight="1">
      <c r="A8850" s="470"/>
    </row>
    <row r="8851" spans="1:1" s="471" customFormat="1" ht="12" hidden="1" customHeight="1">
      <c r="A8851" s="470"/>
    </row>
    <row r="8852" spans="1:1" s="471" customFormat="1" ht="12" hidden="1" customHeight="1">
      <c r="A8852" s="470"/>
    </row>
    <row r="8853" spans="1:1" s="471" customFormat="1" ht="12" hidden="1" customHeight="1">
      <c r="A8853" s="470"/>
    </row>
    <row r="8854" spans="1:1" s="471" customFormat="1" ht="12" hidden="1" customHeight="1">
      <c r="A8854" s="470"/>
    </row>
    <row r="8855" spans="1:1" s="471" customFormat="1" ht="12" hidden="1" customHeight="1">
      <c r="A8855" s="470"/>
    </row>
    <row r="8856" spans="1:1" s="471" customFormat="1" ht="12" hidden="1" customHeight="1">
      <c r="A8856" s="470"/>
    </row>
    <row r="8857" spans="1:1" s="471" customFormat="1" ht="12" hidden="1" customHeight="1">
      <c r="A8857" s="470"/>
    </row>
    <row r="8858" spans="1:1" s="471" customFormat="1" ht="12" hidden="1" customHeight="1">
      <c r="A8858" s="470"/>
    </row>
    <row r="8859" spans="1:1" s="471" customFormat="1" ht="12" hidden="1" customHeight="1">
      <c r="A8859" s="470"/>
    </row>
    <row r="8860" spans="1:1" s="471" customFormat="1" ht="12" hidden="1" customHeight="1">
      <c r="A8860" s="470"/>
    </row>
    <row r="8861" spans="1:1" s="471" customFormat="1" ht="12" hidden="1" customHeight="1">
      <c r="A8861" s="470"/>
    </row>
    <row r="8862" spans="1:1" s="471" customFormat="1" ht="12" hidden="1" customHeight="1">
      <c r="A8862" s="470"/>
    </row>
    <row r="8863" spans="1:1" s="471" customFormat="1" ht="12" hidden="1" customHeight="1">
      <c r="A8863" s="470"/>
    </row>
    <row r="8864" spans="1:1" s="471" customFormat="1" ht="12" hidden="1" customHeight="1">
      <c r="A8864" s="470"/>
    </row>
    <row r="8865" spans="1:1" s="471" customFormat="1" ht="12" hidden="1" customHeight="1">
      <c r="A8865" s="470"/>
    </row>
    <row r="8866" spans="1:1" s="471" customFormat="1" ht="12" hidden="1" customHeight="1">
      <c r="A8866" s="470"/>
    </row>
    <row r="8867" spans="1:1" s="471" customFormat="1" ht="12" hidden="1" customHeight="1">
      <c r="A8867" s="470"/>
    </row>
    <row r="8868" spans="1:1" s="471" customFormat="1" ht="12" hidden="1" customHeight="1">
      <c r="A8868" s="470"/>
    </row>
    <row r="8869" spans="1:1" s="471" customFormat="1" ht="12" hidden="1" customHeight="1">
      <c r="A8869" s="470"/>
    </row>
    <row r="8870" spans="1:1" s="471" customFormat="1" ht="12" hidden="1" customHeight="1">
      <c r="A8870" s="470"/>
    </row>
    <row r="8871" spans="1:1" s="471" customFormat="1" ht="12" hidden="1" customHeight="1">
      <c r="A8871" s="470"/>
    </row>
    <row r="8872" spans="1:1" s="471" customFormat="1" ht="12" hidden="1" customHeight="1">
      <c r="A8872" s="470"/>
    </row>
    <row r="8873" spans="1:1" s="471" customFormat="1" ht="12" hidden="1" customHeight="1">
      <c r="A8873" s="470"/>
    </row>
    <row r="8874" spans="1:1" s="471" customFormat="1" ht="12" hidden="1" customHeight="1">
      <c r="A8874" s="470"/>
    </row>
    <row r="8875" spans="1:1" s="471" customFormat="1" ht="12" hidden="1" customHeight="1">
      <c r="A8875" s="470"/>
    </row>
    <row r="8876" spans="1:1" s="471" customFormat="1" ht="12" hidden="1" customHeight="1">
      <c r="A8876" s="470"/>
    </row>
    <row r="8877" spans="1:1" s="471" customFormat="1" ht="12" hidden="1" customHeight="1">
      <c r="A8877" s="470"/>
    </row>
    <row r="8878" spans="1:1" s="471" customFormat="1" ht="12" hidden="1" customHeight="1">
      <c r="A8878" s="470"/>
    </row>
    <row r="8879" spans="1:1" s="471" customFormat="1" ht="12" hidden="1" customHeight="1">
      <c r="A8879" s="470"/>
    </row>
    <row r="8880" spans="1:1" s="471" customFormat="1" ht="12" hidden="1" customHeight="1">
      <c r="A8880" s="470"/>
    </row>
    <row r="8881" spans="1:1" s="471" customFormat="1" ht="12" hidden="1" customHeight="1">
      <c r="A8881" s="470"/>
    </row>
    <row r="8882" spans="1:1" s="471" customFormat="1" ht="12" hidden="1" customHeight="1">
      <c r="A8882" s="470"/>
    </row>
    <row r="8883" spans="1:1" s="471" customFormat="1" ht="12" hidden="1" customHeight="1">
      <c r="A8883" s="470"/>
    </row>
    <row r="8884" spans="1:1" s="471" customFormat="1" ht="12" hidden="1" customHeight="1">
      <c r="A8884" s="470"/>
    </row>
    <row r="8885" spans="1:1" s="471" customFormat="1" ht="12" hidden="1" customHeight="1">
      <c r="A8885" s="470"/>
    </row>
    <row r="8886" spans="1:1" s="471" customFormat="1" ht="12" hidden="1" customHeight="1">
      <c r="A8886" s="470"/>
    </row>
    <row r="8887" spans="1:1" s="471" customFormat="1" ht="12" hidden="1" customHeight="1">
      <c r="A8887" s="470"/>
    </row>
    <row r="8888" spans="1:1" s="471" customFormat="1" ht="12" hidden="1" customHeight="1">
      <c r="A8888" s="470"/>
    </row>
    <row r="8889" spans="1:1" s="471" customFormat="1" ht="12" hidden="1" customHeight="1">
      <c r="A8889" s="470"/>
    </row>
    <row r="8890" spans="1:1" s="471" customFormat="1" ht="12" hidden="1" customHeight="1">
      <c r="A8890" s="470"/>
    </row>
    <row r="8891" spans="1:1" s="471" customFormat="1" ht="12" hidden="1" customHeight="1">
      <c r="A8891" s="470"/>
    </row>
    <row r="8892" spans="1:1" s="471" customFormat="1" ht="12" hidden="1" customHeight="1">
      <c r="A8892" s="470"/>
    </row>
    <row r="8893" spans="1:1" s="471" customFormat="1" ht="12" hidden="1" customHeight="1">
      <c r="A8893" s="470"/>
    </row>
    <row r="8894" spans="1:1" s="471" customFormat="1" ht="12" hidden="1" customHeight="1">
      <c r="A8894" s="470"/>
    </row>
    <row r="8895" spans="1:1" s="471" customFormat="1" ht="12" hidden="1" customHeight="1">
      <c r="A8895" s="470"/>
    </row>
    <row r="8896" spans="1:1" s="471" customFormat="1" ht="12" hidden="1" customHeight="1">
      <c r="A8896" s="470"/>
    </row>
    <row r="8897" spans="1:1" s="471" customFormat="1" ht="12" hidden="1" customHeight="1">
      <c r="A8897" s="470"/>
    </row>
    <row r="8898" spans="1:1" s="471" customFormat="1" ht="12" hidden="1" customHeight="1">
      <c r="A8898" s="470"/>
    </row>
    <row r="8899" spans="1:1" s="471" customFormat="1" ht="12" hidden="1" customHeight="1">
      <c r="A8899" s="470"/>
    </row>
    <row r="8900" spans="1:1" s="471" customFormat="1" ht="12" hidden="1" customHeight="1">
      <c r="A8900" s="470"/>
    </row>
    <row r="8901" spans="1:1" s="471" customFormat="1" ht="12" hidden="1" customHeight="1">
      <c r="A8901" s="470"/>
    </row>
    <row r="8902" spans="1:1" s="471" customFormat="1" ht="12" hidden="1" customHeight="1">
      <c r="A8902" s="470"/>
    </row>
    <row r="8903" spans="1:1" s="471" customFormat="1" ht="12" hidden="1" customHeight="1">
      <c r="A8903" s="470"/>
    </row>
    <row r="8904" spans="1:1" s="471" customFormat="1" ht="12" hidden="1" customHeight="1">
      <c r="A8904" s="470"/>
    </row>
    <row r="8905" spans="1:1" s="471" customFormat="1" ht="12" hidden="1" customHeight="1">
      <c r="A8905" s="470"/>
    </row>
    <row r="8906" spans="1:1" s="471" customFormat="1" ht="12" hidden="1" customHeight="1">
      <c r="A8906" s="470"/>
    </row>
    <row r="8907" spans="1:1" s="471" customFormat="1" ht="12" hidden="1" customHeight="1">
      <c r="A8907" s="470"/>
    </row>
    <row r="8908" spans="1:1" s="471" customFormat="1" ht="12" hidden="1" customHeight="1">
      <c r="A8908" s="470"/>
    </row>
    <row r="8909" spans="1:1" s="471" customFormat="1" ht="12" hidden="1" customHeight="1">
      <c r="A8909" s="470"/>
    </row>
    <row r="8910" spans="1:1" s="471" customFormat="1" ht="12" hidden="1" customHeight="1">
      <c r="A8910" s="470"/>
    </row>
    <row r="8911" spans="1:1" s="471" customFormat="1" ht="12" hidden="1" customHeight="1">
      <c r="A8911" s="470"/>
    </row>
    <row r="8912" spans="1:1" s="471" customFormat="1" ht="12" hidden="1" customHeight="1">
      <c r="A8912" s="470"/>
    </row>
    <row r="8913" spans="1:1" s="471" customFormat="1" ht="12" hidden="1" customHeight="1">
      <c r="A8913" s="470"/>
    </row>
    <row r="8914" spans="1:1" s="471" customFormat="1" ht="12" hidden="1" customHeight="1">
      <c r="A8914" s="470"/>
    </row>
    <row r="8915" spans="1:1" s="471" customFormat="1" ht="12" hidden="1" customHeight="1">
      <c r="A8915" s="470"/>
    </row>
    <row r="8916" spans="1:1" s="471" customFormat="1" ht="12" hidden="1" customHeight="1">
      <c r="A8916" s="470"/>
    </row>
    <row r="8917" spans="1:1" s="471" customFormat="1" ht="12" hidden="1" customHeight="1">
      <c r="A8917" s="470"/>
    </row>
    <row r="8918" spans="1:1" s="471" customFormat="1" ht="12" hidden="1" customHeight="1">
      <c r="A8918" s="470"/>
    </row>
    <row r="8919" spans="1:1" s="471" customFormat="1" ht="12" hidden="1" customHeight="1">
      <c r="A8919" s="470"/>
    </row>
    <row r="8920" spans="1:1" s="471" customFormat="1" ht="12" hidden="1" customHeight="1">
      <c r="A8920" s="470"/>
    </row>
    <row r="8921" spans="1:1" s="471" customFormat="1" ht="12" hidden="1" customHeight="1">
      <c r="A8921" s="470"/>
    </row>
    <row r="8922" spans="1:1" s="471" customFormat="1" ht="12" hidden="1" customHeight="1">
      <c r="A8922" s="470"/>
    </row>
    <row r="8923" spans="1:1" s="471" customFormat="1" ht="12" hidden="1" customHeight="1">
      <c r="A8923" s="470"/>
    </row>
    <row r="8924" spans="1:1" s="471" customFormat="1" ht="12" hidden="1" customHeight="1">
      <c r="A8924" s="470"/>
    </row>
    <row r="8925" spans="1:1" s="471" customFormat="1" ht="12" hidden="1" customHeight="1">
      <c r="A8925" s="470"/>
    </row>
    <row r="8926" spans="1:1" s="471" customFormat="1" ht="12" hidden="1" customHeight="1">
      <c r="A8926" s="470"/>
    </row>
    <row r="8927" spans="1:1" s="471" customFormat="1" ht="12" hidden="1" customHeight="1">
      <c r="A8927" s="470"/>
    </row>
    <row r="8928" spans="1:1" s="471" customFormat="1" ht="12" hidden="1" customHeight="1">
      <c r="A8928" s="470"/>
    </row>
    <row r="8929" spans="1:1" s="471" customFormat="1" ht="12" hidden="1" customHeight="1">
      <c r="A8929" s="470"/>
    </row>
    <row r="8930" spans="1:1" s="471" customFormat="1" ht="12" hidden="1" customHeight="1">
      <c r="A8930" s="470"/>
    </row>
    <row r="8931" spans="1:1" s="471" customFormat="1" ht="12" hidden="1" customHeight="1">
      <c r="A8931" s="470"/>
    </row>
    <row r="8932" spans="1:1" s="471" customFormat="1" ht="12" hidden="1" customHeight="1">
      <c r="A8932" s="470"/>
    </row>
    <row r="8933" spans="1:1" s="471" customFormat="1" ht="12" hidden="1" customHeight="1">
      <c r="A8933" s="470"/>
    </row>
    <row r="8934" spans="1:1" s="471" customFormat="1" ht="12" hidden="1" customHeight="1">
      <c r="A8934" s="470"/>
    </row>
    <row r="8935" spans="1:1" s="471" customFormat="1" ht="12" hidden="1" customHeight="1">
      <c r="A8935" s="470"/>
    </row>
    <row r="8936" spans="1:1" s="471" customFormat="1" ht="12" hidden="1" customHeight="1">
      <c r="A8936" s="470"/>
    </row>
    <row r="8937" spans="1:1" s="471" customFormat="1" ht="12" hidden="1" customHeight="1">
      <c r="A8937" s="470"/>
    </row>
    <row r="8938" spans="1:1" s="471" customFormat="1" ht="12" hidden="1" customHeight="1">
      <c r="A8938" s="470"/>
    </row>
    <row r="8939" spans="1:1" s="471" customFormat="1" ht="12" hidden="1" customHeight="1">
      <c r="A8939" s="470"/>
    </row>
    <row r="8940" spans="1:1" s="471" customFormat="1" ht="12" hidden="1" customHeight="1">
      <c r="A8940" s="470"/>
    </row>
    <row r="8941" spans="1:1" s="471" customFormat="1" ht="12" hidden="1" customHeight="1">
      <c r="A8941" s="470"/>
    </row>
    <row r="8942" spans="1:1" s="471" customFormat="1" ht="12" hidden="1" customHeight="1">
      <c r="A8942" s="470"/>
    </row>
    <row r="8943" spans="1:1" s="471" customFormat="1" ht="12" hidden="1" customHeight="1">
      <c r="A8943" s="470"/>
    </row>
    <row r="8944" spans="1:1" s="471" customFormat="1" ht="12" hidden="1" customHeight="1">
      <c r="A8944" s="470"/>
    </row>
    <row r="8945" spans="1:1" s="471" customFormat="1" ht="12" hidden="1" customHeight="1">
      <c r="A8945" s="470"/>
    </row>
    <row r="8946" spans="1:1" s="471" customFormat="1" ht="12" hidden="1" customHeight="1">
      <c r="A8946" s="470"/>
    </row>
    <row r="8947" spans="1:1" s="471" customFormat="1" ht="12" hidden="1" customHeight="1">
      <c r="A8947" s="470"/>
    </row>
    <row r="8948" spans="1:1" s="471" customFormat="1" ht="12" hidden="1" customHeight="1">
      <c r="A8948" s="470"/>
    </row>
    <row r="8949" spans="1:1" s="471" customFormat="1" ht="12" hidden="1" customHeight="1">
      <c r="A8949" s="470"/>
    </row>
    <row r="8950" spans="1:1" s="471" customFormat="1" ht="12" hidden="1" customHeight="1">
      <c r="A8950" s="470"/>
    </row>
    <row r="8951" spans="1:1" s="471" customFormat="1" ht="12" hidden="1" customHeight="1">
      <c r="A8951" s="470"/>
    </row>
    <row r="8952" spans="1:1" s="471" customFormat="1" ht="12" hidden="1" customHeight="1">
      <c r="A8952" s="470"/>
    </row>
    <row r="8953" spans="1:1" s="471" customFormat="1" ht="12" hidden="1" customHeight="1">
      <c r="A8953" s="470"/>
    </row>
    <row r="8954" spans="1:1" s="471" customFormat="1" ht="12" hidden="1" customHeight="1">
      <c r="A8954" s="470"/>
    </row>
    <row r="8955" spans="1:1" s="471" customFormat="1" ht="12" hidden="1" customHeight="1">
      <c r="A8955" s="470"/>
    </row>
    <row r="8956" spans="1:1" s="471" customFormat="1" ht="12" hidden="1" customHeight="1">
      <c r="A8956" s="470"/>
    </row>
    <row r="8957" spans="1:1" s="471" customFormat="1" ht="12" hidden="1" customHeight="1">
      <c r="A8957" s="470"/>
    </row>
    <row r="8958" spans="1:1" s="471" customFormat="1" ht="12" hidden="1" customHeight="1">
      <c r="A8958" s="470"/>
    </row>
    <row r="8959" spans="1:1" s="471" customFormat="1" ht="12" hidden="1" customHeight="1">
      <c r="A8959" s="470"/>
    </row>
    <row r="8960" spans="1:1" s="471" customFormat="1" ht="12" hidden="1" customHeight="1">
      <c r="A8960" s="470"/>
    </row>
    <row r="8961" spans="1:1" s="471" customFormat="1" ht="12" hidden="1" customHeight="1">
      <c r="A8961" s="470"/>
    </row>
    <row r="8962" spans="1:1" s="471" customFormat="1" ht="12" hidden="1" customHeight="1">
      <c r="A8962" s="470"/>
    </row>
    <row r="8963" spans="1:1" s="471" customFormat="1" ht="12" hidden="1" customHeight="1">
      <c r="A8963" s="470"/>
    </row>
    <row r="8964" spans="1:1" s="471" customFormat="1" ht="12" hidden="1" customHeight="1">
      <c r="A8964" s="470"/>
    </row>
    <row r="8965" spans="1:1" s="471" customFormat="1" ht="12" hidden="1" customHeight="1">
      <c r="A8965" s="470"/>
    </row>
    <row r="8966" spans="1:1" s="471" customFormat="1" ht="12" hidden="1" customHeight="1">
      <c r="A8966" s="470"/>
    </row>
    <row r="8967" spans="1:1" s="471" customFormat="1" ht="12" hidden="1" customHeight="1">
      <c r="A8967" s="470"/>
    </row>
    <row r="8968" spans="1:1" s="471" customFormat="1" ht="12" hidden="1" customHeight="1">
      <c r="A8968" s="470"/>
    </row>
    <row r="8969" spans="1:1" s="471" customFormat="1" ht="12" hidden="1" customHeight="1">
      <c r="A8969" s="470"/>
    </row>
    <row r="8970" spans="1:1" s="471" customFormat="1" ht="12" hidden="1" customHeight="1">
      <c r="A8970" s="470"/>
    </row>
    <row r="8971" spans="1:1" s="471" customFormat="1" ht="12" hidden="1" customHeight="1">
      <c r="A8971" s="470"/>
    </row>
    <row r="8972" spans="1:1" s="471" customFormat="1" ht="12" hidden="1" customHeight="1">
      <c r="A8972" s="470"/>
    </row>
    <row r="8973" spans="1:1" s="471" customFormat="1" ht="12" hidden="1" customHeight="1">
      <c r="A8973" s="470"/>
    </row>
    <row r="8974" spans="1:1" s="471" customFormat="1" ht="12" hidden="1" customHeight="1">
      <c r="A8974" s="470"/>
    </row>
    <row r="8975" spans="1:1" s="471" customFormat="1" ht="12" hidden="1" customHeight="1">
      <c r="A8975" s="470"/>
    </row>
    <row r="8976" spans="1:1" s="471" customFormat="1" ht="12" hidden="1" customHeight="1">
      <c r="A8976" s="470"/>
    </row>
    <row r="8977" spans="1:1" s="471" customFormat="1" ht="12" hidden="1" customHeight="1">
      <c r="A8977" s="470"/>
    </row>
    <row r="8978" spans="1:1" s="471" customFormat="1" ht="12" hidden="1" customHeight="1">
      <c r="A8978" s="470"/>
    </row>
    <row r="8979" spans="1:1" s="471" customFormat="1" ht="12" hidden="1" customHeight="1">
      <c r="A8979" s="470"/>
    </row>
    <row r="8980" spans="1:1" s="471" customFormat="1" ht="12" hidden="1" customHeight="1">
      <c r="A8980" s="470"/>
    </row>
    <row r="8981" spans="1:1" s="471" customFormat="1" ht="12" hidden="1" customHeight="1">
      <c r="A8981" s="470"/>
    </row>
    <row r="8982" spans="1:1" s="471" customFormat="1" ht="12" hidden="1" customHeight="1">
      <c r="A8982" s="470"/>
    </row>
    <row r="8983" spans="1:1" s="471" customFormat="1" ht="12" hidden="1" customHeight="1">
      <c r="A8983" s="470"/>
    </row>
    <row r="8984" spans="1:1" s="471" customFormat="1" ht="12" hidden="1" customHeight="1">
      <c r="A8984" s="470"/>
    </row>
    <row r="8985" spans="1:1" s="471" customFormat="1" ht="12" hidden="1" customHeight="1">
      <c r="A8985" s="470"/>
    </row>
    <row r="8986" spans="1:1" s="471" customFormat="1" ht="12" hidden="1" customHeight="1">
      <c r="A8986" s="470"/>
    </row>
    <row r="8987" spans="1:1" s="471" customFormat="1" ht="12" hidden="1" customHeight="1">
      <c r="A8987" s="470"/>
    </row>
    <row r="8988" spans="1:1" s="471" customFormat="1" ht="12" hidden="1" customHeight="1">
      <c r="A8988" s="470"/>
    </row>
    <row r="8989" spans="1:1" s="471" customFormat="1" ht="12" hidden="1" customHeight="1">
      <c r="A8989" s="470"/>
    </row>
    <row r="8990" spans="1:1" s="471" customFormat="1" ht="12" hidden="1" customHeight="1">
      <c r="A8990" s="470"/>
    </row>
    <row r="8991" spans="1:1" s="471" customFormat="1" ht="12" hidden="1" customHeight="1">
      <c r="A8991" s="470"/>
    </row>
    <row r="8992" spans="1:1" s="471" customFormat="1" ht="12" hidden="1" customHeight="1">
      <c r="A8992" s="470"/>
    </row>
    <row r="8993" spans="1:1" s="471" customFormat="1" ht="12" hidden="1" customHeight="1">
      <c r="A8993" s="470"/>
    </row>
    <row r="8994" spans="1:1" s="471" customFormat="1" ht="12" hidden="1" customHeight="1">
      <c r="A8994" s="470"/>
    </row>
    <row r="8995" spans="1:1" s="471" customFormat="1" ht="12" hidden="1" customHeight="1">
      <c r="A8995" s="470"/>
    </row>
    <row r="8996" spans="1:1" s="471" customFormat="1" ht="12" hidden="1" customHeight="1">
      <c r="A8996" s="470"/>
    </row>
    <row r="8997" spans="1:1" s="471" customFormat="1" ht="12" hidden="1" customHeight="1">
      <c r="A8997" s="470"/>
    </row>
    <row r="8998" spans="1:1" s="471" customFormat="1" ht="12" hidden="1" customHeight="1">
      <c r="A8998" s="470"/>
    </row>
    <row r="8999" spans="1:1" s="471" customFormat="1" ht="12" hidden="1" customHeight="1">
      <c r="A8999" s="470"/>
    </row>
    <row r="9000" spans="1:1" s="471" customFormat="1" ht="12" hidden="1" customHeight="1">
      <c r="A9000" s="470"/>
    </row>
    <row r="9001" spans="1:1" s="471" customFormat="1" ht="12" hidden="1" customHeight="1">
      <c r="A9001" s="470"/>
    </row>
    <row r="9002" spans="1:1" s="471" customFormat="1" ht="12" hidden="1" customHeight="1">
      <c r="A9002" s="470"/>
    </row>
    <row r="9003" spans="1:1" s="471" customFormat="1" ht="12" hidden="1" customHeight="1">
      <c r="A9003" s="470"/>
    </row>
    <row r="9004" spans="1:1" s="471" customFormat="1" ht="12" hidden="1" customHeight="1">
      <c r="A9004" s="470"/>
    </row>
    <row r="9005" spans="1:1" s="471" customFormat="1" ht="12" hidden="1" customHeight="1">
      <c r="A9005" s="470"/>
    </row>
    <row r="9006" spans="1:1" s="471" customFormat="1" ht="12" hidden="1" customHeight="1">
      <c r="A9006" s="470"/>
    </row>
    <row r="9007" spans="1:1" s="471" customFormat="1" ht="12" hidden="1" customHeight="1">
      <c r="A9007" s="470"/>
    </row>
    <row r="9008" spans="1:1" s="471" customFormat="1" ht="12" hidden="1" customHeight="1">
      <c r="A9008" s="470"/>
    </row>
    <row r="9009" spans="1:1" s="471" customFormat="1" ht="12" hidden="1" customHeight="1">
      <c r="A9009" s="470"/>
    </row>
    <row r="9010" spans="1:1" s="471" customFormat="1" ht="12" hidden="1" customHeight="1">
      <c r="A9010" s="470"/>
    </row>
    <row r="9011" spans="1:1" s="471" customFormat="1" ht="12" hidden="1" customHeight="1">
      <c r="A9011" s="470"/>
    </row>
    <row r="9012" spans="1:1" s="471" customFormat="1" ht="12" hidden="1" customHeight="1">
      <c r="A9012" s="470"/>
    </row>
    <row r="9013" spans="1:1" s="471" customFormat="1" ht="12" hidden="1" customHeight="1">
      <c r="A9013" s="470"/>
    </row>
    <row r="9014" spans="1:1" s="471" customFormat="1" ht="12" hidden="1" customHeight="1">
      <c r="A9014" s="470"/>
    </row>
    <row r="9015" spans="1:1" s="471" customFormat="1" ht="12" hidden="1" customHeight="1">
      <c r="A9015" s="470"/>
    </row>
    <row r="9016" spans="1:1" s="471" customFormat="1" ht="12" hidden="1" customHeight="1">
      <c r="A9016" s="470"/>
    </row>
    <row r="9017" spans="1:1" s="471" customFormat="1" ht="12" hidden="1" customHeight="1">
      <c r="A9017" s="470"/>
    </row>
    <row r="9018" spans="1:1" s="471" customFormat="1" ht="12" hidden="1" customHeight="1">
      <c r="A9018" s="470"/>
    </row>
    <row r="9019" spans="1:1" s="471" customFormat="1" ht="12" hidden="1" customHeight="1">
      <c r="A9019" s="470"/>
    </row>
    <row r="9020" spans="1:1" s="471" customFormat="1" ht="12" hidden="1" customHeight="1">
      <c r="A9020" s="470"/>
    </row>
    <row r="9021" spans="1:1" s="471" customFormat="1" ht="12" hidden="1" customHeight="1">
      <c r="A9021" s="470"/>
    </row>
    <row r="9022" spans="1:1" s="471" customFormat="1" ht="12" hidden="1" customHeight="1">
      <c r="A9022" s="470"/>
    </row>
    <row r="9023" spans="1:1" s="471" customFormat="1" ht="12" hidden="1" customHeight="1">
      <c r="A9023" s="470"/>
    </row>
    <row r="9024" spans="1:1" s="471" customFormat="1" ht="12" hidden="1" customHeight="1">
      <c r="A9024" s="470"/>
    </row>
    <row r="9025" spans="1:1" s="471" customFormat="1" ht="12" hidden="1" customHeight="1">
      <c r="A9025" s="470"/>
    </row>
    <row r="9026" spans="1:1" s="471" customFormat="1" ht="12" hidden="1" customHeight="1">
      <c r="A9026" s="470"/>
    </row>
    <row r="9027" spans="1:1" s="471" customFormat="1" ht="12" hidden="1" customHeight="1">
      <c r="A9027" s="470"/>
    </row>
    <row r="9028" spans="1:1" s="471" customFormat="1" ht="12" hidden="1" customHeight="1">
      <c r="A9028" s="470"/>
    </row>
    <row r="9029" spans="1:1" s="471" customFormat="1" ht="12" hidden="1" customHeight="1">
      <c r="A9029" s="470"/>
    </row>
    <row r="9030" spans="1:1" s="471" customFormat="1" ht="12" hidden="1" customHeight="1">
      <c r="A9030" s="470"/>
    </row>
    <row r="9031" spans="1:1" s="471" customFormat="1" ht="12" hidden="1" customHeight="1">
      <c r="A9031" s="470"/>
    </row>
    <row r="9032" spans="1:1" s="471" customFormat="1" ht="12" hidden="1" customHeight="1">
      <c r="A9032" s="470"/>
    </row>
    <row r="9033" spans="1:1" s="471" customFormat="1" ht="12" hidden="1" customHeight="1">
      <c r="A9033" s="470"/>
    </row>
    <row r="9034" spans="1:1" s="471" customFormat="1" ht="12" hidden="1" customHeight="1">
      <c r="A9034" s="470"/>
    </row>
    <row r="9035" spans="1:1" s="471" customFormat="1" ht="12" hidden="1" customHeight="1">
      <c r="A9035" s="470"/>
    </row>
    <row r="9036" spans="1:1" s="471" customFormat="1" ht="12" hidden="1" customHeight="1">
      <c r="A9036" s="470"/>
    </row>
    <row r="9037" spans="1:1" s="471" customFormat="1" ht="12" hidden="1" customHeight="1">
      <c r="A9037" s="470"/>
    </row>
    <row r="9038" spans="1:1" s="471" customFormat="1" ht="12" hidden="1" customHeight="1">
      <c r="A9038" s="470"/>
    </row>
    <row r="9039" spans="1:1" s="471" customFormat="1" ht="12" hidden="1" customHeight="1">
      <c r="A9039" s="470"/>
    </row>
    <row r="9040" spans="1:1" s="471" customFormat="1" ht="12" hidden="1" customHeight="1">
      <c r="A9040" s="470"/>
    </row>
    <row r="9041" spans="1:1" s="471" customFormat="1" ht="12" hidden="1" customHeight="1">
      <c r="A9041" s="470"/>
    </row>
    <row r="9042" spans="1:1" s="471" customFormat="1" ht="12" hidden="1" customHeight="1">
      <c r="A9042" s="470"/>
    </row>
    <row r="9043" spans="1:1" s="471" customFormat="1" ht="12" hidden="1" customHeight="1">
      <c r="A9043" s="470"/>
    </row>
    <row r="9044" spans="1:1" s="471" customFormat="1" ht="12" hidden="1" customHeight="1">
      <c r="A9044" s="470"/>
    </row>
    <row r="9045" spans="1:1" s="471" customFormat="1" ht="12" hidden="1" customHeight="1">
      <c r="A9045" s="470"/>
    </row>
    <row r="9046" spans="1:1" s="471" customFormat="1" ht="12" hidden="1" customHeight="1">
      <c r="A9046" s="470"/>
    </row>
    <row r="9047" spans="1:1" s="471" customFormat="1" ht="12" hidden="1" customHeight="1">
      <c r="A9047" s="470"/>
    </row>
    <row r="9048" spans="1:1" s="471" customFormat="1" ht="12" hidden="1" customHeight="1">
      <c r="A9048" s="470"/>
    </row>
    <row r="9049" spans="1:1" s="471" customFormat="1" ht="12" hidden="1" customHeight="1">
      <c r="A9049" s="470"/>
    </row>
    <row r="9050" spans="1:1" s="471" customFormat="1" ht="12" hidden="1" customHeight="1">
      <c r="A9050" s="470"/>
    </row>
    <row r="9051" spans="1:1" s="471" customFormat="1" ht="12" hidden="1" customHeight="1">
      <c r="A9051" s="470"/>
    </row>
    <row r="9052" spans="1:1" s="471" customFormat="1" ht="12" hidden="1" customHeight="1">
      <c r="A9052" s="470"/>
    </row>
    <row r="9053" spans="1:1" s="471" customFormat="1" ht="12" hidden="1" customHeight="1">
      <c r="A9053" s="470"/>
    </row>
    <row r="9054" spans="1:1" s="471" customFormat="1" ht="12" hidden="1" customHeight="1">
      <c r="A9054" s="470"/>
    </row>
    <row r="9055" spans="1:1" s="471" customFormat="1" ht="12" hidden="1" customHeight="1">
      <c r="A9055" s="470"/>
    </row>
    <row r="9056" spans="1:1" s="471" customFormat="1" ht="12" hidden="1" customHeight="1">
      <c r="A9056" s="470"/>
    </row>
    <row r="9057" spans="1:1" s="471" customFormat="1" ht="12" hidden="1" customHeight="1">
      <c r="A9057" s="470"/>
    </row>
    <row r="9058" spans="1:1" s="471" customFormat="1" ht="12" hidden="1" customHeight="1">
      <c r="A9058" s="470"/>
    </row>
    <row r="9059" spans="1:1" s="471" customFormat="1" ht="12" hidden="1" customHeight="1">
      <c r="A9059" s="470"/>
    </row>
    <row r="9060" spans="1:1" s="471" customFormat="1" ht="12" hidden="1" customHeight="1">
      <c r="A9060" s="470"/>
    </row>
    <row r="9061" spans="1:1" s="471" customFormat="1" ht="12" hidden="1" customHeight="1">
      <c r="A9061" s="470"/>
    </row>
    <row r="9062" spans="1:1" s="471" customFormat="1" ht="12" hidden="1" customHeight="1">
      <c r="A9062" s="470"/>
    </row>
    <row r="9063" spans="1:1" s="471" customFormat="1" ht="12" hidden="1" customHeight="1">
      <c r="A9063" s="470"/>
    </row>
    <row r="9064" spans="1:1" s="471" customFormat="1" ht="12" hidden="1" customHeight="1">
      <c r="A9064" s="470"/>
    </row>
    <row r="9065" spans="1:1" s="471" customFormat="1" ht="12" hidden="1" customHeight="1">
      <c r="A9065" s="470"/>
    </row>
    <row r="9066" spans="1:1" s="471" customFormat="1" ht="12" hidden="1" customHeight="1">
      <c r="A9066" s="470"/>
    </row>
    <row r="9067" spans="1:1" s="471" customFormat="1" ht="12" hidden="1" customHeight="1">
      <c r="A9067" s="470"/>
    </row>
    <row r="9068" spans="1:1" s="471" customFormat="1" ht="12" hidden="1" customHeight="1">
      <c r="A9068" s="470"/>
    </row>
    <row r="9069" spans="1:1" s="471" customFormat="1" ht="12" hidden="1" customHeight="1">
      <c r="A9069" s="470"/>
    </row>
    <row r="9070" spans="1:1" s="471" customFormat="1" ht="12" hidden="1" customHeight="1">
      <c r="A9070" s="470"/>
    </row>
    <row r="9071" spans="1:1" s="471" customFormat="1" ht="12" hidden="1" customHeight="1">
      <c r="A9071" s="470"/>
    </row>
    <row r="9072" spans="1:1" s="471" customFormat="1" ht="12" hidden="1" customHeight="1">
      <c r="A9072" s="470"/>
    </row>
    <row r="9073" spans="1:1" s="471" customFormat="1" ht="12" hidden="1" customHeight="1">
      <c r="A9073" s="470"/>
    </row>
    <row r="9074" spans="1:1" s="471" customFormat="1" ht="12" hidden="1" customHeight="1">
      <c r="A9074" s="470"/>
    </row>
    <row r="9075" spans="1:1" s="471" customFormat="1" ht="12" hidden="1" customHeight="1">
      <c r="A9075" s="470"/>
    </row>
    <row r="9076" spans="1:1" s="471" customFormat="1" ht="12" hidden="1" customHeight="1">
      <c r="A9076" s="470"/>
    </row>
    <row r="9077" spans="1:1" s="471" customFormat="1" ht="12" hidden="1" customHeight="1">
      <c r="A9077" s="470"/>
    </row>
    <row r="9078" spans="1:1" s="471" customFormat="1" ht="12" hidden="1" customHeight="1">
      <c r="A9078" s="470"/>
    </row>
    <row r="9079" spans="1:1" s="471" customFormat="1" ht="12" hidden="1" customHeight="1">
      <c r="A9079" s="470"/>
    </row>
    <row r="9080" spans="1:1" s="471" customFormat="1" ht="12" hidden="1" customHeight="1">
      <c r="A9080" s="470"/>
    </row>
    <row r="9081" spans="1:1" s="471" customFormat="1" ht="12" hidden="1" customHeight="1">
      <c r="A9081" s="470"/>
    </row>
    <row r="9082" spans="1:1" s="471" customFormat="1" ht="12" hidden="1" customHeight="1">
      <c r="A9082" s="470"/>
    </row>
    <row r="9083" spans="1:1" s="471" customFormat="1" ht="12" hidden="1" customHeight="1">
      <c r="A9083" s="470"/>
    </row>
    <row r="9084" spans="1:1" s="471" customFormat="1" ht="12" hidden="1" customHeight="1">
      <c r="A9084" s="470"/>
    </row>
    <row r="9085" spans="1:1" s="471" customFormat="1" ht="12" hidden="1" customHeight="1">
      <c r="A9085" s="470"/>
    </row>
    <row r="9086" spans="1:1" s="471" customFormat="1" ht="12" hidden="1" customHeight="1">
      <c r="A9086" s="470"/>
    </row>
    <row r="9087" spans="1:1" s="471" customFormat="1" ht="12" hidden="1" customHeight="1">
      <c r="A9087" s="470"/>
    </row>
    <row r="9088" spans="1:1" s="471" customFormat="1" ht="12" hidden="1" customHeight="1">
      <c r="A9088" s="470"/>
    </row>
    <row r="9089" spans="1:1" s="471" customFormat="1" ht="12" hidden="1" customHeight="1">
      <c r="A9089" s="470"/>
    </row>
    <row r="9090" spans="1:1" s="471" customFormat="1" ht="12" hidden="1" customHeight="1">
      <c r="A9090" s="470"/>
    </row>
    <row r="9091" spans="1:1" s="471" customFormat="1" ht="12" hidden="1" customHeight="1">
      <c r="A9091" s="470"/>
    </row>
    <row r="9092" spans="1:1" s="471" customFormat="1" ht="12" hidden="1" customHeight="1">
      <c r="A9092" s="470"/>
    </row>
    <row r="9093" spans="1:1" s="471" customFormat="1" ht="12" hidden="1" customHeight="1">
      <c r="A9093" s="470"/>
    </row>
    <row r="9094" spans="1:1" s="471" customFormat="1" ht="12" hidden="1" customHeight="1">
      <c r="A9094" s="470"/>
    </row>
    <row r="9095" spans="1:1" s="471" customFormat="1" ht="12" hidden="1" customHeight="1">
      <c r="A9095" s="470"/>
    </row>
    <row r="9096" spans="1:1" s="471" customFormat="1" ht="12" hidden="1" customHeight="1">
      <c r="A9096" s="470"/>
    </row>
    <row r="9097" spans="1:1" s="471" customFormat="1" ht="12" hidden="1" customHeight="1">
      <c r="A9097" s="470"/>
    </row>
    <row r="9098" spans="1:1" s="471" customFormat="1" ht="12" hidden="1" customHeight="1">
      <c r="A9098" s="470"/>
    </row>
    <row r="9099" spans="1:1" s="471" customFormat="1" ht="12" hidden="1" customHeight="1">
      <c r="A9099" s="470"/>
    </row>
    <row r="9100" spans="1:1" s="471" customFormat="1" ht="12" hidden="1" customHeight="1">
      <c r="A9100" s="470"/>
    </row>
    <row r="9101" spans="1:1" s="471" customFormat="1" ht="12" hidden="1" customHeight="1">
      <c r="A9101" s="470"/>
    </row>
    <row r="9102" spans="1:1" s="471" customFormat="1" ht="12" hidden="1" customHeight="1">
      <c r="A9102" s="470"/>
    </row>
    <row r="9103" spans="1:1" s="471" customFormat="1" ht="12" hidden="1" customHeight="1">
      <c r="A9103" s="470"/>
    </row>
    <row r="9104" spans="1:1" s="471" customFormat="1" ht="12" hidden="1" customHeight="1">
      <c r="A9104" s="470"/>
    </row>
    <row r="9105" spans="1:1" s="471" customFormat="1" ht="12" hidden="1" customHeight="1">
      <c r="A9105" s="470"/>
    </row>
    <row r="9106" spans="1:1" s="471" customFormat="1" ht="12" hidden="1" customHeight="1">
      <c r="A9106" s="470"/>
    </row>
    <row r="9107" spans="1:1" s="471" customFormat="1" ht="12" hidden="1" customHeight="1">
      <c r="A9107" s="470"/>
    </row>
    <row r="9108" spans="1:1" s="471" customFormat="1" ht="12" hidden="1" customHeight="1">
      <c r="A9108" s="470"/>
    </row>
    <row r="9109" spans="1:1" s="471" customFormat="1" ht="12" hidden="1" customHeight="1">
      <c r="A9109" s="470"/>
    </row>
    <row r="9110" spans="1:1" s="471" customFormat="1" ht="12" hidden="1" customHeight="1">
      <c r="A9110" s="470"/>
    </row>
    <row r="9111" spans="1:1" s="471" customFormat="1" ht="12" hidden="1" customHeight="1">
      <c r="A9111" s="470"/>
    </row>
    <row r="9112" spans="1:1" s="471" customFormat="1" ht="12" hidden="1" customHeight="1">
      <c r="A9112" s="470"/>
    </row>
    <row r="9113" spans="1:1" s="471" customFormat="1" ht="12" hidden="1" customHeight="1">
      <c r="A9113" s="470"/>
    </row>
    <row r="9114" spans="1:1" s="471" customFormat="1" ht="12" hidden="1" customHeight="1">
      <c r="A9114" s="470"/>
    </row>
    <row r="9115" spans="1:1" s="471" customFormat="1" ht="12" hidden="1" customHeight="1">
      <c r="A9115" s="470"/>
    </row>
    <row r="9116" spans="1:1" s="471" customFormat="1" ht="12" hidden="1" customHeight="1">
      <c r="A9116" s="470"/>
    </row>
    <row r="9117" spans="1:1" s="471" customFormat="1" ht="12" hidden="1" customHeight="1">
      <c r="A9117" s="470"/>
    </row>
    <row r="9118" spans="1:1" s="471" customFormat="1" ht="12" hidden="1" customHeight="1">
      <c r="A9118" s="470"/>
    </row>
    <row r="9119" spans="1:1" s="471" customFormat="1" ht="12" hidden="1" customHeight="1">
      <c r="A9119" s="470"/>
    </row>
    <row r="9120" spans="1:1" s="471" customFormat="1" ht="12" hidden="1" customHeight="1">
      <c r="A9120" s="470"/>
    </row>
    <row r="9121" spans="1:1" s="471" customFormat="1" ht="12" hidden="1" customHeight="1">
      <c r="A9121" s="470"/>
    </row>
    <row r="9122" spans="1:1" s="471" customFormat="1" ht="12" hidden="1" customHeight="1">
      <c r="A9122" s="470"/>
    </row>
    <row r="9123" spans="1:1" s="471" customFormat="1" ht="12" hidden="1" customHeight="1">
      <c r="A9123" s="470"/>
    </row>
    <row r="9124" spans="1:1" s="471" customFormat="1" ht="12" hidden="1" customHeight="1">
      <c r="A9124" s="470"/>
    </row>
    <row r="9125" spans="1:1" s="471" customFormat="1" ht="12" hidden="1" customHeight="1">
      <c r="A9125" s="470"/>
    </row>
    <row r="9126" spans="1:1" s="471" customFormat="1" ht="12" hidden="1" customHeight="1">
      <c r="A9126" s="470"/>
    </row>
    <row r="9127" spans="1:1" s="471" customFormat="1" ht="12" hidden="1" customHeight="1">
      <c r="A9127" s="470"/>
    </row>
    <row r="9128" spans="1:1" s="471" customFormat="1" ht="12" hidden="1" customHeight="1">
      <c r="A9128" s="470"/>
    </row>
    <row r="9129" spans="1:1" s="471" customFormat="1" ht="12" hidden="1" customHeight="1">
      <c r="A9129" s="470"/>
    </row>
    <row r="9130" spans="1:1" s="471" customFormat="1" ht="12" hidden="1" customHeight="1">
      <c r="A9130" s="470"/>
    </row>
    <row r="9131" spans="1:1" s="471" customFormat="1" ht="12" hidden="1" customHeight="1">
      <c r="A9131" s="470"/>
    </row>
    <row r="9132" spans="1:1" s="471" customFormat="1" ht="12" hidden="1" customHeight="1">
      <c r="A9132" s="470"/>
    </row>
    <row r="9133" spans="1:1" s="471" customFormat="1" ht="12" hidden="1" customHeight="1">
      <c r="A9133" s="470"/>
    </row>
    <row r="9134" spans="1:1" s="471" customFormat="1" ht="12" hidden="1" customHeight="1">
      <c r="A9134" s="470"/>
    </row>
    <row r="9135" spans="1:1" s="471" customFormat="1" ht="12" hidden="1" customHeight="1">
      <c r="A9135" s="470"/>
    </row>
    <row r="9136" spans="1:1" s="471" customFormat="1" ht="12" hidden="1" customHeight="1">
      <c r="A9136" s="470"/>
    </row>
    <row r="9137" spans="1:1" s="471" customFormat="1" ht="12" hidden="1" customHeight="1">
      <c r="A9137" s="470"/>
    </row>
    <row r="9138" spans="1:1" s="471" customFormat="1" ht="12" hidden="1" customHeight="1">
      <c r="A9138" s="470"/>
    </row>
    <row r="9139" spans="1:1" s="471" customFormat="1" ht="12" hidden="1" customHeight="1">
      <c r="A9139" s="470"/>
    </row>
    <row r="9140" spans="1:1" s="471" customFormat="1" ht="12" hidden="1" customHeight="1">
      <c r="A9140" s="470"/>
    </row>
    <row r="9141" spans="1:1" s="471" customFormat="1" ht="12" hidden="1" customHeight="1">
      <c r="A9141" s="470"/>
    </row>
    <row r="9142" spans="1:1" s="471" customFormat="1" ht="12" hidden="1" customHeight="1">
      <c r="A9142" s="470"/>
    </row>
    <row r="9143" spans="1:1" s="471" customFormat="1" ht="12" hidden="1" customHeight="1">
      <c r="A9143" s="470"/>
    </row>
    <row r="9144" spans="1:1" s="471" customFormat="1" ht="12" hidden="1" customHeight="1">
      <c r="A9144" s="470"/>
    </row>
    <row r="9145" spans="1:1" s="471" customFormat="1" ht="12" hidden="1" customHeight="1">
      <c r="A9145" s="470"/>
    </row>
    <row r="9146" spans="1:1" s="471" customFormat="1" ht="12" hidden="1" customHeight="1">
      <c r="A9146" s="470"/>
    </row>
    <row r="9147" spans="1:1" s="471" customFormat="1" ht="12" hidden="1" customHeight="1">
      <c r="A9147" s="470"/>
    </row>
    <row r="9148" spans="1:1" s="471" customFormat="1" ht="12" hidden="1" customHeight="1">
      <c r="A9148" s="470"/>
    </row>
    <row r="9149" spans="1:1" s="471" customFormat="1" ht="12" hidden="1" customHeight="1">
      <c r="A9149" s="470"/>
    </row>
    <row r="9150" spans="1:1" s="471" customFormat="1" ht="12" hidden="1" customHeight="1">
      <c r="A9150" s="470"/>
    </row>
    <row r="9151" spans="1:1" s="471" customFormat="1" ht="12" hidden="1" customHeight="1">
      <c r="A9151" s="470"/>
    </row>
    <row r="9152" spans="1:1" s="471" customFormat="1" ht="12" hidden="1" customHeight="1">
      <c r="A9152" s="470"/>
    </row>
    <row r="9153" spans="1:1" s="471" customFormat="1" ht="12" hidden="1" customHeight="1">
      <c r="A9153" s="470"/>
    </row>
    <row r="9154" spans="1:1" s="471" customFormat="1" ht="12" hidden="1" customHeight="1">
      <c r="A9154" s="470"/>
    </row>
    <row r="9155" spans="1:1" s="471" customFormat="1" ht="12" hidden="1" customHeight="1">
      <c r="A9155" s="470"/>
    </row>
    <row r="9156" spans="1:1" s="471" customFormat="1" ht="12" hidden="1" customHeight="1">
      <c r="A9156" s="470"/>
    </row>
    <row r="9157" spans="1:1" s="471" customFormat="1" ht="12" hidden="1" customHeight="1">
      <c r="A9157" s="470"/>
    </row>
    <row r="9158" spans="1:1" s="471" customFormat="1" ht="12" hidden="1" customHeight="1">
      <c r="A9158" s="470"/>
    </row>
    <row r="9159" spans="1:1" s="471" customFormat="1" ht="12" hidden="1" customHeight="1">
      <c r="A9159" s="470"/>
    </row>
    <row r="9160" spans="1:1" s="471" customFormat="1" ht="12" hidden="1" customHeight="1">
      <c r="A9160" s="470"/>
    </row>
    <row r="9161" spans="1:1" s="471" customFormat="1" ht="12" hidden="1" customHeight="1">
      <c r="A9161" s="470"/>
    </row>
    <row r="9162" spans="1:1" s="471" customFormat="1" ht="12" hidden="1" customHeight="1">
      <c r="A9162" s="470"/>
    </row>
    <row r="9163" spans="1:1" s="471" customFormat="1" ht="12" hidden="1" customHeight="1">
      <c r="A9163" s="470"/>
    </row>
    <row r="9164" spans="1:1" s="471" customFormat="1" ht="12" hidden="1" customHeight="1">
      <c r="A9164" s="470"/>
    </row>
    <row r="9165" spans="1:1" s="471" customFormat="1" ht="12" hidden="1" customHeight="1">
      <c r="A9165" s="470"/>
    </row>
    <row r="9166" spans="1:1" s="471" customFormat="1" ht="12" hidden="1" customHeight="1">
      <c r="A9166" s="470"/>
    </row>
    <row r="9167" spans="1:1" s="471" customFormat="1" ht="12" hidden="1" customHeight="1">
      <c r="A9167" s="470"/>
    </row>
    <row r="9168" spans="1:1" s="471" customFormat="1" ht="12" hidden="1" customHeight="1">
      <c r="A9168" s="470"/>
    </row>
    <row r="9169" spans="1:1" s="471" customFormat="1" ht="12" hidden="1" customHeight="1">
      <c r="A9169" s="470"/>
    </row>
    <row r="9170" spans="1:1" s="471" customFormat="1" ht="12" hidden="1" customHeight="1">
      <c r="A9170" s="470"/>
    </row>
    <row r="9171" spans="1:1" s="471" customFormat="1" ht="12" hidden="1" customHeight="1">
      <c r="A9171" s="470"/>
    </row>
    <row r="9172" spans="1:1" s="471" customFormat="1" ht="12" hidden="1" customHeight="1">
      <c r="A9172" s="470"/>
    </row>
    <row r="9173" spans="1:1" s="471" customFormat="1" ht="12" hidden="1" customHeight="1">
      <c r="A9173" s="470"/>
    </row>
    <row r="9174" spans="1:1" s="471" customFormat="1" ht="12" hidden="1" customHeight="1">
      <c r="A9174" s="470"/>
    </row>
    <row r="9175" spans="1:1" s="471" customFormat="1" ht="12" hidden="1" customHeight="1">
      <c r="A9175" s="470"/>
    </row>
    <row r="9176" spans="1:1" s="471" customFormat="1" ht="12" hidden="1" customHeight="1">
      <c r="A9176" s="470"/>
    </row>
    <row r="9177" spans="1:1" s="471" customFormat="1" ht="12" hidden="1" customHeight="1">
      <c r="A9177" s="470"/>
    </row>
    <row r="9178" spans="1:1" s="471" customFormat="1" ht="12" hidden="1" customHeight="1">
      <c r="A9178" s="470"/>
    </row>
    <row r="9179" spans="1:1" s="471" customFormat="1" ht="12" hidden="1" customHeight="1">
      <c r="A9179" s="470"/>
    </row>
    <row r="9180" spans="1:1" s="471" customFormat="1" ht="12" hidden="1" customHeight="1">
      <c r="A9180" s="470"/>
    </row>
    <row r="9181" spans="1:1" s="471" customFormat="1" ht="12" hidden="1" customHeight="1">
      <c r="A9181" s="470"/>
    </row>
    <row r="9182" spans="1:1" s="471" customFormat="1" ht="12" hidden="1" customHeight="1">
      <c r="A9182" s="470"/>
    </row>
    <row r="9183" spans="1:1" s="471" customFormat="1" ht="12" hidden="1" customHeight="1">
      <c r="A9183" s="470"/>
    </row>
    <row r="9184" spans="1:1" s="471" customFormat="1" ht="12" hidden="1" customHeight="1">
      <c r="A9184" s="470"/>
    </row>
    <row r="9185" spans="1:1" s="471" customFormat="1" ht="12" hidden="1" customHeight="1">
      <c r="A9185" s="470"/>
    </row>
    <row r="9186" spans="1:1" s="471" customFormat="1" ht="12" hidden="1" customHeight="1">
      <c r="A9186" s="470"/>
    </row>
    <row r="9187" spans="1:1" s="471" customFormat="1" ht="12" hidden="1" customHeight="1">
      <c r="A9187" s="470"/>
    </row>
    <row r="9188" spans="1:1" s="471" customFormat="1" ht="12" hidden="1" customHeight="1">
      <c r="A9188" s="470"/>
    </row>
    <row r="9189" spans="1:1" s="471" customFormat="1" ht="12" hidden="1" customHeight="1">
      <c r="A9189" s="470"/>
    </row>
    <row r="9190" spans="1:1" s="471" customFormat="1" ht="12" hidden="1" customHeight="1">
      <c r="A9190" s="470"/>
    </row>
    <row r="9191" spans="1:1" s="471" customFormat="1" ht="12" hidden="1" customHeight="1">
      <c r="A9191" s="470"/>
    </row>
    <row r="9192" spans="1:1" s="471" customFormat="1" ht="12" hidden="1" customHeight="1">
      <c r="A9192" s="470"/>
    </row>
    <row r="9193" spans="1:1" s="471" customFormat="1" ht="12" hidden="1" customHeight="1">
      <c r="A9193" s="470"/>
    </row>
    <row r="9194" spans="1:1" s="471" customFormat="1" ht="12" hidden="1" customHeight="1">
      <c r="A9194" s="470"/>
    </row>
    <row r="9195" spans="1:1" s="471" customFormat="1" ht="12" hidden="1" customHeight="1">
      <c r="A9195" s="470"/>
    </row>
    <row r="9196" spans="1:1" s="471" customFormat="1" ht="12" hidden="1" customHeight="1">
      <c r="A9196" s="470"/>
    </row>
    <row r="9197" spans="1:1" s="471" customFormat="1" ht="12" hidden="1" customHeight="1">
      <c r="A9197" s="470"/>
    </row>
    <row r="9198" spans="1:1" s="471" customFormat="1" ht="12" hidden="1" customHeight="1">
      <c r="A9198" s="470"/>
    </row>
    <row r="9199" spans="1:1" s="471" customFormat="1" ht="12" hidden="1" customHeight="1">
      <c r="A9199" s="470"/>
    </row>
    <row r="9200" spans="1:1" s="471" customFormat="1" ht="12" hidden="1" customHeight="1">
      <c r="A9200" s="470"/>
    </row>
    <row r="9201" spans="1:1" s="471" customFormat="1" ht="12" hidden="1" customHeight="1">
      <c r="A9201" s="470"/>
    </row>
    <row r="9202" spans="1:1" s="471" customFormat="1" ht="12" hidden="1" customHeight="1">
      <c r="A9202" s="470"/>
    </row>
    <row r="9203" spans="1:1" s="471" customFormat="1" ht="12" hidden="1" customHeight="1">
      <c r="A9203" s="470"/>
    </row>
    <row r="9204" spans="1:1" s="471" customFormat="1" ht="12" hidden="1" customHeight="1">
      <c r="A9204" s="470"/>
    </row>
    <row r="9205" spans="1:1" s="471" customFormat="1" ht="12" hidden="1" customHeight="1">
      <c r="A9205" s="470"/>
    </row>
    <row r="9206" spans="1:1" s="471" customFormat="1" ht="12" hidden="1" customHeight="1">
      <c r="A9206" s="470"/>
    </row>
    <row r="9207" spans="1:1" s="471" customFormat="1" ht="12" hidden="1" customHeight="1">
      <c r="A9207" s="470"/>
    </row>
    <row r="9208" spans="1:1" s="471" customFormat="1" ht="12" hidden="1" customHeight="1">
      <c r="A9208" s="470"/>
    </row>
    <row r="9209" spans="1:1" s="471" customFormat="1" ht="12" hidden="1" customHeight="1">
      <c r="A9209" s="470"/>
    </row>
    <row r="9210" spans="1:1" s="471" customFormat="1" ht="12" hidden="1" customHeight="1">
      <c r="A9210" s="470"/>
    </row>
    <row r="9211" spans="1:1" s="471" customFormat="1" ht="12" hidden="1" customHeight="1">
      <c r="A9211" s="470"/>
    </row>
    <row r="9212" spans="1:1" s="471" customFormat="1" ht="12" hidden="1" customHeight="1">
      <c r="A9212" s="470"/>
    </row>
    <row r="9213" spans="1:1" s="471" customFormat="1" ht="12" hidden="1" customHeight="1">
      <c r="A9213" s="470"/>
    </row>
    <row r="9214" spans="1:1" s="471" customFormat="1" ht="12" hidden="1" customHeight="1">
      <c r="A9214" s="470"/>
    </row>
    <row r="9215" spans="1:1" s="471" customFormat="1" ht="12" hidden="1" customHeight="1">
      <c r="A9215" s="470"/>
    </row>
    <row r="9216" spans="1:1" s="471" customFormat="1" ht="12" hidden="1" customHeight="1">
      <c r="A9216" s="470"/>
    </row>
    <row r="9217" spans="1:1" s="471" customFormat="1" ht="12" hidden="1" customHeight="1">
      <c r="A9217" s="470"/>
    </row>
    <row r="9218" spans="1:1" s="471" customFormat="1" ht="12" hidden="1" customHeight="1">
      <c r="A9218" s="470"/>
    </row>
    <row r="9219" spans="1:1" s="471" customFormat="1" ht="12" hidden="1" customHeight="1">
      <c r="A9219" s="470"/>
    </row>
    <row r="9220" spans="1:1" s="471" customFormat="1" ht="12" hidden="1" customHeight="1">
      <c r="A9220" s="470"/>
    </row>
    <row r="9221" spans="1:1" s="471" customFormat="1" ht="12" hidden="1" customHeight="1">
      <c r="A9221" s="470"/>
    </row>
    <row r="9222" spans="1:1" s="471" customFormat="1" ht="12" hidden="1" customHeight="1">
      <c r="A9222" s="470"/>
    </row>
    <row r="9223" spans="1:1" s="471" customFormat="1" ht="12" hidden="1" customHeight="1">
      <c r="A9223" s="470"/>
    </row>
    <row r="9224" spans="1:1" s="471" customFormat="1" ht="12" hidden="1" customHeight="1">
      <c r="A9224" s="470"/>
    </row>
    <row r="9225" spans="1:1" s="471" customFormat="1" ht="12" hidden="1" customHeight="1">
      <c r="A9225" s="470"/>
    </row>
    <row r="9226" spans="1:1" s="471" customFormat="1" ht="12" hidden="1" customHeight="1">
      <c r="A9226" s="470"/>
    </row>
    <row r="9227" spans="1:1" s="471" customFormat="1" ht="12" hidden="1" customHeight="1">
      <c r="A9227" s="470"/>
    </row>
    <row r="9228" spans="1:1" s="471" customFormat="1" ht="12" hidden="1" customHeight="1">
      <c r="A9228" s="470"/>
    </row>
    <row r="9229" spans="1:1" s="471" customFormat="1" ht="12" hidden="1" customHeight="1">
      <c r="A9229" s="470"/>
    </row>
    <row r="9230" spans="1:1" s="471" customFormat="1" ht="12" hidden="1" customHeight="1">
      <c r="A9230" s="470"/>
    </row>
    <row r="9231" spans="1:1" s="471" customFormat="1" ht="12" hidden="1" customHeight="1">
      <c r="A9231" s="470"/>
    </row>
    <row r="9232" spans="1:1" s="471" customFormat="1" ht="12" hidden="1" customHeight="1">
      <c r="A9232" s="470"/>
    </row>
    <row r="9233" spans="1:1" s="471" customFormat="1" ht="12" hidden="1" customHeight="1">
      <c r="A9233" s="470"/>
    </row>
    <row r="9234" spans="1:1" s="471" customFormat="1" ht="12" hidden="1" customHeight="1">
      <c r="A9234" s="470"/>
    </row>
    <row r="9235" spans="1:1" s="471" customFormat="1" ht="12" hidden="1" customHeight="1">
      <c r="A9235" s="470"/>
    </row>
    <row r="9236" spans="1:1" s="471" customFormat="1" ht="12" hidden="1" customHeight="1">
      <c r="A9236" s="470"/>
    </row>
    <row r="9237" spans="1:1" s="471" customFormat="1" ht="12" hidden="1" customHeight="1">
      <c r="A9237" s="470"/>
    </row>
    <row r="9238" spans="1:1" s="471" customFormat="1" ht="12" hidden="1" customHeight="1">
      <c r="A9238" s="470"/>
    </row>
    <row r="9239" spans="1:1" s="471" customFormat="1" ht="12" hidden="1" customHeight="1">
      <c r="A9239" s="470"/>
    </row>
    <row r="9240" spans="1:1" s="471" customFormat="1" ht="12" hidden="1" customHeight="1">
      <c r="A9240" s="470"/>
    </row>
    <row r="9241" spans="1:1" s="471" customFormat="1" ht="12" hidden="1" customHeight="1">
      <c r="A9241" s="470"/>
    </row>
    <row r="9242" spans="1:1" s="471" customFormat="1" ht="12" hidden="1" customHeight="1">
      <c r="A9242" s="470"/>
    </row>
    <row r="9243" spans="1:1" s="471" customFormat="1" ht="12" hidden="1" customHeight="1">
      <c r="A9243" s="470"/>
    </row>
    <row r="9244" spans="1:1" s="471" customFormat="1" ht="12" hidden="1" customHeight="1">
      <c r="A9244" s="470"/>
    </row>
    <row r="9245" spans="1:1" s="471" customFormat="1" ht="12" hidden="1" customHeight="1">
      <c r="A9245" s="470"/>
    </row>
    <row r="9246" spans="1:1" s="471" customFormat="1" ht="12" hidden="1" customHeight="1">
      <c r="A9246" s="470"/>
    </row>
    <row r="9247" spans="1:1" s="471" customFormat="1" ht="12" hidden="1" customHeight="1">
      <c r="A9247" s="470"/>
    </row>
    <row r="9248" spans="1:1" s="471" customFormat="1" ht="12" hidden="1" customHeight="1">
      <c r="A9248" s="470"/>
    </row>
    <row r="9249" spans="1:1" s="471" customFormat="1" ht="12" hidden="1" customHeight="1">
      <c r="A9249" s="470"/>
    </row>
    <row r="9250" spans="1:1" s="471" customFormat="1" ht="12" hidden="1" customHeight="1">
      <c r="A9250" s="470"/>
    </row>
    <row r="9251" spans="1:1" s="471" customFormat="1" ht="12" hidden="1" customHeight="1">
      <c r="A9251" s="470"/>
    </row>
    <row r="9252" spans="1:1" s="471" customFormat="1" ht="12" hidden="1" customHeight="1">
      <c r="A9252" s="470"/>
    </row>
    <row r="9253" spans="1:1" s="471" customFormat="1" ht="12" hidden="1" customHeight="1">
      <c r="A9253" s="470"/>
    </row>
    <row r="9254" spans="1:1" s="471" customFormat="1" ht="12" hidden="1" customHeight="1">
      <c r="A9254" s="470"/>
    </row>
    <row r="9255" spans="1:1" s="471" customFormat="1" ht="12" hidden="1" customHeight="1">
      <c r="A9255" s="470"/>
    </row>
    <row r="9256" spans="1:1" s="471" customFormat="1" ht="12" hidden="1" customHeight="1">
      <c r="A9256" s="470"/>
    </row>
    <row r="9257" spans="1:1" s="471" customFormat="1" ht="12" hidden="1" customHeight="1">
      <c r="A9257" s="470"/>
    </row>
    <row r="9258" spans="1:1" s="471" customFormat="1" ht="12" hidden="1" customHeight="1">
      <c r="A9258" s="470"/>
    </row>
    <row r="9259" spans="1:1" s="471" customFormat="1" ht="12" hidden="1" customHeight="1">
      <c r="A9259" s="470"/>
    </row>
    <row r="9260" spans="1:1" s="471" customFormat="1" ht="12" hidden="1" customHeight="1">
      <c r="A9260" s="470"/>
    </row>
    <row r="9261" spans="1:1" s="471" customFormat="1" ht="12" hidden="1" customHeight="1">
      <c r="A9261" s="470"/>
    </row>
    <row r="9262" spans="1:1" s="471" customFormat="1" ht="12" hidden="1" customHeight="1">
      <c r="A9262" s="470"/>
    </row>
    <row r="9263" spans="1:1" s="471" customFormat="1" ht="12" hidden="1" customHeight="1">
      <c r="A9263" s="470"/>
    </row>
    <row r="9264" spans="1:1" s="471" customFormat="1" ht="12" hidden="1" customHeight="1">
      <c r="A9264" s="470"/>
    </row>
    <row r="9265" spans="1:1" s="471" customFormat="1" ht="12" hidden="1" customHeight="1">
      <c r="A9265" s="470"/>
    </row>
    <row r="9266" spans="1:1" s="471" customFormat="1" ht="12" hidden="1" customHeight="1">
      <c r="A9266" s="470"/>
    </row>
    <row r="9267" spans="1:1" s="471" customFormat="1" ht="12" hidden="1" customHeight="1">
      <c r="A9267" s="470"/>
    </row>
    <row r="9268" spans="1:1" s="471" customFormat="1" ht="12" hidden="1" customHeight="1">
      <c r="A9268" s="470"/>
    </row>
    <row r="9269" spans="1:1" s="471" customFormat="1" ht="12" hidden="1" customHeight="1">
      <c r="A9269" s="470"/>
    </row>
    <row r="9270" spans="1:1" s="471" customFormat="1" ht="12" hidden="1" customHeight="1">
      <c r="A9270" s="470"/>
    </row>
    <row r="9271" spans="1:1" s="471" customFormat="1" ht="12" hidden="1" customHeight="1">
      <c r="A9271" s="470"/>
    </row>
    <row r="9272" spans="1:1" s="471" customFormat="1" ht="12" hidden="1" customHeight="1">
      <c r="A9272" s="470"/>
    </row>
    <row r="9273" spans="1:1" s="471" customFormat="1" ht="12" hidden="1" customHeight="1">
      <c r="A9273" s="470"/>
    </row>
    <row r="9274" spans="1:1" s="471" customFormat="1" ht="12" hidden="1" customHeight="1">
      <c r="A9274" s="470"/>
    </row>
    <row r="9275" spans="1:1" s="471" customFormat="1" ht="12" hidden="1" customHeight="1">
      <c r="A9275" s="470"/>
    </row>
    <row r="9276" spans="1:1" s="471" customFormat="1" ht="12" hidden="1" customHeight="1">
      <c r="A9276" s="470"/>
    </row>
    <row r="9277" spans="1:1" s="471" customFormat="1" ht="12" hidden="1" customHeight="1">
      <c r="A9277" s="470"/>
    </row>
    <row r="9278" spans="1:1" s="471" customFormat="1" ht="12" hidden="1" customHeight="1">
      <c r="A9278" s="470"/>
    </row>
    <row r="9279" spans="1:1" s="471" customFormat="1" ht="12" hidden="1" customHeight="1">
      <c r="A9279" s="470"/>
    </row>
    <row r="9280" spans="1:1" s="471" customFormat="1" ht="12" hidden="1" customHeight="1">
      <c r="A9280" s="470"/>
    </row>
    <row r="9281" spans="1:1" s="471" customFormat="1" ht="12" hidden="1" customHeight="1">
      <c r="A9281" s="470"/>
    </row>
    <row r="9282" spans="1:1" s="471" customFormat="1" ht="12" hidden="1" customHeight="1">
      <c r="A9282" s="470"/>
    </row>
    <row r="9283" spans="1:1" s="471" customFormat="1" ht="12" hidden="1" customHeight="1">
      <c r="A9283" s="470"/>
    </row>
    <row r="9284" spans="1:1" s="471" customFormat="1" ht="12" hidden="1" customHeight="1">
      <c r="A9284" s="470"/>
    </row>
    <row r="9285" spans="1:1" s="471" customFormat="1" ht="12" hidden="1" customHeight="1">
      <c r="A9285" s="470"/>
    </row>
    <row r="9286" spans="1:1" s="471" customFormat="1" ht="12" hidden="1" customHeight="1">
      <c r="A9286" s="470"/>
    </row>
    <row r="9287" spans="1:1" s="471" customFormat="1" ht="12" hidden="1" customHeight="1">
      <c r="A9287" s="470"/>
    </row>
    <row r="9288" spans="1:1" s="471" customFormat="1" ht="12" hidden="1" customHeight="1">
      <c r="A9288" s="470"/>
    </row>
    <row r="9289" spans="1:1" s="471" customFormat="1" ht="12" hidden="1" customHeight="1">
      <c r="A9289" s="470"/>
    </row>
    <row r="9290" spans="1:1" s="471" customFormat="1" ht="12" hidden="1" customHeight="1">
      <c r="A9290" s="470"/>
    </row>
    <row r="9291" spans="1:1" s="471" customFormat="1" ht="12" hidden="1" customHeight="1">
      <c r="A9291" s="470"/>
    </row>
    <row r="9292" spans="1:1" s="471" customFormat="1" ht="12" hidden="1" customHeight="1">
      <c r="A9292" s="470"/>
    </row>
    <row r="9293" spans="1:1" s="471" customFormat="1" ht="12" hidden="1" customHeight="1">
      <c r="A9293" s="470"/>
    </row>
    <row r="9294" spans="1:1" s="471" customFormat="1" ht="12" hidden="1" customHeight="1">
      <c r="A9294" s="470"/>
    </row>
    <row r="9295" spans="1:1" s="471" customFormat="1" ht="12" hidden="1" customHeight="1">
      <c r="A9295" s="470"/>
    </row>
    <row r="9296" spans="1:1" s="471" customFormat="1" ht="12" hidden="1" customHeight="1">
      <c r="A9296" s="470"/>
    </row>
    <row r="9297" spans="1:1" s="471" customFormat="1" ht="12" hidden="1" customHeight="1">
      <c r="A9297" s="470"/>
    </row>
    <row r="9298" spans="1:1" s="471" customFormat="1" ht="12" hidden="1" customHeight="1">
      <c r="A9298" s="470"/>
    </row>
    <row r="9299" spans="1:1" s="471" customFormat="1" ht="12" hidden="1" customHeight="1">
      <c r="A9299" s="470"/>
    </row>
    <row r="9300" spans="1:1" s="471" customFormat="1" ht="12" hidden="1" customHeight="1">
      <c r="A9300" s="470"/>
    </row>
    <row r="9301" spans="1:1" s="471" customFormat="1" ht="12" hidden="1" customHeight="1">
      <c r="A9301" s="470"/>
    </row>
    <row r="9302" spans="1:1" s="471" customFormat="1" ht="12" hidden="1" customHeight="1">
      <c r="A9302" s="470"/>
    </row>
    <row r="9303" spans="1:1" s="471" customFormat="1" ht="12" hidden="1" customHeight="1">
      <c r="A9303" s="470"/>
    </row>
    <row r="9304" spans="1:1" s="471" customFormat="1" ht="12" hidden="1" customHeight="1">
      <c r="A9304" s="470"/>
    </row>
    <row r="9305" spans="1:1" s="471" customFormat="1" ht="12" hidden="1" customHeight="1">
      <c r="A9305" s="470"/>
    </row>
    <row r="9306" spans="1:1" s="471" customFormat="1" ht="12" hidden="1" customHeight="1">
      <c r="A9306" s="470"/>
    </row>
    <row r="9307" spans="1:1" s="471" customFormat="1" ht="12" hidden="1" customHeight="1">
      <c r="A9307" s="470"/>
    </row>
    <row r="9308" spans="1:1" s="471" customFormat="1" ht="12" hidden="1" customHeight="1">
      <c r="A9308" s="470"/>
    </row>
    <row r="9309" spans="1:1" s="471" customFormat="1" ht="12" hidden="1" customHeight="1">
      <c r="A9309" s="470"/>
    </row>
    <row r="9310" spans="1:1" s="471" customFormat="1" ht="12" hidden="1" customHeight="1">
      <c r="A9310" s="470"/>
    </row>
    <row r="9311" spans="1:1" s="471" customFormat="1" ht="12" hidden="1" customHeight="1">
      <c r="A9311" s="470"/>
    </row>
    <row r="9312" spans="1:1" s="471" customFormat="1" ht="12" hidden="1" customHeight="1">
      <c r="A9312" s="470"/>
    </row>
    <row r="9313" spans="1:1" s="471" customFormat="1" ht="12" hidden="1" customHeight="1">
      <c r="A9313" s="470"/>
    </row>
    <row r="9314" spans="1:1" s="471" customFormat="1" ht="12" hidden="1" customHeight="1">
      <c r="A9314" s="470"/>
    </row>
    <row r="9315" spans="1:1" s="471" customFormat="1" ht="12" hidden="1" customHeight="1">
      <c r="A9315" s="470"/>
    </row>
    <row r="9316" spans="1:1" s="471" customFormat="1" ht="12" hidden="1" customHeight="1">
      <c r="A9316" s="470"/>
    </row>
    <row r="9317" spans="1:1" s="471" customFormat="1" ht="12" hidden="1" customHeight="1">
      <c r="A9317" s="470"/>
    </row>
    <row r="9318" spans="1:1" s="471" customFormat="1" ht="12" hidden="1" customHeight="1">
      <c r="A9318" s="470"/>
    </row>
    <row r="9319" spans="1:1" s="471" customFormat="1" ht="12" hidden="1" customHeight="1">
      <c r="A9319" s="470"/>
    </row>
    <row r="9320" spans="1:1" s="471" customFormat="1" ht="12" hidden="1" customHeight="1">
      <c r="A9320" s="470"/>
    </row>
    <row r="9321" spans="1:1" s="471" customFormat="1" ht="12" hidden="1" customHeight="1">
      <c r="A9321" s="470"/>
    </row>
    <row r="9322" spans="1:1" s="471" customFormat="1" ht="12" hidden="1" customHeight="1">
      <c r="A9322" s="470"/>
    </row>
    <row r="9323" spans="1:1" s="471" customFormat="1" ht="12" hidden="1" customHeight="1">
      <c r="A9323" s="470"/>
    </row>
    <row r="9324" spans="1:1" s="471" customFormat="1" ht="12" hidden="1" customHeight="1">
      <c r="A9324" s="470"/>
    </row>
    <row r="9325" spans="1:1" s="471" customFormat="1" ht="12" hidden="1" customHeight="1">
      <c r="A9325" s="470"/>
    </row>
    <row r="9326" spans="1:1" s="471" customFormat="1" ht="12" hidden="1" customHeight="1">
      <c r="A9326" s="470"/>
    </row>
    <row r="9327" spans="1:1" s="471" customFormat="1" ht="12" hidden="1" customHeight="1">
      <c r="A9327" s="470"/>
    </row>
    <row r="9328" spans="1:1" s="471" customFormat="1" ht="12" hidden="1" customHeight="1">
      <c r="A9328" s="470"/>
    </row>
    <row r="9329" spans="1:1" s="471" customFormat="1" ht="12" hidden="1" customHeight="1">
      <c r="A9329" s="470"/>
    </row>
    <row r="9330" spans="1:1" s="471" customFormat="1" ht="12" hidden="1" customHeight="1">
      <c r="A9330" s="470"/>
    </row>
    <row r="9331" spans="1:1" s="471" customFormat="1" ht="12" hidden="1" customHeight="1">
      <c r="A9331" s="470"/>
    </row>
    <row r="9332" spans="1:1" s="471" customFormat="1" ht="12" hidden="1" customHeight="1">
      <c r="A9332" s="470"/>
    </row>
    <row r="9333" spans="1:1" s="471" customFormat="1" ht="12" hidden="1" customHeight="1">
      <c r="A9333" s="470"/>
    </row>
    <row r="9334" spans="1:1" s="471" customFormat="1" ht="12" hidden="1" customHeight="1">
      <c r="A9334" s="470"/>
    </row>
    <row r="9335" spans="1:1" s="471" customFormat="1" ht="12" hidden="1" customHeight="1">
      <c r="A9335" s="470"/>
    </row>
    <row r="9336" spans="1:1" s="471" customFormat="1" ht="12" hidden="1" customHeight="1">
      <c r="A9336" s="470"/>
    </row>
    <row r="9337" spans="1:1" s="471" customFormat="1" ht="12" hidden="1" customHeight="1">
      <c r="A9337" s="470"/>
    </row>
    <row r="9338" spans="1:1" s="471" customFormat="1" ht="12" hidden="1" customHeight="1">
      <c r="A9338" s="470"/>
    </row>
    <row r="9339" spans="1:1" s="471" customFormat="1" ht="12" hidden="1" customHeight="1">
      <c r="A9339" s="470"/>
    </row>
    <row r="9340" spans="1:1" s="471" customFormat="1" ht="12" hidden="1" customHeight="1">
      <c r="A9340" s="470"/>
    </row>
    <row r="9341" spans="1:1" s="471" customFormat="1" ht="12" hidden="1" customHeight="1">
      <c r="A9341" s="470"/>
    </row>
    <row r="9342" spans="1:1" s="471" customFormat="1" ht="12" hidden="1" customHeight="1">
      <c r="A9342" s="470"/>
    </row>
    <row r="9343" spans="1:1" s="471" customFormat="1" ht="12" hidden="1" customHeight="1">
      <c r="A9343" s="470"/>
    </row>
    <row r="9344" spans="1:1" s="471" customFormat="1" ht="12" hidden="1" customHeight="1">
      <c r="A9344" s="470"/>
    </row>
    <row r="9345" spans="1:1" s="471" customFormat="1" ht="12" hidden="1" customHeight="1">
      <c r="A9345" s="470"/>
    </row>
    <row r="9346" spans="1:1" s="471" customFormat="1" ht="12" hidden="1" customHeight="1">
      <c r="A9346" s="470"/>
    </row>
    <row r="9347" spans="1:1" s="471" customFormat="1" ht="12" hidden="1" customHeight="1">
      <c r="A9347" s="470"/>
    </row>
    <row r="9348" spans="1:1" s="471" customFormat="1" ht="12" hidden="1" customHeight="1">
      <c r="A9348" s="470"/>
    </row>
    <row r="9349" spans="1:1" s="471" customFormat="1" ht="12" hidden="1" customHeight="1">
      <c r="A9349" s="470"/>
    </row>
    <row r="9350" spans="1:1" s="471" customFormat="1" ht="12" hidden="1" customHeight="1">
      <c r="A9350" s="470"/>
    </row>
    <row r="9351" spans="1:1" s="471" customFormat="1" ht="12" hidden="1" customHeight="1">
      <c r="A9351" s="470"/>
    </row>
    <row r="9352" spans="1:1" s="471" customFormat="1" ht="12" hidden="1" customHeight="1">
      <c r="A9352" s="470"/>
    </row>
    <row r="9353" spans="1:1" s="471" customFormat="1" ht="12" hidden="1" customHeight="1">
      <c r="A9353" s="470"/>
    </row>
    <row r="9354" spans="1:1" s="471" customFormat="1" ht="12" hidden="1" customHeight="1">
      <c r="A9354" s="470"/>
    </row>
    <row r="9355" spans="1:1" s="471" customFormat="1" ht="12" hidden="1" customHeight="1">
      <c r="A9355" s="470"/>
    </row>
    <row r="9356" spans="1:1" s="471" customFormat="1" ht="12" hidden="1" customHeight="1">
      <c r="A9356" s="470"/>
    </row>
    <row r="9357" spans="1:1" s="471" customFormat="1" ht="12" hidden="1" customHeight="1">
      <c r="A9357" s="470"/>
    </row>
    <row r="9358" spans="1:1" s="471" customFormat="1" ht="12" hidden="1" customHeight="1">
      <c r="A9358" s="470"/>
    </row>
    <row r="9359" spans="1:1" s="471" customFormat="1" ht="12" hidden="1" customHeight="1">
      <c r="A9359" s="470"/>
    </row>
    <row r="9360" spans="1:1" s="471" customFormat="1" ht="12" hidden="1" customHeight="1">
      <c r="A9360" s="470"/>
    </row>
    <row r="9361" spans="1:1" s="471" customFormat="1" ht="12" hidden="1" customHeight="1">
      <c r="A9361" s="470"/>
    </row>
    <row r="9362" spans="1:1" s="471" customFormat="1" ht="12" hidden="1" customHeight="1">
      <c r="A9362" s="470"/>
    </row>
    <row r="9363" spans="1:1" s="471" customFormat="1" ht="12" hidden="1" customHeight="1">
      <c r="A9363" s="470"/>
    </row>
    <row r="9364" spans="1:1" s="471" customFormat="1" ht="12" hidden="1" customHeight="1">
      <c r="A9364" s="470"/>
    </row>
    <row r="9365" spans="1:1" s="471" customFormat="1" ht="12" hidden="1" customHeight="1">
      <c r="A9365" s="470"/>
    </row>
    <row r="9366" spans="1:1" s="471" customFormat="1" ht="12" hidden="1" customHeight="1">
      <c r="A9366" s="470"/>
    </row>
    <row r="9367" spans="1:1" s="471" customFormat="1" ht="12" hidden="1" customHeight="1">
      <c r="A9367" s="470"/>
    </row>
    <row r="9368" spans="1:1" s="471" customFormat="1" ht="12" hidden="1" customHeight="1">
      <c r="A9368" s="470"/>
    </row>
    <row r="9369" spans="1:1" s="471" customFormat="1" ht="12" hidden="1" customHeight="1">
      <c r="A9369" s="470"/>
    </row>
    <row r="9370" spans="1:1" s="471" customFormat="1" ht="12" hidden="1" customHeight="1">
      <c r="A9370" s="470"/>
    </row>
    <row r="9371" spans="1:1" s="471" customFormat="1" ht="12" hidden="1" customHeight="1">
      <c r="A9371" s="470"/>
    </row>
    <row r="9372" spans="1:1" s="471" customFormat="1" ht="12" hidden="1" customHeight="1">
      <c r="A9372" s="470"/>
    </row>
    <row r="9373" spans="1:1" s="471" customFormat="1" ht="12" hidden="1" customHeight="1">
      <c r="A9373" s="470"/>
    </row>
    <row r="9374" spans="1:1" s="471" customFormat="1" ht="12" hidden="1" customHeight="1">
      <c r="A9374" s="470"/>
    </row>
    <row r="9375" spans="1:1" s="471" customFormat="1" ht="12" hidden="1" customHeight="1">
      <c r="A9375" s="470"/>
    </row>
    <row r="9376" spans="1:1" s="471" customFormat="1" ht="12" hidden="1" customHeight="1">
      <c r="A9376" s="470"/>
    </row>
    <row r="9377" spans="1:1" s="471" customFormat="1" ht="12" hidden="1" customHeight="1">
      <c r="A9377" s="470"/>
    </row>
    <row r="9378" spans="1:1" s="471" customFormat="1" ht="12" hidden="1" customHeight="1">
      <c r="A9378" s="470"/>
    </row>
    <row r="9379" spans="1:1" s="471" customFormat="1" ht="12" hidden="1" customHeight="1">
      <c r="A9379" s="470"/>
    </row>
    <row r="9380" spans="1:1" s="471" customFormat="1" ht="12" hidden="1" customHeight="1">
      <c r="A9380" s="470"/>
    </row>
    <row r="9381" spans="1:1" s="471" customFormat="1" ht="12" hidden="1" customHeight="1">
      <c r="A9381" s="470"/>
    </row>
    <row r="9382" spans="1:1" s="471" customFormat="1" ht="12" hidden="1" customHeight="1">
      <c r="A9382" s="470"/>
    </row>
    <row r="9383" spans="1:1" s="471" customFormat="1" ht="12" hidden="1" customHeight="1">
      <c r="A9383" s="470"/>
    </row>
    <row r="9384" spans="1:1" s="471" customFormat="1" ht="12" hidden="1" customHeight="1">
      <c r="A9384" s="470"/>
    </row>
    <row r="9385" spans="1:1" s="471" customFormat="1" ht="12" hidden="1" customHeight="1">
      <c r="A9385" s="470"/>
    </row>
    <row r="9386" spans="1:1" s="471" customFormat="1" ht="12" hidden="1" customHeight="1">
      <c r="A9386" s="470"/>
    </row>
    <row r="9387" spans="1:1" s="471" customFormat="1" ht="12" hidden="1" customHeight="1">
      <c r="A9387" s="470"/>
    </row>
    <row r="9388" spans="1:1" s="471" customFormat="1" ht="12" hidden="1" customHeight="1">
      <c r="A9388" s="470"/>
    </row>
    <row r="9389" spans="1:1" s="471" customFormat="1" ht="12" hidden="1" customHeight="1">
      <c r="A9389" s="470"/>
    </row>
    <row r="9390" spans="1:1" s="471" customFormat="1" ht="12" hidden="1" customHeight="1">
      <c r="A9390" s="470"/>
    </row>
    <row r="9391" spans="1:1" s="471" customFormat="1" ht="12" hidden="1" customHeight="1">
      <c r="A9391" s="470"/>
    </row>
    <row r="9392" spans="1:1" s="471" customFormat="1" ht="12" hidden="1" customHeight="1">
      <c r="A9392" s="470"/>
    </row>
    <row r="9393" spans="1:1" s="471" customFormat="1" ht="12" hidden="1" customHeight="1">
      <c r="A9393" s="470"/>
    </row>
    <row r="9394" spans="1:1" s="471" customFormat="1" ht="12" hidden="1" customHeight="1">
      <c r="A9394" s="470"/>
    </row>
    <row r="9395" spans="1:1" s="471" customFormat="1" ht="12" hidden="1" customHeight="1">
      <c r="A9395" s="470"/>
    </row>
    <row r="9396" spans="1:1" s="471" customFormat="1" ht="12" hidden="1" customHeight="1">
      <c r="A9396" s="470"/>
    </row>
    <row r="9397" spans="1:1" s="471" customFormat="1" ht="12" hidden="1" customHeight="1">
      <c r="A9397" s="470"/>
    </row>
    <row r="9398" spans="1:1" s="471" customFormat="1" ht="12" hidden="1" customHeight="1">
      <c r="A9398" s="470"/>
    </row>
    <row r="9399" spans="1:1" s="471" customFormat="1" ht="12" hidden="1" customHeight="1">
      <c r="A9399" s="470"/>
    </row>
    <row r="9400" spans="1:1" s="471" customFormat="1" ht="12" hidden="1" customHeight="1">
      <c r="A9400" s="470"/>
    </row>
    <row r="9401" spans="1:1" s="471" customFormat="1" ht="12" hidden="1" customHeight="1">
      <c r="A9401" s="470"/>
    </row>
    <row r="9402" spans="1:1" s="471" customFormat="1" ht="12" hidden="1" customHeight="1">
      <c r="A9402" s="470"/>
    </row>
    <row r="9403" spans="1:1" s="471" customFormat="1" ht="12" hidden="1" customHeight="1">
      <c r="A9403" s="470"/>
    </row>
    <row r="9404" spans="1:1" s="471" customFormat="1" ht="12" hidden="1" customHeight="1">
      <c r="A9404" s="470"/>
    </row>
    <row r="9405" spans="1:1" s="471" customFormat="1" ht="12" hidden="1" customHeight="1">
      <c r="A9405" s="470"/>
    </row>
    <row r="9406" spans="1:1" s="471" customFormat="1" ht="12" hidden="1" customHeight="1">
      <c r="A9406" s="470"/>
    </row>
    <row r="9407" spans="1:1" s="471" customFormat="1" ht="12" hidden="1" customHeight="1">
      <c r="A9407" s="470"/>
    </row>
    <row r="9408" spans="1:1" s="471" customFormat="1" ht="12" hidden="1" customHeight="1">
      <c r="A9408" s="470"/>
    </row>
    <row r="9409" spans="1:1" s="471" customFormat="1" ht="12" hidden="1" customHeight="1">
      <c r="A9409" s="470"/>
    </row>
    <row r="9410" spans="1:1" s="471" customFormat="1" ht="12" hidden="1" customHeight="1">
      <c r="A9410" s="470"/>
    </row>
    <row r="9411" spans="1:1" s="471" customFormat="1" ht="12" hidden="1" customHeight="1">
      <c r="A9411" s="470"/>
    </row>
    <row r="9412" spans="1:1" s="471" customFormat="1" ht="12" hidden="1" customHeight="1">
      <c r="A9412" s="470"/>
    </row>
    <row r="9413" spans="1:1" s="471" customFormat="1" ht="12" hidden="1" customHeight="1">
      <c r="A9413" s="470"/>
    </row>
    <row r="9414" spans="1:1" s="471" customFormat="1" ht="12" hidden="1" customHeight="1">
      <c r="A9414" s="470"/>
    </row>
    <row r="9415" spans="1:1" s="471" customFormat="1" ht="12" hidden="1" customHeight="1">
      <c r="A9415" s="470"/>
    </row>
    <row r="9416" spans="1:1" s="471" customFormat="1" ht="12" hidden="1" customHeight="1">
      <c r="A9416" s="470"/>
    </row>
    <row r="9417" spans="1:1" s="471" customFormat="1" ht="12" hidden="1" customHeight="1">
      <c r="A9417" s="470"/>
    </row>
    <row r="9418" spans="1:1" s="471" customFormat="1" ht="12" hidden="1" customHeight="1">
      <c r="A9418" s="470"/>
    </row>
    <row r="9419" spans="1:1" s="471" customFormat="1" ht="12" hidden="1" customHeight="1">
      <c r="A9419" s="470"/>
    </row>
    <row r="9420" spans="1:1" s="471" customFormat="1" ht="12" hidden="1" customHeight="1">
      <c r="A9420" s="470"/>
    </row>
    <row r="9421" spans="1:1" s="471" customFormat="1" ht="12" hidden="1" customHeight="1">
      <c r="A9421" s="470"/>
    </row>
    <row r="9422" spans="1:1" s="471" customFormat="1" ht="12" hidden="1" customHeight="1">
      <c r="A9422" s="470"/>
    </row>
    <row r="9423" spans="1:1" s="471" customFormat="1" ht="12" hidden="1" customHeight="1">
      <c r="A9423" s="470"/>
    </row>
    <row r="9424" spans="1:1" s="471" customFormat="1" ht="12" hidden="1" customHeight="1">
      <c r="A9424" s="470"/>
    </row>
    <row r="9425" spans="1:1" s="471" customFormat="1" ht="12" hidden="1" customHeight="1">
      <c r="A9425" s="470"/>
    </row>
    <row r="9426" spans="1:1" s="471" customFormat="1" ht="12" hidden="1" customHeight="1">
      <c r="A9426" s="470"/>
    </row>
    <row r="9427" spans="1:1" s="471" customFormat="1" ht="12" hidden="1" customHeight="1">
      <c r="A9427" s="470"/>
    </row>
    <row r="9428" spans="1:1" s="471" customFormat="1" ht="12" hidden="1" customHeight="1">
      <c r="A9428" s="470"/>
    </row>
    <row r="9429" spans="1:1" s="471" customFormat="1" ht="12" hidden="1" customHeight="1">
      <c r="A9429" s="470"/>
    </row>
    <row r="9430" spans="1:1" s="471" customFormat="1" ht="12" hidden="1" customHeight="1">
      <c r="A9430" s="470"/>
    </row>
    <row r="9431" spans="1:1" s="471" customFormat="1" ht="12" hidden="1" customHeight="1">
      <c r="A9431" s="470"/>
    </row>
    <row r="9432" spans="1:1" s="471" customFormat="1" ht="12" hidden="1" customHeight="1">
      <c r="A9432" s="470"/>
    </row>
    <row r="9433" spans="1:1" s="471" customFormat="1" ht="12" hidden="1" customHeight="1">
      <c r="A9433" s="470"/>
    </row>
    <row r="9434" spans="1:1" s="471" customFormat="1" ht="12" hidden="1" customHeight="1">
      <c r="A9434" s="470"/>
    </row>
    <row r="9435" spans="1:1" s="471" customFormat="1" ht="12" hidden="1" customHeight="1">
      <c r="A9435" s="470"/>
    </row>
    <row r="9436" spans="1:1" s="471" customFormat="1" ht="12" hidden="1" customHeight="1">
      <c r="A9436" s="470"/>
    </row>
    <row r="9437" spans="1:1" s="471" customFormat="1" ht="12" hidden="1" customHeight="1">
      <c r="A9437" s="470"/>
    </row>
    <row r="9438" spans="1:1" s="471" customFormat="1" ht="12" hidden="1" customHeight="1">
      <c r="A9438" s="470"/>
    </row>
    <row r="9439" spans="1:1" s="471" customFormat="1" ht="12" hidden="1" customHeight="1">
      <c r="A9439" s="470"/>
    </row>
    <row r="9440" spans="1:1" s="471" customFormat="1" ht="12" hidden="1" customHeight="1">
      <c r="A9440" s="470"/>
    </row>
    <row r="9441" spans="1:1" s="471" customFormat="1" ht="12" hidden="1" customHeight="1">
      <c r="A9441" s="470"/>
    </row>
    <row r="9442" spans="1:1" s="471" customFormat="1" ht="12" hidden="1" customHeight="1">
      <c r="A9442" s="470"/>
    </row>
    <row r="9443" spans="1:1" s="471" customFormat="1" ht="12" hidden="1" customHeight="1">
      <c r="A9443" s="470"/>
    </row>
    <row r="9444" spans="1:1" s="471" customFormat="1" ht="12" hidden="1" customHeight="1">
      <c r="A9444" s="470"/>
    </row>
    <row r="9445" spans="1:1" s="471" customFormat="1" ht="12" hidden="1" customHeight="1">
      <c r="A9445" s="470"/>
    </row>
    <row r="9446" spans="1:1" s="471" customFormat="1" ht="12" hidden="1" customHeight="1">
      <c r="A9446" s="470"/>
    </row>
    <row r="9447" spans="1:1" s="471" customFormat="1" ht="12" hidden="1" customHeight="1">
      <c r="A9447" s="470"/>
    </row>
    <row r="9448" spans="1:1" s="471" customFormat="1" ht="12" hidden="1" customHeight="1">
      <c r="A9448" s="470"/>
    </row>
    <row r="9449" spans="1:1" s="471" customFormat="1" ht="12" hidden="1" customHeight="1">
      <c r="A9449" s="470"/>
    </row>
    <row r="9450" spans="1:1" s="471" customFormat="1" ht="12" hidden="1" customHeight="1">
      <c r="A9450" s="470"/>
    </row>
    <row r="9451" spans="1:1" s="471" customFormat="1" ht="12" hidden="1" customHeight="1">
      <c r="A9451" s="470"/>
    </row>
    <row r="9452" spans="1:1" s="471" customFormat="1" ht="12" hidden="1" customHeight="1">
      <c r="A9452" s="470"/>
    </row>
    <row r="9453" spans="1:1" s="471" customFormat="1" ht="12" hidden="1" customHeight="1">
      <c r="A9453" s="470"/>
    </row>
    <row r="9454" spans="1:1" s="471" customFormat="1" ht="12" hidden="1" customHeight="1">
      <c r="A9454" s="470"/>
    </row>
    <row r="9455" spans="1:1" s="471" customFormat="1" ht="12" hidden="1" customHeight="1">
      <c r="A9455" s="470"/>
    </row>
    <row r="9456" spans="1:1" s="471" customFormat="1" ht="12" hidden="1" customHeight="1">
      <c r="A9456" s="470"/>
    </row>
    <row r="9457" spans="1:1" s="471" customFormat="1" ht="12" hidden="1" customHeight="1">
      <c r="A9457" s="470"/>
    </row>
    <row r="9458" spans="1:1" s="471" customFormat="1" ht="12" hidden="1" customHeight="1">
      <c r="A9458" s="470"/>
    </row>
    <row r="9459" spans="1:1" s="471" customFormat="1" ht="12" hidden="1" customHeight="1">
      <c r="A9459" s="470"/>
    </row>
    <row r="9460" spans="1:1" s="471" customFormat="1" ht="12" hidden="1" customHeight="1">
      <c r="A9460" s="470"/>
    </row>
    <row r="9461" spans="1:1" s="471" customFormat="1" ht="12" hidden="1" customHeight="1">
      <c r="A9461" s="470"/>
    </row>
    <row r="9462" spans="1:1" s="471" customFormat="1" ht="12" hidden="1" customHeight="1">
      <c r="A9462" s="470"/>
    </row>
    <row r="9463" spans="1:1" s="471" customFormat="1" ht="12" hidden="1" customHeight="1">
      <c r="A9463" s="470"/>
    </row>
    <row r="9464" spans="1:1" s="471" customFormat="1" ht="12" hidden="1" customHeight="1">
      <c r="A9464" s="470"/>
    </row>
    <row r="9465" spans="1:1" s="471" customFormat="1" ht="12" hidden="1" customHeight="1">
      <c r="A9465" s="470"/>
    </row>
    <row r="9466" spans="1:1" s="471" customFormat="1" ht="12" hidden="1" customHeight="1">
      <c r="A9466" s="470"/>
    </row>
    <row r="9467" spans="1:1" s="471" customFormat="1" ht="12" hidden="1" customHeight="1">
      <c r="A9467" s="470"/>
    </row>
    <row r="9468" spans="1:1" s="471" customFormat="1" ht="12" hidden="1" customHeight="1">
      <c r="A9468" s="470"/>
    </row>
    <row r="9469" spans="1:1" s="471" customFormat="1" ht="12" hidden="1" customHeight="1">
      <c r="A9469" s="470"/>
    </row>
    <row r="9470" spans="1:1" s="471" customFormat="1" ht="12" hidden="1" customHeight="1">
      <c r="A9470" s="470"/>
    </row>
    <row r="9471" spans="1:1" s="471" customFormat="1" ht="12" hidden="1" customHeight="1">
      <c r="A9471" s="470"/>
    </row>
    <row r="9472" spans="1:1" s="471" customFormat="1" ht="12" hidden="1" customHeight="1">
      <c r="A9472" s="470"/>
    </row>
    <row r="9473" spans="1:1" s="471" customFormat="1" ht="12" hidden="1" customHeight="1">
      <c r="A9473" s="470"/>
    </row>
    <row r="9474" spans="1:1" s="471" customFormat="1" ht="12" hidden="1" customHeight="1">
      <c r="A9474" s="470"/>
    </row>
    <row r="9475" spans="1:1" s="471" customFormat="1" ht="12" hidden="1" customHeight="1">
      <c r="A9475" s="470"/>
    </row>
    <row r="9476" spans="1:1" s="471" customFormat="1" ht="12" hidden="1" customHeight="1">
      <c r="A9476" s="470"/>
    </row>
    <row r="9477" spans="1:1" s="471" customFormat="1" ht="12" hidden="1" customHeight="1">
      <c r="A9477" s="470"/>
    </row>
    <row r="9478" spans="1:1" s="471" customFormat="1" ht="12" hidden="1" customHeight="1">
      <c r="A9478" s="470"/>
    </row>
    <row r="9479" spans="1:1" s="471" customFormat="1" ht="12" hidden="1" customHeight="1">
      <c r="A9479" s="470"/>
    </row>
    <row r="9480" spans="1:1" s="471" customFormat="1" ht="12" hidden="1" customHeight="1">
      <c r="A9480" s="470"/>
    </row>
    <row r="9481" spans="1:1" s="471" customFormat="1" ht="12" hidden="1" customHeight="1">
      <c r="A9481" s="470"/>
    </row>
    <row r="9482" spans="1:1" s="471" customFormat="1" ht="12" hidden="1" customHeight="1">
      <c r="A9482" s="470"/>
    </row>
    <row r="9483" spans="1:1" s="471" customFormat="1" ht="12" hidden="1" customHeight="1">
      <c r="A9483" s="470"/>
    </row>
    <row r="9484" spans="1:1" s="471" customFormat="1" ht="12" hidden="1" customHeight="1">
      <c r="A9484" s="470"/>
    </row>
    <row r="9485" spans="1:1" s="471" customFormat="1" ht="12" hidden="1" customHeight="1">
      <c r="A9485" s="470"/>
    </row>
    <row r="9486" spans="1:1" s="471" customFormat="1" ht="12" hidden="1" customHeight="1">
      <c r="A9486" s="470"/>
    </row>
    <row r="9487" spans="1:1" s="471" customFormat="1" ht="12" hidden="1" customHeight="1">
      <c r="A9487" s="470"/>
    </row>
    <row r="9488" spans="1:1" s="471" customFormat="1" ht="12" hidden="1" customHeight="1">
      <c r="A9488" s="470"/>
    </row>
    <row r="9489" spans="1:1" s="471" customFormat="1" ht="12" hidden="1" customHeight="1">
      <c r="A9489" s="470"/>
    </row>
    <row r="9490" spans="1:1" s="471" customFormat="1" ht="12" hidden="1" customHeight="1">
      <c r="A9490" s="470"/>
    </row>
    <row r="9491" spans="1:1" s="471" customFormat="1" ht="12" hidden="1" customHeight="1">
      <c r="A9491" s="470"/>
    </row>
    <row r="9492" spans="1:1" s="471" customFormat="1" ht="12" hidden="1" customHeight="1">
      <c r="A9492" s="470"/>
    </row>
    <row r="9493" spans="1:1" s="471" customFormat="1" ht="12" hidden="1" customHeight="1">
      <c r="A9493" s="470"/>
    </row>
    <row r="9494" spans="1:1" s="471" customFormat="1" ht="12" hidden="1" customHeight="1">
      <c r="A9494" s="470"/>
    </row>
    <row r="9495" spans="1:1" s="471" customFormat="1" ht="12" hidden="1" customHeight="1">
      <c r="A9495" s="470"/>
    </row>
    <row r="9496" spans="1:1" s="471" customFormat="1" ht="12" hidden="1" customHeight="1">
      <c r="A9496" s="470"/>
    </row>
    <row r="9497" spans="1:1" s="471" customFormat="1" ht="12" hidden="1" customHeight="1">
      <c r="A9497" s="470"/>
    </row>
    <row r="9498" spans="1:1" s="471" customFormat="1" ht="12" hidden="1" customHeight="1">
      <c r="A9498" s="470"/>
    </row>
    <row r="9499" spans="1:1" s="471" customFormat="1" ht="12" hidden="1" customHeight="1">
      <c r="A9499" s="470"/>
    </row>
    <row r="9500" spans="1:1" s="471" customFormat="1" ht="12" hidden="1" customHeight="1">
      <c r="A9500" s="470"/>
    </row>
    <row r="9501" spans="1:1" s="471" customFormat="1" ht="12" hidden="1" customHeight="1">
      <c r="A9501" s="470"/>
    </row>
    <row r="9502" spans="1:1" s="471" customFormat="1" ht="12" hidden="1" customHeight="1">
      <c r="A9502" s="470"/>
    </row>
    <row r="9503" spans="1:1" s="471" customFormat="1" ht="12" hidden="1" customHeight="1">
      <c r="A9503" s="470"/>
    </row>
    <row r="9504" spans="1:1" s="471" customFormat="1" ht="12" hidden="1" customHeight="1">
      <c r="A9504" s="470"/>
    </row>
    <row r="9505" spans="1:1" s="471" customFormat="1" ht="12" hidden="1" customHeight="1">
      <c r="A9505" s="470"/>
    </row>
    <row r="9506" spans="1:1" s="471" customFormat="1" ht="12" hidden="1" customHeight="1">
      <c r="A9506" s="470"/>
    </row>
    <row r="9507" spans="1:1" s="471" customFormat="1" ht="12" hidden="1" customHeight="1">
      <c r="A9507" s="470"/>
    </row>
    <row r="9508" spans="1:1" s="471" customFormat="1" ht="12" hidden="1" customHeight="1">
      <c r="A9508" s="470"/>
    </row>
    <row r="9509" spans="1:1" s="471" customFormat="1" ht="12" hidden="1" customHeight="1">
      <c r="A9509" s="470"/>
    </row>
    <row r="9510" spans="1:1" s="471" customFormat="1" ht="12" hidden="1" customHeight="1">
      <c r="A9510" s="470"/>
    </row>
    <row r="9511" spans="1:1" s="471" customFormat="1" ht="12" hidden="1" customHeight="1">
      <c r="A9511" s="470"/>
    </row>
    <row r="9512" spans="1:1" s="471" customFormat="1" ht="12" hidden="1" customHeight="1">
      <c r="A9512" s="470"/>
    </row>
    <row r="9513" spans="1:1" s="471" customFormat="1" ht="12" hidden="1" customHeight="1">
      <c r="A9513" s="470"/>
    </row>
    <row r="9514" spans="1:1" s="471" customFormat="1" ht="12" hidden="1" customHeight="1">
      <c r="A9514" s="470"/>
    </row>
    <row r="9515" spans="1:1" s="471" customFormat="1" ht="12" hidden="1" customHeight="1">
      <c r="A9515" s="470"/>
    </row>
    <row r="9516" spans="1:1" s="471" customFormat="1" ht="12" hidden="1" customHeight="1">
      <c r="A9516" s="470"/>
    </row>
    <row r="9517" spans="1:1" s="471" customFormat="1" ht="12" hidden="1" customHeight="1">
      <c r="A9517" s="470"/>
    </row>
    <row r="9518" spans="1:1" s="471" customFormat="1" ht="12" hidden="1" customHeight="1">
      <c r="A9518" s="470"/>
    </row>
    <row r="9519" spans="1:1" s="471" customFormat="1" ht="12" hidden="1" customHeight="1">
      <c r="A9519" s="470"/>
    </row>
    <row r="9520" spans="1:1" s="471" customFormat="1" ht="12" hidden="1" customHeight="1">
      <c r="A9520" s="470"/>
    </row>
    <row r="9521" spans="1:1" s="471" customFormat="1" ht="12" hidden="1" customHeight="1">
      <c r="A9521" s="470"/>
    </row>
    <row r="9522" spans="1:1" s="471" customFormat="1" ht="12" hidden="1" customHeight="1">
      <c r="A9522" s="470"/>
    </row>
    <row r="9523" spans="1:1" s="471" customFormat="1" ht="12" hidden="1" customHeight="1">
      <c r="A9523" s="470"/>
    </row>
    <row r="9524" spans="1:1" s="471" customFormat="1" ht="12" hidden="1" customHeight="1">
      <c r="A9524" s="470"/>
    </row>
    <row r="9525" spans="1:1" s="471" customFormat="1" ht="12" hidden="1" customHeight="1">
      <c r="A9525" s="470"/>
    </row>
    <row r="9526" spans="1:1" s="471" customFormat="1" ht="12" hidden="1" customHeight="1">
      <c r="A9526" s="470"/>
    </row>
    <row r="9527" spans="1:1" s="471" customFormat="1" ht="12" hidden="1" customHeight="1">
      <c r="A9527" s="470"/>
    </row>
    <row r="9528" spans="1:1" s="471" customFormat="1" ht="12" hidden="1" customHeight="1">
      <c r="A9528" s="470"/>
    </row>
    <row r="9529" spans="1:1" s="471" customFormat="1" ht="12" hidden="1" customHeight="1">
      <c r="A9529" s="470"/>
    </row>
    <row r="9530" spans="1:1" s="471" customFormat="1" ht="12" hidden="1" customHeight="1">
      <c r="A9530" s="470"/>
    </row>
    <row r="9531" spans="1:1" s="471" customFormat="1" ht="12" hidden="1" customHeight="1">
      <c r="A9531" s="470"/>
    </row>
    <row r="9532" spans="1:1" s="471" customFormat="1" ht="12" hidden="1" customHeight="1">
      <c r="A9532" s="470"/>
    </row>
    <row r="9533" spans="1:1" s="471" customFormat="1" ht="12" hidden="1" customHeight="1">
      <c r="A9533" s="470"/>
    </row>
    <row r="9534" spans="1:1" s="471" customFormat="1" ht="12" hidden="1" customHeight="1">
      <c r="A9534" s="470"/>
    </row>
    <row r="9535" spans="1:1" s="471" customFormat="1" ht="12" hidden="1" customHeight="1">
      <c r="A9535" s="470"/>
    </row>
    <row r="9536" spans="1:1" s="471" customFormat="1" ht="12" hidden="1" customHeight="1">
      <c r="A9536" s="470"/>
    </row>
    <row r="9537" spans="1:1" s="471" customFormat="1" ht="12" hidden="1" customHeight="1">
      <c r="A9537" s="470"/>
    </row>
    <row r="9538" spans="1:1" s="471" customFormat="1" ht="12" hidden="1" customHeight="1">
      <c r="A9538" s="470"/>
    </row>
    <row r="9539" spans="1:1" s="471" customFormat="1" ht="12" hidden="1" customHeight="1">
      <c r="A9539" s="470"/>
    </row>
    <row r="9540" spans="1:1" s="471" customFormat="1" ht="12" hidden="1" customHeight="1">
      <c r="A9540" s="470"/>
    </row>
    <row r="9541" spans="1:1" s="471" customFormat="1" ht="12" hidden="1" customHeight="1">
      <c r="A9541" s="470"/>
    </row>
    <row r="9542" spans="1:1" s="471" customFormat="1" ht="12" hidden="1" customHeight="1">
      <c r="A9542" s="470"/>
    </row>
    <row r="9543" spans="1:1" s="471" customFormat="1" ht="12" hidden="1" customHeight="1">
      <c r="A9543" s="470"/>
    </row>
    <row r="9544" spans="1:1" s="471" customFormat="1" ht="12" hidden="1" customHeight="1">
      <c r="A9544" s="470"/>
    </row>
    <row r="9545" spans="1:1" s="471" customFormat="1" ht="12" hidden="1" customHeight="1">
      <c r="A9545" s="470"/>
    </row>
    <row r="9546" spans="1:1" s="471" customFormat="1" ht="12" hidden="1" customHeight="1">
      <c r="A9546" s="470"/>
    </row>
    <row r="9547" spans="1:1" s="471" customFormat="1" ht="12" hidden="1" customHeight="1">
      <c r="A9547" s="470"/>
    </row>
    <row r="9548" spans="1:1" s="471" customFormat="1" ht="12" hidden="1" customHeight="1">
      <c r="A9548" s="470"/>
    </row>
    <row r="9549" spans="1:1" s="471" customFormat="1" ht="12" hidden="1" customHeight="1">
      <c r="A9549" s="470"/>
    </row>
    <row r="9550" spans="1:1" s="471" customFormat="1" ht="12" hidden="1" customHeight="1">
      <c r="A9550" s="470"/>
    </row>
    <row r="9551" spans="1:1" s="471" customFormat="1" ht="12" hidden="1" customHeight="1">
      <c r="A9551" s="470"/>
    </row>
    <row r="9552" spans="1:1" s="471" customFormat="1" ht="12" hidden="1" customHeight="1">
      <c r="A9552" s="470"/>
    </row>
    <row r="9553" spans="1:1" s="471" customFormat="1" ht="12" hidden="1" customHeight="1">
      <c r="A9553" s="470"/>
    </row>
    <row r="9554" spans="1:1" s="471" customFormat="1" ht="12" hidden="1" customHeight="1">
      <c r="A9554" s="470"/>
    </row>
    <row r="9555" spans="1:1" s="471" customFormat="1" ht="12" hidden="1" customHeight="1">
      <c r="A9555" s="470"/>
    </row>
    <row r="9556" spans="1:1" s="471" customFormat="1" ht="12" hidden="1" customHeight="1">
      <c r="A9556" s="470"/>
    </row>
    <row r="9557" spans="1:1" s="471" customFormat="1" ht="12" hidden="1" customHeight="1">
      <c r="A9557" s="470"/>
    </row>
    <row r="9558" spans="1:1" s="471" customFormat="1" ht="12" hidden="1" customHeight="1">
      <c r="A9558" s="470"/>
    </row>
    <row r="9559" spans="1:1" s="471" customFormat="1" ht="12" hidden="1" customHeight="1">
      <c r="A9559" s="470"/>
    </row>
    <row r="9560" spans="1:1" s="471" customFormat="1" ht="12" hidden="1" customHeight="1">
      <c r="A9560" s="470"/>
    </row>
    <row r="9561" spans="1:1" s="471" customFormat="1" ht="12" hidden="1" customHeight="1">
      <c r="A9561" s="470"/>
    </row>
    <row r="9562" spans="1:1" s="471" customFormat="1" ht="12" hidden="1" customHeight="1">
      <c r="A9562" s="470"/>
    </row>
    <row r="9563" spans="1:1" s="471" customFormat="1" ht="12" hidden="1" customHeight="1">
      <c r="A9563" s="470"/>
    </row>
    <row r="9564" spans="1:1" s="471" customFormat="1" ht="12" hidden="1" customHeight="1">
      <c r="A9564" s="470"/>
    </row>
    <row r="9565" spans="1:1" s="471" customFormat="1" ht="12" hidden="1" customHeight="1">
      <c r="A9565" s="470"/>
    </row>
    <row r="9566" spans="1:1" s="471" customFormat="1" ht="12" hidden="1" customHeight="1">
      <c r="A9566" s="470"/>
    </row>
    <row r="9567" spans="1:1" s="471" customFormat="1" ht="12" hidden="1" customHeight="1">
      <c r="A9567" s="470"/>
    </row>
    <row r="9568" spans="1:1" s="471" customFormat="1" ht="12" hidden="1" customHeight="1">
      <c r="A9568" s="470"/>
    </row>
    <row r="9569" spans="1:1" s="471" customFormat="1" ht="12" hidden="1" customHeight="1">
      <c r="A9569" s="470"/>
    </row>
    <row r="9570" spans="1:1" s="471" customFormat="1" ht="12" hidden="1" customHeight="1">
      <c r="A9570" s="470"/>
    </row>
    <row r="9571" spans="1:1" s="471" customFormat="1" ht="12" hidden="1" customHeight="1">
      <c r="A9571" s="470"/>
    </row>
    <row r="9572" spans="1:1" s="471" customFormat="1" ht="12" hidden="1" customHeight="1">
      <c r="A9572" s="470"/>
    </row>
    <row r="9573" spans="1:1" s="471" customFormat="1" ht="12" hidden="1" customHeight="1">
      <c r="A9573" s="470"/>
    </row>
    <row r="9574" spans="1:1" s="471" customFormat="1" ht="12" hidden="1" customHeight="1">
      <c r="A9574" s="470"/>
    </row>
    <row r="9575" spans="1:1" s="471" customFormat="1" ht="12" hidden="1" customHeight="1">
      <c r="A9575" s="470"/>
    </row>
    <row r="9576" spans="1:1" s="471" customFormat="1" ht="12" hidden="1" customHeight="1">
      <c r="A9576" s="470"/>
    </row>
    <row r="9577" spans="1:1" s="471" customFormat="1" ht="12" hidden="1" customHeight="1">
      <c r="A9577" s="470"/>
    </row>
    <row r="9578" spans="1:1" s="471" customFormat="1" ht="12" hidden="1" customHeight="1">
      <c r="A9578" s="470"/>
    </row>
    <row r="9579" spans="1:1" s="471" customFormat="1" ht="12" hidden="1" customHeight="1">
      <c r="A9579" s="470"/>
    </row>
    <row r="9580" spans="1:1" s="471" customFormat="1" ht="12" hidden="1" customHeight="1">
      <c r="A9580" s="470"/>
    </row>
    <row r="9581" spans="1:1" s="471" customFormat="1" ht="12" hidden="1" customHeight="1">
      <c r="A9581" s="470"/>
    </row>
    <row r="9582" spans="1:1" s="471" customFormat="1" ht="12" hidden="1" customHeight="1">
      <c r="A9582" s="470"/>
    </row>
    <row r="9583" spans="1:1" s="471" customFormat="1" ht="12" hidden="1" customHeight="1">
      <c r="A9583" s="470"/>
    </row>
    <row r="9584" spans="1:1" s="471" customFormat="1" ht="12" hidden="1" customHeight="1">
      <c r="A9584" s="470"/>
    </row>
    <row r="9585" spans="1:1" s="471" customFormat="1" ht="12" hidden="1" customHeight="1">
      <c r="A9585" s="470"/>
    </row>
    <row r="9586" spans="1:1" s="471" customFormat="1" ht="12" hidden="1" customHeight="1">
      <c r="A9586" s="470"/>
    </row>
    <row r="9587" spans="1:1" s="471" customFormat="1" ht="12" hidden="1" customHeight="1">
      <c r="A9587" s="470"/>
    </row>
    <row r="9588" spans="1:1" s="471" customFormat="1" ht="12" hidden="1" customHeight="1">
      <c r="A9588" s="470"/>
    </row>
    <row r="9589" spans="1:1" s="471" customFormat="1" ht="12" hidden="1" customHeight="1">
      <c r="A9589" s="470"/>
    </row>
    <row r="9590" spans="1:1" s="471" customFormat="1" ht="12" hidden="1" customHeight="1">
      <c r="A9590" s="470"/>
    </row>
    <row r="9591" spans="1:1" s="471" customFormat="1" ht="12" hidden="1" customHeight="1">
      <c r="A9591" s="470"/>
    </row>
    <row r="9592" spans="1:1" s="471" customFormat="1" ht="12" hidden="1" customHeight="1">
      <c r="A9592" s="470"/>
    </row>
    <row r="9593" spans="1:1" s="471" customFormat="1" ht="12" hidden="1" customHeight="1">
      <c r="A9593" s="470"/>
    </row>
    <row r="9594" spans="1:1" s="471" customFormat="1" ht="12" hidden="1" customHeight="1">
      <c r="A9594" s="470"/>
    </row>
    <row r="9595" spans="1:1" s="471" customFormat="1" ht="12" hidden="1" customHeight="1">
      <c r="A9595" s="470"/>
    </row>
    <row r="9596" spans="1:1" s="471" customFormat="1" ht="12" hidden="1" customHeight="1">
      <c r="A9596" s="470"/>
    </row>
    <row r="9597" spans="1:1" s="471" customFormat="1" ht="12" hidden="1" customHeight="1">
      <c r="A9597" s="470"/>
    </row>
    <row r="9598" spans="1:1" s="471" customFormat="1" ht="12" hidden="1" customHeight="1">
      <c r="A9598" s="470"/>
    </row>
    <row r="9599" spans="1:1" s="471" customFormat="1" ht="12" hidden="1" customHeight="1">
      <c r="A9599" s="470"/>
    </row>
    <row r="9600" spans="1:1" s="471" customFormat="1" ht="12" hidden="1" customHeight="1">
      <c r="A9600" s="470"/>
    </row>
    <row r="9601" spans="1:1" s="471" customFormat="1" ht="12" hidden="1" customHeight="1">
      <c r="A9601" s="470"/>
    </row>
    <row r="9602" spans="1:1" s="471" customFormat="1" ht="12" hidden="1" customHeight="1">
      <c r="A9602" s="470"/>
    </row>
    <row r="9603" spans="1:1" s="471" customFormat="1" ht="12" hidden="1" customHeight="1">
      <c r="A9603" s="470"/>
    </row>
    <row r="9604" spans="1:1" s="471" customFormat="1" ht="12" hidden="1" customHeight="1">
      <c r="A9604" s="470"/>
    </row>
    <row r="9605" spans="1:1" s="471" customFormat="1" ht="12" hidden="1" customHeight="1">
      <c r="A9605" s="470"/>
    </row>
    <row r="9606" spans="1:1" s="471" customFormat="1" ht="12" hidden="1" customHeight="1">
      <c r="A9606" s="470"/>
    </row>
    <row r="9607" spans="1:1" s="471" customFormat="1" ht="12" hidden="1" customHeight="1">
      <c r="A9607" s="470"/>
    </row>
    <row r="9608" spans="1:1" s="471" customFormat="1" ht="12" hidden="1" customHeight="1">
      <c r="A9608" s="470"/>
    </row>
    <row r="9609" spans="1:1" s="471" customFormat="1" ht="12" hidden="1" customHeight="1">
      <c r="A9609" s="470"/>
    </row>
    <row r="9610" spans="1:1" s="471" customFormat="1" ht="12" hidden="1" customHeight="1">
      <c r="A9610" s="470"/>
    </row>
    <row r="9611" spans="1:1" s="471" customFormat="1" ht="12" hidden="1" customHeight="1">
      <c r="A9611" s="470"/>
    </row>
    <row r="9612" spans="1:1" s="471" customFormat="1" ht="12" hidden="1" customHeight="1">
      <c r="A9612" s="470"/>
    </row>
    <row r="9613" spans="1:1" s="471" customFormat="1" ht="12" hidden="1" customHeight="1">
      <c r="A9613" s="470"/>
    </row>
    <row r="9614" spans="1:1" s="471" customFormat="1" ht="12" hidden="1" customHeight="1">
      <c r="A9614" s="470"/>
    </row>
    <row r="9615" spans="1:1" s="471" customFormat="1" ht="12" hidden="1" customHeight="1">
      <c r="A9615" s="470"/>
    </row>
    <row r="9616" spans="1:1" s="471" customFormat="1" ht="12" hidden="1" customHeight="1">
      <c r="A9616" s="470"/>
    </row>
    <row r="9617" spans="1:1" s="471" customFormat="1" ht="12" hidden="1" customHeight="1">
      <c r="A9617" s="470"/>
    </row>
    <row r="9618" spans="1:1" s="471" customFormat="1" ht="12" hidden="1" customHeight="1">
      <c r="A9618" s="470"/>
    </row>
    <row r="9619" spans="1:1" s="471" customFormat="1" ht="12" hidden="1" customHeight="1">
      <c r="A9619" s="470"/>
    </row>
    <row r="9620" spans="1:1" s="471" customFormat="1" ht="12" hidden="1" customHeight="1">
      <c r="A9620" s="470"/>
    </row>
    <row r="9621" spans="1:1" s="471" customFormat="1" ht="12" hidden="1" customHeight="1">
      <c r="A9621" s="470"/>
    </row>
    <row r="9622" spans="1:1" s="471" customFormat="1" ht="12" hidden="1" customHeight="1">
      <c r="A9622" s="470"/>
    </row>
    <row r="9623" spans="1:1" s="471" customFormat="1" ht="12" hidden="1" customHeight="1">
      <c r="A9623" s="470"/>
    </row>
    <row r="9624" spans="1:1" s="471" customFormat="1" ht="12" hidden="1" customHeight="1">
      <c r="A9624" s="470"/>
    </row>
    <row r="9625" spans="1:1" s="471" customFormat="1" ht="12" hidden="1" customHeight="1">
      <c r="A9625" s="470"/>
    </row>
    <row r="9626" spans="1:1" s="471" customFormat="1" ht="12" hidden="1" customHeight="1">
      <c r="A9626" s="470"/>
    </row>
    <row r="9627" spans="1:1" s="471" customFormat="1" ht="12" hidden="1" customHeight="1">
      <c r="A9627" s="470"/>
    </row>
    <row r="9628" spans="1:1" s="471" customFormat="1" ht="12" hidden="1" customHeight="1">
      <c r="A9628" s="470"/>
    </row>
    <row r="9629" spans="1:1" s="471" customFormat="1" ht="12" hidden="1" customHeight="1">
      <c r="A9629" s="470"/>
    </row>
    <row r="9630" spans="1:1" s="471" customFormat="1" ht="12" hidden="1" customHeight="1">
      <c r="A9630" s="470"/>
    </row>
    <row r="9631" spans="1:1" s="471" customFormat="1" ht="12" hidden="1" customHeight="1">
      <c r="A9631" s="470"/>
    </row>
    <row r="9632" spans="1:1" s="471" customFormat="1" ht="12" hidden="1" customHeight="1">
      <c r="A9632" s="470"/>
    </row>
    <row r="9633" spans="1:1" s="471" customFormat="1" ht="12" hidden="1" customHeight="1">
      <c r="A9633" s="470"/>
    </row>
    <row r="9634" spans="1:1" s="471" customFormat="1" ht="12" hidden="1" customHeight="1">
      <c r="A9634" s="470"/>
    </row>
    <row r="9635" spans="1:1" s="471" customFormat="1" ht="12" hidden="1" customHeight="1">
      <c r="A9635" s="470"/>
    </row>
    <row r="9636" spans="1:1" s="471" customFormat="1" ht="12" hidden="1" customHeight="1">
      <c r="A9636" s="470"/>
    </row>
    <row r="9637" spans="1:1" s="471" customFormat="1" ht="12" hidden="1" customHeight="1">
      <c r="A9637" s="470"/>
    </row>
    <row r="9638" spans="1:1" s="471" customFormat="1" ht="12" hidden="1" customHeight="1">
      <c r="A9638" s="470"/>
    </row>
    <row r="9639" spans="1:1" s="471" customFormat="1" ht="12" hidden="1" customHeight="1">
      <c r="A9639" s="470"/>
    </row>
    <row r="9640" spans="1:1" s="471" customFormat="1" ht="12" hidden="1" customHeight="1">
      <c r="A9640" s="470"/>
    </row>
    <row r="9641" spans="1:1" s="471" customFormat="1" ht="12" hidden="1" customHeight="1">
      <c r="A9641" s="470"/>
    </row>
    <row r="9642" spans="1:1" s="471" customFormat="1" ht="12" hidden="1" customHeight="1">
      <c r="A9642" s="470"/>
    </row>
    <row r="9643" spans="1:1" s="471" customFormat="1" ht="12" hidden="1" customHeight="1">
      <c r="A9643" s="470"/>
    </row>
    <row r="9644" spans="1:1" s="471" customFormat="1" ht="12" hidden="1" customHeight="1">
      <c r="A9644" s="470"/>
    </row>
    <row r="9645" spans="1:1" s="471" customFormat="1" ht="12" hidden="1" customHeight="1">
      <c r="A9645" s="470"/>
    </row>
    <row r="9646" spans="1:1" s="471" customFormat="1" ht="12" hidden="1" customHeight="1">
      <c r="A9646" s="470"/>
    </row>
    <row r="9647" spans="1:1" s="471" customFormat="1" ht="12" hidden="1" customHeight="1">
      <c r="A9647" s="470"/>
    </row>
    <row r="9648" spans="1:1" s="471" customFormat="1" ht="12" hidden="1" customHeight="1">
      <c r="A9648" s="470"/>
    </row>
    <row r="9649" spans="1:1" s="471" customFormat="1" ht="12" hidden="1" customHeight="1">
      <c r="A9649" s="470"/>
    </row>
    <row r="9650" spans="1:1" s="471" customFormat="1" ht="12" hidden="1" customHeight="1">
      <c r="A9650" s="470"/>
    </row>
    <row r="9651" spans="1:1" s="471" customFormat="1" ht="12" hidden="1" customHeight="1">
      <c r="A9651" s="470"/>
    </row>
    <row r="9652" spans="1:1" s="471" customFormat="1" ht="12" hidden="1" customHeight="1">
      <c r="A9652" s="470"/>
    </row>
    <row r="9653" spans="1:1" s="471" customFormat="1" ht="12" hidden="1" customHeight="1">
      <c r="A9653" s="470"/>
    </row>
    <row r="9654" spans="1:1" s="471" customFormat="1" ht="12" hidden="1" customHeight="1">
      <c r="A9654" s="470"/>
    </row>
    <row r="9655" spans="1:1" s="471" customFormat="1" ht="12" hidden="1" customHeight="1">
      <c r="A9655" s="470"/>
    </row>
    <row r="9656" spans="1:1" s="471" customFormat="1" ht="12" hidden="1" customHeight="1">
      <c r="A9656" s="470"/>
    </row>
    <row r="9657" spans="1:1" s="471" customFormat="1" ht="12" hidden="1" customHeight="1">
      <c r="A9657" s="470"/>
    </row>
    <row r="9658" spans="1:1" s="471" customFormat="1" ht="12" hidden="1" customHeight="1">
      <c r="A9658" s="470"/>
    </row>
    <row r="9659" spans="1:1" s="471" customFormat="1" ht="12" hidden="1" customHeight="1">
      <c r="A9659" s="470"/>
    </row>
    <row r="9660" spans="1:1" s="471" customFormat="1" ht="12" hidden="1" customHeight="1">
      <c r="A9660" s="470"/>
    </row>
    <row r="9661" spans="1:1" s="471" customFormat="1" ht="12" hidden="1" customHeight="1">
      <c r="A9661" s="470"/>
    </row>
    <row r="9662" spans="1:1" s="471" customFormat="1" ht="12" hidden="1" customHeight="1">
      <c r="A9662" s="470"/>
    </row>
    <row r="9663" spans="1:1" s="471" customFormat="1" ht="12" hidden="1" customHeight="1">
      <c r="A9663" s="470"/>
    </row>
    <row r="9664" spans="1:1" s="471" customFormat="1" ht="12" hidden="1" customHeight="1">
      <c r="A9664" s="470"/>
    </row>
    <row r="9665" spans="1:1" s="471" customFormat="1" ht="12" hidden="1" customHeight="1">
      <c r="A9665" s="470"/>
    </row>
    <row r="9666" spans="1:1" s="471" customFormat="1" ht="12" hidden="1" customHeight="1">
      <c r="A9666" s="470"/>
    </row>
    <row r="9667" spans="1:1" s="471" customFormat="1" ht="12" hidden="1" customHeight="1">
      <c r="A9667" s="470"/>
    </row>
    <row r="9668" spans="1:1" s="471" customFormat="1" ht="12" hidden="1" customHeight="1">
      <c r="A9668" s="470"/>
    </row>
    <row r="9669" spans="1:1" s="471" customFormat="1" ht="12" hidden="1" customHeight="1">
      <c r="A9669" s="470"/>
    </row>
    <row r="9670" spans="1:1" s="471" customFormat="1" ht="12" hidden="1" customHeight="1">
      <c r="A9670" s="470"/>
    </row>
    <row r="9671" spans="1:1" s="471" customFormat="1" ht="12" hidden="1" customHeight="1">
      <c r="A9671" s="470"/>
    </row>
    <row r="9672" spans="1:1" s="471" customFormat="1" ht="12" hidden="1" customHeight="1">
      <c r="A9672" s="470"/>
    </row>
    <row r="9673" spans="1:1" s="471" customFormat="1" ht="12" hidden="1" customHeight="1">
      <c r="A9673" s="470"/>
    </row>
    <row r="9674" spans="1:1" s="471" customFormat="1" ht="12" hidden="1" customHeight="1">
      <c r="A9674" s="470"/>
    </row>
    <row r="9675" spans="1:1" s="471" customFormat="1" ht="12" hidden="1" customHeight="1">
      <c r="A9675" s="470"/>
    </row>
    <row r="9676" spans="1:1" s="471" customFormat="1" ht="12" hidden="1" customHeight="1">
      <c r="A9676" s="470"/>
    </row>
    <row r="9677" spans="1:1" s="471" customFormat="1" ht="12" hidden="1" customHeight="1">
      <c r="A9677" s="470"/>
    </row>
    <row r="9678" spans="1:1" s="471" customFormat="1" ht="12" hidden="1" customHeight="1">
      <c r="A9678" s="470"/>
    </row>
    <row r="9679" spans="1:1" s="471" customFormat="1" ht="12" hidden="1" customHeight="1">
      <c r="A9679" s="470"/>
    </row>
    <row r="9680" spans="1:1" s="471" customFormat="1" ht="12" hidden="1" customHeight="1">
      <c r="A9680" s="470"/>
    </row>
    <row r="9681" spans="1:1" s="471" customFormat="1" ht="12" hidden="1" customHeight="1">
      <c r="A9681" s="470"/>
    </row>
    <row r="9682" spans="1:1" s="471" customFormat="1" ht="12" hidden="1" customHeight="1">
      <c r="A9682" s="470"/>
    </row>
    <row r="9683" spans="1:1" s="471" customFormat="1" ht="12" hidden="1" customHeight="1">
      <c r="A9683" s="470"/>
    </row>
    <row r="9684" spans="1:1" s="471" customFormat="1" ht="12" hidden="1" customHeight="1">
      <c r="A9684" s="470"/>
    </row>
    <row r="9685" spans="1:1" s="471" customFormat="1" ht="12" hidden="1" customHeight="1">
      <c r="A9685" s="470"/>
    </row>
    <row r="9686" spans="1:1" s="471" customFormat="1" ht="12" hidden="1" customHeight="1">
      <c r="A9686" s="470"/>
    </row>
    <row r="9687" spans="1:1" s="471" customFormat="1" ht="12" hidden="1" customHeight="1">
      <c r="A9687" s="470"/>
    </row>
    <row r="9688" spans="1:1" s="471" customFormat="1" ht="12" hidden="1" customHeight="1">
      <c r="A9688" s="470"/>
    </row>
    <row r="9689" spans="1:1" s="471" customFormat="1" ht="12" hidden="1" customHeight="1">
      <c r="A9689" s="470"/>
    </row>
    <row r="9690" spans="1:1" s="471" customFormat="1" ht="12" hidden="1" customHeight="1">
      <c r="A9690" s="470"/>
    </row>
    <row r="9691" spans="1:1" s="471" customFormat="1" ht="12" hidden="1" customHeight="1">
      <c r="A9691" s="470"/>
    </row>
    <row r="9692" spans="1:1" s="471" customFormat="1" ht="12" hidden="1" customHeight="1">
      <c r="A9692" s="470"/>
    </row>
    <row r="9693" spans="1:1" s="471" customFormat="1" ht="12" hidden="1" customHeight="1">
      <c r="A9693" s="470"/>
    </row>
    <row r="9694" spans="1:1" s="471" customFormat="1" ht="12" hidden="1" customHeight="1">
      <c r="A9694" s="470"/>
    </row>
    <row r="9695" spans="1:1" s="471" customFormat="1" ht="12" hidden="1" customHeight="1">
      <c r="A9695" s="470"/>
    </row>
    <row r="9696" spans="1:1" s="471" customFormat="1" ht="12" hidden="1" customHeight="1">
      <c r="A9696" s="470"/>
    </row>
    <row r="9697" spans="1:1" s="471" customFormat="1" ht="12" hidden="1" customHeight="1">
      <c r="A9697" s="470"/>
    </row>
    <row r="9698" spans="1:1" s="471" customFormat="1" ht="12" hidden="1" customHeight="1">
      <c r="A9698" s="470"/>
    </row>
    <row r="9699" spans="1:1" s="471" customFormat="1" ht="12" hidden="1" customHeight="1">
      <c r="A9699" s="470"/>
    </row>
    <row r="9700" spans="1:1" s="471" customFormat="1" ht="12" hidden="1" customHeight="1">
      <c r="A9700" s="470"/>
    </row>
    <row r="9701" spans="1:1" s="471" customFormat="1" ht="12" hidden="1" customHeight="1">
      <c r="A9701" s="470"/>
    </row>
    <row r="9702" spans="1:1" s="471" customFormat="1" ht="12" hidden="1" customHeight="1">
      <c r="A9702" s="470"/>
    </row>
    <row r="9703" spans="1:1" s="471" customFormat="1" ht="12" hidden="1" customHeight="1">
      <c r="A9703" s="470"/>
    </row>
    <row r="9704" spans="1:1" s="471" customFormat="1" ht="12" hidden="1" customHeight="1">
      <c r="A9704" s="470"/>
    </row>
    <row r="9705" spans="1:1" s="471" customFormat="1" ht="12" hidden="1" customHeight="1">
      <c r="A9705" s="470"/>
    </row>
    <row r="9706" spans="1:1" s="471" customFormat="1" ht="12" hidden="1" customHeight="1">
      <c r="A9706" s="470"/>
    </row>
    <row r="9707" spans="1:1" s="471" customFormat="1" ht="12" hidden="1" customHeight="1">
      <c r="A9707" s="470"/>
    </row>
    <row r="9708" spans="1:1" s="471" customFormat="1" ht="12" hidden="1" customHeight="1">
      <c r="A9708" s="470"/>
    </row>
    <row r="9709" spans="1:1" s="471" customFormat="1" ht="12" hidden="1" customHeight="1">
      <c r="A9709" s="470"/>
    </row>
    <row r="9710" spans="1:1" s="471" customFormat="1" ht="12" hidden="1" customHeight="1">
      <c r="A9710" s="470"/>
    </row>
    <row r="9711" spans="1:1" s="471" customFormat="1" ht="12" hidden="1" customHeight="1">
      <c r="A9711" s="470"/>
    </row>
    <row r="9712" spans="1:1" s="471" customFormat="1" ht="12" hidden="1" customHeight="1">
      <c r="A9712" s="470"/>
    </row>
    <row r="9713" spans="1:1" s="471" customFormat="1" ht="12" hidden="1" customHeight="1">
      <c r="A9713" s="470"/>
    </row>
    <row r="9714" spans="1:1" s="471" customFormat="1" ht="12" hidden="1" customHeight="1">
      <c r="A9714" s="470"/>
    </row>
    <row r="9715" spans="1:1" s="471" customFormat="1" ht="12" hidden="1" customHeight="1">
      <c r="A9715" s="470"/>
    </row>
    <row r="9716" spans="1:1" s="471" customFormat="1" ht="12" hidden="1" customHeight="1">
      <c r="A9716" s="470"/>
    </row>
    <row r="9717" spans="1:1" s="471" customFormat="1" ht="12" hidden="1" customHeight="1">
      <c r="A9717" s="470"/>
    </row>
    <row r="9718" spans="1:1" s="471" customFormat="1" ht="12" hidden="1" customHeight="1">
      <c r="A9718" s="470"/>
    </row>
    <row r="9719" spans="1:1" s="471" customFormat="1" ht="12" hidden="1" customHeight="1">
      <c r="A9719" s="470"/>
    </row>
    <row r="9720" spans="1:1" s="471" customFormat="1" ht="12" hidden="1" customHeight="1">
      <c r="A9720" s="470"/>
    </row>
    <row r="9721" spans="1:1" s="471" customFormat="1" ht="12" hidden="1" customHeight="1">
      <c r="A9721" s="470"/>
    </row>
    <row r="9722" spans="1:1" s="471" customFormat="1" ht="12" hidden="1" customHeight="1">
      <c r="A9722" s="470"/>
    </row>
    <row r="9723" spans="1:1" s="471" customFormat="1" ht="12" hidden="1" customHeight="1">
      <c r="A9723" s="470"/>
    </row>
    <row r="9724" spans="1:1" s="471" customFormat="1" ht="12" hidden="1" customHeight="1">
      <c r="A9724" s="470"/>
    </row>
    <row r="9725" spans="1:1" s="471" customFormat="1" ht="12" hidden="1" customHeight="1">
      <c r="A9725" s="470"/>
    </row>
    <row r="9726" spans="1:1" s="471" customFormat="1" ht="12" hidden="1" customHeight="1">
      <c r="A9726" s="470"/>
    </row>
    <row r="9727" spans="1:1" s="471" customFormat="1" ht="12" hidden="1" customHeight="1">
      <c r="A9727" s="470"/>
    </row>
    <row r="9728" spans="1:1" s="471" customFormat="1" ht="12" hidden="1" customHeight="1">
      <c r="A9728" s="470"/>
    </row>
    <row r="9729" spans="1:1" s="471" customFormat="1" ht="12" hidden="1" customHeight="1">
      <c r="A9729" s="470"/>
    </row>
    <row r="9730" spans="1:1" s="471" customFormat="1" ht="12" hidden="1" customHeight="1">
      <c r="A9730" s="470"/>
    </row>
    <row r="9731" spans="1:1" s="471" customFormat="1" ht="12" hidden="1" customHeight="1">
      <c r="A9731" s="470"/>
    </row>
    <row r="9732" spans="1:1" s="471" customFormat="1" ht="12" hidden="1" customHeight="1">
      <c r="A9732" s="470"/>
    </row>
    <row r="9733" spans="1:1" s="471" customFormat="1" ht="12" hidden="1" customHeight="1">
      <c r="A9733" s="470"/>
    </row>
    <row r="9734" spans="1:1" s="471" customFormat="1" ht="12" hidden="1" customHeight="1">
      <c r="A9734" s="470"/>
    </row>
    <row r="9735" spans="1:1" s="471" customFormat="1" ht="12" hidden="1" customHeight="1">
      <c r="A9735" s="470"/>
    </row>
    <row r="9736" spans="1:1" s="471" customFormat="1" ht="12" hidden="1" customHeight="1">
      <c r="A9736" s="470"/>
    </row>
    <row r="9737" spans="1:1" s="471" customFormat="1" ht="12" hidden="1" customHeight="1">
      <c r="A9737" s="470"/>
    </row>
    <row r="9738" spans="1:1" s="471" customFormat="1" ht="12" hidden="1" customHeight="1">
      <c r="A9738" s="470"/>
    </row>
    <row r="9739" spans="1:1" s="471" customFormat="1" ht="12" hidden="1" customHeight="1">
      <c r="A9739" s="470"/>
    </row>
    <row r="9740" spans="1:1" s="471" customFormat="1" ht="12" hidden="1" customHeight="1">
      <c r="A9740" s="470"/>
    </row>
    <row r="9741" spans="1:1" s="471" customFormat="1" ht="12" hidden="1" customHeight="1">
      <c r="A9741" s="470"/>
    </row>
    <row r="9742" spans="1:1" s="471" customFormat="1" ht="12" hidden="1" customHeight="1">
      <c r="A9742" s="470"/>
    </row>
    <row r="9743" spans="1:1" s="471" customFormat="1" ht="12" hidden="1" customHeight="1">
      <c r="A9743" s="470"/>
    </row>
    <row r="9744" spans="1:1" s="471" customFormat="1" ht="12" hidden="1" customHeight="1">
      <c r="A9744" s="470"/>
    </row>
    <row r="9745" spans="1:1" s="471" customFormat="1" ht="12" hidden="1" customHeight="1">
      <c r="A9745" s="470"/>
    </row>
    <row r="9746" spans="1:1" s="471" customFormat="1" ht="12" hidden="1" customHeight="1">
      <c r="A9746" s="470"/>
    </row>
    <row r="9747" spans="1:1" s="471" customFormat="1" ht="12" hidden="1" customHeight="1">
      <c r="A9747" s="470"/>
    </row>
    <row r="9748" spans="1:1" s="471" customFormat="1" ht="12" hidden="1" customHeight="1">
      <c r="A9748" s="470"/>
    </row>
    <row r="9749" spans="1:1" s="471" customFormat="1" ht="12" hidden="1" customHeight="1">
      <c r="A9749" s="470"/>
    </row>
    <row r="9750" spans="1:1" s="471" customFormat="1" ht="12" hidden="1" customHeight="1">
      <c r="A9750" s="470"/>
    </row>
    <row r="9751" spans="1:1" s="471" customFormat="1" ht="12" hidden="1" customHeight="1">
      <c r="A9751" s="470"/>
    </row>
    <row r="9752" spans="1:1" s="471" customFormat="1" ht="12" hidden="1" customHeight="1">
      <c r="A9752" s="470"/>
    </row>
    <row r="9753" spans="1:1" s="471" customFormat="1" ht="12" hidden="1" customHeight="1">
      <c r="A9753" s="470"/>
    </row>
    <row r="9754" spans="1:1" s="471" customFormat="1" ht="12" hidden="1" customHeight="1">
      <c r="A9754" s="470"/>
    </row>
    <row r="9755" spans="1:1" s="471" customFormat="1" ht="12" hidden="1" customHeight="1">
      <c r="A9755" s="470"/>
    </row>
    <row r="9756" spans="1:1" s="471" customFormat="1" ht="12" hidden="1" customHeight="1">
      <c r="A9756" s="470"/>
    </row>
    <row r="9757" spans="1:1" s="471" customFormat="1" ht="12" hidden="1" customHeight="1">
      <c r="A9757" s="470"/>
    </row>
    <row r="9758" spans="1:1" s="471" customFormat="1" ht="12" hidden="1" customHeight="1">
      <c r="A9758" s="470"/>
    </row>
    <row r="9759" spans="1:1" s="471" customFormat="1" ht="12" hidden="1" customHeight="1">
      <c r="A9759" s="470"/>
    </row>
    <row r="9760" spans="1:1" s="471" customFormat="1" ht="12" hidden="1" customHeight="1">
      <c r="A9760" s="470"/>
    </row>
    <row r="9761" spans="1:1" s="471" customFormat="1" ht="12" hidden="1" customHeight="1">
      <c r="A9761" s="470"/>
    </row>
    <row r="9762" spans="1:1" s="471" customFormat="1" ht="12" hidden="1" customHeight="1">
      <c r="A9762" s="470"/>
    </row>
    <row r="9763" spans="1:1" s="471" customFormat="1" ht="12" hidden="1" customHeight="1">
      <c r="A9763" s="470"/>
    </row>
    <row r="9764" spans="1:1" s="471" customFormat="1" ht="12" hidden="1" customHeight="1">
      <c r="A9764" s="470"/>
    </row>
    <row r="9765" spans="1:1" s="471" customFormat="1" ht="12" hidden="1" customHeight="1">
      <c r="A9765" s="470"/>
    </row>
    <row r="9766" spans="1:1" s="471" customFormat="1" ht="12" hidden="1" customHeight="1">
      <c r="A9766" s="470"/>
    </row>
    <row r="9767" spans="1:1" s="471" customFormat="1" ht="12" hidden="1" customHeight="1">
      <c r="A9767" s="470"/>
    </row>
    <row r="9768" spans="1:1" s="471" customFormat="1" ht="12" hidden="1" customHeight="1">
      <c r="A9768" s="470"/>
    </row>
    <row r="9769" spans="1:1" s="471" customFormat="1" ht="12" hidden="1" customHeight="1">
      <c r="A9769" s="470"/>
    </row>
    <row r="9770" spans="1:1" s="471" customFormat="1" ht="12" hidden="1" customHeight="1">
      <c r="A9770" s="470"/>
    </row>
    <row r="9771" spans="1:1" s="471" customFormat="1" ht="12" hidden="1" customHeight="1">
      <c r="A9771" s="470"/>
    </row>
    <row r="9772" spans="1:1" s="471" customFormat="1" ht="12" hidden="1" customHeight="1">
      <c r="A9772" s="470"/>
    </row>
    <row r="9773" spans="1:1" s="471" customFormat="1" ht="12" hidden="1" customHeight="1">
      <c r="A9773" s="470"/>
    </row>
    <row r="9774" spans="1:1" s="471" customFormat="1" ht="12" hidden="1" customHeight="1">
      <c r="A9774" s="470"/>
    </row>
    <row r="9775" spans="1:1" s="471" customFormat="1" ht="12" hidden="1" customHeight="1">
      <c r="A9775" s="470"/>
    </row>
    <row r="9776" spans="1:1" s="471" customFormat="1" ht="12" hidden="1" customHeight="1">
      <c r="A9776" s="470"/>
    </row>
    <row r="9777" spans="1:1" s="471" customFormat="1" ht="12" hidden="1" customHeight="1">
      <c r="A9777" s="470"/>
    </row>
    <row r="9778" spans="1:1" s="471" customFormat="1" ht="12" hidden="1" customHeight="1">
      <c r="A9778" s="470"/>
    </row>
    <row r="9779" spans="1:1" s="471" customFormat="1" ht="12" hidden="1" customHeight="1">
      <c r="A9779" s="470"/>
    </row>
    <row r="9780" spans="1:1" s="471" customFormat="1" ht="12" hidden="1" customHeight="1">
      <c r="A9780" s="470"/>
    </row>
    <row r="9781" spans="1:1" s="471" customFormat="1" ht="12" hidden="1" customHeight="1">
      <c r="A9781" s="470"/>
    </row>
    <row r="9782" spans="1:1" s="471" customFormat="1" ht="12" hidden="1" customHeight="1">
      <c r="A9782" s="470"/>
    </row>
    <row r="9783" spans="1:1" s="471" customFormat="1" ht="12" hidden="1" customHeight="1">
      <c r="A9783" s="470"/>
    </row>
    <row r="9784" spans="1:1" s="471" customFormat="1" ht="12" hidden="1" customHeight="1">
      <c r="A9784" s="470"/>
    </row>
    <row r="9785" spans="1:1" s="471" customFormat="1" ht="12" hidden="1" customHeight="1">
      <c r="A9785" s="470"/>
    </row>
    <row r="9786" spans="1:1" s="471" customFormat="1" ht="12" hidden="1" customHeight="1">
      <c r="A9786" s="470"/>
    </row>
    <row r="9787" spans="1:1" s="471" customFormat="1" ht="12" hidden="1" customHeight="1">
      <c r="A9787" s="470"/>
    </row>
    <row r="9788" spans="1:1" s="471" customFormat="1" ht="12" hidden="1" customHeight="1">
      <c r="A9788" s="470"/>
    </row>
    <row r="9789" spans="1:1" s="471" customFormat="1" ht="12" hidden="1" customHeight="1">
      <c r="A9789" s="470"/>
    </row>
    <row r="9790" spans="1:1" s="471" customFormat="1" ht="12" hidden="1" customHeight="1">
      <c r="A9790" s="470"/>
    </row>
    <row r="9791" spans="1:1" s="471" customFormat="1" ht="12" hidden="1" customHeight="1">
      <c r="A9791" s="470"/>
    </row>
    <row r="9792" spans="1:1" s="471" customFormat="1" ht="12" hidden="1" customHeight="1">
      <c r="A9792" s="470"/>
    </row>
    <row r="9793" spans="1:1" s="471" customFormat="1" ht="12" hidden="1" customHeight="1">
      <c r="A9793" s="470"/>
    </row>
    <row r="9794" spans="1:1" s="471" customFormat="1" ht="12" hidden="1" customHeight="1">
      <c r="A9794" s="470"/>
    </row>
    <row r="9795" spans="1:1" s="471" customFormat="1" ht="12" hidden="1" customHeight="1">
      <c r="A9795" s="470"/>
    </row>
    <row r="9796" spans="1:1" s="471" customFormat="1" ht="12" hidden="1" customHeight="1">
      <c r="A9796" s="470"/>
    </row>
    <row r="9797" spans="1:1" s="471" customFormat="1" ht="12" hidden="1" customHeight="1">
      <c r="A9797" s="470"/>
    </row>
    <row r="9798" spans="1:1" s="471" customFormat="1" ht="12" hidden="1" customHeight="1">
      <c r="A9798" s="470"/>
    </row>
    <row r="9799" spans="1:1" s="471" customFormat="1" ht="12" hidden="1" customHeight="1">
      <c r="A9799" s="470"/>
    </row>
    <row r="9800" spans="1:1" s="471" customFormat="1" ht="12" hidden="1" customHeight="1">
      <c r="A9800" s="470"/>
    </row>
    <row r="9801" spans="1:1" s="471" customFormat="1" ht="12" hidden="1" customHeight="1">
      <c r="A9801" s="470"/>
    </row>
    <row r="9802" spans="1:1" s="471" customFormat="1" ht="12" hidden="1" customHeight="1">
      <c r="A9802" s="470"/>
    </row>
    <row r="9803" spans="1:1" s="471" customFormat="1" ht="12" hidden="1" customHeight="1">
      <c r="A9803" s="470"/>
    </row>
    <row r="9804" spans="1:1" s="471" customFormat="1" ht="12" hidden="1" customHeight="1">
      <c r="A9804" s="470"/>
    </row>
    <row r="9805" spans="1:1" s="471" customFormat="1" ht="12" hidden="1" customHeight="1">
      <c r="A9805" s="470"/>
    </row>
    <row r="9806" spans="1:1" s="471" customFormat="1" ht="12" hidden="1" customHeight="1">
      <c r="A9806" s="470"/>
    </row>
    <row r="9807" spans="1:1" s="471" customFormat="1" ht="12" hidden="1" customHeight="1">
      <c r="A9807" s="470"/>
    </row>
    <row r="9808" spans="1:1" s="471" customFormat="1" ht="12" hidden="1" customHeight="1">
      <c r="A9808" s="470"/>
    </row>
    <row r="9809" spans="1:1" s="471" customFormat="1" ht="12" hidden="1" customHeight="1">
      <c r="A9809" s="470"/>
    </row>
    <row r="9810" spans="1:1" s="471" customFormat="1" ht="12" hidden="1" customHeight="1">
      <c r="A9810" s="470"/>
    </row>
    <row r="9811" spans="1:1" s="471" customFormat="1" ht="12" hidden="1" customHeight="1">
      <c r="A9811" s="470"/>
    </row>
    <row r="9812" spans="1:1" s="471" customFormat="1" ht="12" hidden="1" customHeight="1">
      <c r="A9812" s="470"/>
    </row>
    <row r="9813" spans="1:1" s="471" customFormat="1" ht="12" hidden="1" customHeight="1">
      <c r="A9813" s="470"/>
    </row>
    <row r="9814" spans="1:1" s="471" customFormat="1" ht="12" hidden="1" customHeight="1">
      <c r="A9814" s="470"/>
    </row>
    <row r="9815" spans="1:1" s="471" customFormat="1" ht="12" hidden="1" customHeight="1">
      <c r="A9815" s="470"/>
    </row>
    <row r="9816" spans="1:1" s="471" customFormat="1" ht="12" hidden="1" customHeight="1">
      <c r="A9816" s="470"/>
    </row>
    <row r="9817" spans="1:1" s="471" customFormat="1" ht="12" hidden="1" customHeight="1">
      <c r="A9817" s="470"/>
    </row>
    <row r="9818" spans="1:1" s="471" customFormat="1" ht="12" hidden="1" customHeight="1">
      <c r="A9818" s="470"/>
    </row>
    <row r="9819" spans="1:1" s="471" customFormat="1" ht="12" hidden="1" customHeight="1">
      <c r="A9819" s="470"/>
    </row>
    <row r="9820" spans="1:1" s="471" customFormat="1" ht="12" hidden="1" customHeight="1">
      <c r="A9820" s="470"/>
    </row>
    <row r="9821" spans="1:1" s="471" customFormat="1" ht="12" hidden="1" customHeight="1">
      <c r="A9821" s="470"/>
    </row>
    <row r="9822" spans="1:1" s="471" customFormat="1" ht="12" hidden="1" customHeight="1">
      <c r="A9822" s="470"/>
    </row>
    <row r="9823" spans="1:1" s="471" customFormat="1" ht="12" hidden="1" customHeight="1">
      <c r="A9823" s="470"/>
    </row>
    <row r="9824" spans="1:1" s="471" customFormat="1" ht="12" hidden="1" customHeight="1">
      <c r="A9824" s="470"/>
    </row>
    <row r="9825" spans="1:1" s="471" customFormat="1" ht="12" hidden="1" customHeight="1">
      <c r="A9825" s="470"/>
    </row>
    <row r="9826" spans="1:1" s="471" customFormat="1" ht="12" hidden="1" customHeight="1">
      <c r="A9826" s="470"/>
    </row>
    <row r="9827" spans="1:1" s="471" customFormat="1" ht="12" hidden="1" customHeight="1">
      <c r="A9827" s="470"/>
    </row>
    <row r="9828" spans="1:1" s="471" customFormat="1" ht="12" hidden="1" customHeight="1">
      <c r="A9828" s="470"/>
    </row>
    <row r="9829" spans="1:1" s="471" customFormat="1" ht="12" hidden="1" customHeight="1">
      <c r="A9829" s="470"/>
    </row>
    <row r="9830" spans="1:1" s="471" customFormat="1" ht="12" hidden="1" customHeight="1">
      <c r="A9830" s="470"/>
    </row>
    <row r="9831" spans="1:1" s="471" customFormat="1" ht="12" hidden="1" customHeight="1">
      <c r="A9831" s="470"/>
    </row>
    <row r="9832" spans="1:1" s="471" customFormat="1" ht="12" hidden="1" customHeight="1">
      <c r="A9832" s="470"/>
    </row>
    <row r="9833" spans="1:1" s="471" customFormat="1" ht="12" hidden="1" customHeight="1">
      <c r="A9833" s="470"/>
    </row>
    <row r="9834" spans="1:1" s="471" customFormat="1" ht="12" hidden="1" customHeight="1">
      <c r="A9834" s="470"/>
    </row>
    <row r="9835" spans="1:1" s="471" customFormat="1" ht="12" hidden="1" customHeight="1">
      <c r="A9835" s="470"/>
    </row>
    <row r="9836" spans="1:1" s="471" customFormat="1" ht="12" hidden="1" customHeight="1">
      <c r="A9836" s="470"/>
    </row>
    <row r="9837" spans="1:1" s="471" customFormat="1" ht="12" hidden="1" customHeight="1">
      <c r="A9837" s="470"/>
    </row>
    <row r="9838" spans="1:1" s="471" customFormat="1" ht="12" hidden="1" customHeight="1">
      <c r="A9838" s="470"/>
    </row>
    <row r="9839" spans="1:1" s="471" customFormat="1" ht="12" hidden="1" customHeight="1">
      <c r="A9839" s="470"/>
    </row>
    <row r="9840" spans="1:1" s="471" customFormat="1" ht="12" hidden="1" customHeight="1">
      <c r="A9840" s="470"/>
    </row>
    <row r="9841" spans="1:1" s="471" customFormat="1" ht="12" hidden="1" customHeight="1">
      <c r="A9841" s="470"/>
    </row>
    <row r="9842" spans="1:1" s="471" customFormat="1" ht="12" hidden="1" customHeight="1">
      <c r="A9842" s="470"/>
    </row>
    <row r="9843" spans="1:1" s="471" customFormat="1" ht="12" hidden="1" customHeight="1">
      <c r="A9843" s="470"/>
    </row>
    <row r="9844" spans="1:1" s="471" customFormat="1" ht="12" hidden="1" customHeight="1">
      <c r="A9844" s="470"/>
    </row>
    <row r="9845" spans="1:1" s="471" customFormat="1" ht="12" hidden="1" customHeight="1">
      <c r="A9845" s="470"/>
    </row>
    <row r="9846" spans="1:1" s="471" customFormat="1" ht="12" hidden="1" customHeight="1">
      <c r="A9846" s="470"/>
    </row>
    <row r="9847" spans="1:1" s="471" customFormat="1" ht="12" hidden="1" customHeight="1">
      <c r="A9847" s="470"/>
    </row>
    <row r="9848" spans="1:1" s="471" customFormat="1" ht="12" hidden="1" customHeight="1">
      <c r="A9848" s="470"/>
    </row>
    <row r="9849" spans="1:1" s="471" customFormat="1" ht="12" hidden="1" customHeight="1">
      <c r="A9849" s="470"/>
    </row>
    <row r="9850" spans="1:1" s="471" customFormat="1" ht="12" hidden="1" customHeight="1">
      <c r="A9850" s="470"/>
    </row>
    <row r="9851" spans="1:1" s="471" customFormat="1" ht="12" hidden="1" customHeight="1">
      <c r="A9851" s="470"/>
    </row>
    <row r="9852" spans="1:1" s="471" customFormat="1" ht="12" hidden="1" customHeight="1">
      <c r="A9852" s="470"/>
    </row>
    <row r="9853" spans="1:1" s="471" customFormat="1" ht="12" hidden="1" customHeight="1">
      <c r="A9853" s="470"/>
    </row>
    <row r="9854" spans="1:1" s="471" customFormat="1" ht="12" hidden="1" customHeight="1">
      <c r="A9854" s="470"/>
    </row>
    <row r="9855" spans="1:1" s="471" customFormat="1" ht="12" hidden="1" customHeight="1">
      <c r="A9855" s="470"/>
    </row>
    <row r="9856" spans="1:1" s="471" customFormat="1" ht="12" hidden="1" customHeight="1">
      <c r="A9856" s="470"/>
    </row>
    <row r="9857" spans="1:1" s="471" customFormat="1" ht="12" hidden="1" customHeight="1">
      <c r="A9857" s="470"/>
    </row>
    <row r="9858" spans="1:1" s="471" customFormat="1" ht="12" hidden="1" customHeight="1">
      <c r="A9858" s="470"/>
    </row>
    <row r="9859" spans="1:1" s="471" customFormat="1" ht="12" hidden="1" customHeight="1">
      <c r="A9859" s="470"/>
    </row>
    <row r="9860" spans="1:1" s="471" customFormat="1" ht="12" hidden="1" customHeight="1">
      <c r="A9860" s="470"/>
    </row>
    <row r="9861" spans="1:1" s="471" customFormat="1" ht="12" hidden="1" customHeight="1">
      <c r="A9861" s="470"/>
    </row>
    <row r="9862" spans="1:1" s="471" customFormat="1" ht="12" hidden="1" customHeight="1">
      <c r="A9862" s="470"/>
    </row>
    <row r="9863" spans="1:1" s="471" customFormat="1" ht="12" hidden="1" customHeight="1">
      <c r="A9863" s="470"/>
    </row>
    <row r="9864" spans="1:1" s="471" customFormat="1" ht="12" hidden="1" customHeight="1">
      <c r="A9864" s="470"/>
    </row>
    <row r="9865" spans="1:1" s="471" customFormat="1" ht="12" hidden="1" customHeight="1">
      <c r="A9865" s="470"/>
    </row>
    <row r="9866" spans="1:1" s="471" customFormat="1" ht="12" hidden="1" customHeight="1">
      <c r="A9866" s="470"/>
    </row>
    <row r="9867" spans="1:1" s="471" customFormat="1" ht="12" hidden="1" customHeight="1">
      <c r="A9867" s="470"/>
    </row>
    <row r="9868" spans="1:1" s="471" customFormat="1" ht="12" hidden="1" customHeight="1">
      <c r="A9868" s="470"/>
    </row>
    <row r="9869" spans="1:1" s="471" customFormat="1" ht="12" hidden="1" customHeight="1">
      <c r="A9869" s="470"/>
    </row>
    <row r="9870" spans="1:1" s="471" customFormat="1" ht="12" hidden="1" customHeight="1">
      <c r="A9870" s="470"/>
    </row>
    <row r="9871" spans="1:1" s="471" customFormat="1" ht="12" hidden="1" customHeight="1">
      <c r="A9871" s="470"/>
    </row>
    <row r="9872" spans="1:1" s="471" customFormat="1" ht="12" hidden="1" customHeight="1">
      <c r="A9872" s="470"/>
    </row>
    <row r="9873" spans="1:1" s="471" customFormat="1" ht="12" hidden="1" customHeight="1">
      <c r="A9873" s="470"/>
    </row>
    <row r="9874" spans="1:1" s="471" customFormat="1" ht="12" hidden="1" customHeight="1">
      <c r="A9874" s="470"/>
    </row>
    <row r="9875" spans="1:1" s="471" customFormat="1" ht="12" hidden="1" customHeight="1">
      <c r="A9875" s="470"/>
    </row>
    <row r="9876" spans="1:1" s="471" customFormat="1" ht="12" hidden="1" customHeight="1">
      <c r="A9876" s="470"/>
    </row>
    <row r="9877" spans="1:1" s="471" customFormat="1" ht="12" hidden="1" customHeight="1">
      <c r="A9877" s="470"/>
    </row>
    <row r="9878" spans="1:1" s="471" customFormat="1" ht="12" hidden="1" customHeight="1">
      <c r="A9878" s="470"/>
    </row>
    <row r="9879" spans="1:1" s="471" customFormat="1" ht="12" hidden="1" customHeight="1">
      <c r="A9879" s="470"/>
    </row>
    <row r="9880" spans="1:1" s="471" customFormat="1" ht="12" hidden="1" customHeight="1">
      <c r="A9880" s="470"/>
    </row>
    <row r="9881" spans="1:1" s="471" customFormat="1" ht="12" hidden="1" customHeight="1">
      <c r="A9881" s="470"/>
    </row>
    <row r="9882" spans="1:1" s="471" customFormat="1" ht="12" hidden="1" customHeight="1">
      <c r="A9882" s="470"/>
    </row>
    <row r="9883" spans="1:1" s="471" customFormat="1" ht="12" hidden="1" customHeight="1">
      <c r="A9883" s="470"/>
    </row>
    <row r="9884" spans="1:1" s="471" customFormat="1" ht="12" hidden="1" customHeight="1">
      <c r="A9884" s="470"/>
    </row>
    <row r="9885" spans="1:1" s="471" customFormat="1" ht="12" hidden="1" customHeight="1">
      <c r="A9885" s="470"/>
    </row>
    <row r="9886" spans="1:1" s="471" customFormat="1" ht="12" hidden="1" customHeight="1">
      <c r="A9886" s="470"/>
    </row>
    <row r="9887" spans="1:1" s="471" customFormat="1" ht="12" hidden="1" customHeight="1">
      <c r="A9887" s="470"/>
    </row>
    <row r="9888" spans="1:1" s="471" customFormat="1" ht="12" hidden="1" customHeight="1">
      <c r="A9888" s="470"/>
    </row>
    <row r="9889" spans="1:1" s="471" customFormat="1" ht="12" hidden="1" customHeight="1">
      <c r="A9889" s="470"/>
    </row>
    <row r="9890" spans="1:1" s="471" customFormat="1" ht="12" hidden="1" customHeight="1">
      <c r="A9890" s="470"/>
    </row>
    <row r="9891" spans="1:1" s="471" customFormat="1" ht="12" hidden="1" customHeight="1">
      <c r="A9891" s="470"/>
    </row>
    <row r="9892" spans="1:1" s="471" customFormat="1" ht="12" hidden="1" customHeight="1">
      <c r="A9892" s="470"/>
    </row>
    <row r="9893" spans="1:1" s="471" customFormat="1" ht="12" hidden="1" customHeight="1">
      <c r="A9893" s="470"/>
    </row>
    <row r="9894" spans="1:1" s="471" customFormat="1" ht="12" hidden="1" customHeight="1">
      <c r="A9894" s="470"/>
    </row>
    <row r="9895" spans="1:1" s="471" customFormat="1" ht="12" hidden="1" customHeight="1">
      <c r="A9895" s="470"/>
    </row>
    <row r="9896" spans="1:1" s="471" customFormat="1" ht="12" hidden="1" customHeight="1">
      <c r="A9896" s="470"/>
    </row>
    <row r="9897" spans="1:1" s="471" customFormat="1" ht="12" hidden="1" customHeight="1">
      <c r="A9897" s="470"/>
    </row>
    <row r="9898" spans="1:1" s="471" customFormat="1" ht="12" hidden="1" customHeight="1">
      <c r="A9898" s="470"/>
    </row>
    <row r="9899" spans="1:1" s="471" customFormat="1" ht="12" hidden="1" customHeight="1">
      <c r="A9899" s="470"/>
    </row>
    <row r="9900" spans="1:1" s="471" customFormat="1" ht="12" hidden="1" customHeight="1">
      <c r="A9900" s="470"/>
    </row>
    <row r="9901" spans="1:1" s="471" customFormat="1" ht="12" hidden="1" customHeight="1">
      <c r="A9901" s="470"/>
    </row>
    <row r="9902" spans="1:1" s="471" customFormat="1" ht="12" hidden="1" customHeight="1">
      <c r="A9902" s="470"/>
    </row>
    <row r="9903" spans="1:1" s="471" customFormat="1" ht="12" hidden="1" customHeight="1">
      <c r="A9903" s="470"/>
    </row>
    <row r="9904" spans="1:1" s="471" customFormat="1" ht="12" hidden="1" customHeight="1">
      <c r="A9904" s="470"/>
    </row>
    <row r="9905" spans="1:1" s="471" customFormat="1" ht="12" hidden="1" customHeight="1">
      <c r="A9905" s="470"/>
    </row>
    <row r="9906" spans="1:1" s="471" customFormat="1" ht="12" hidden="1" customHeight="1">
      <c r="A9906" s="470"/>
    </row>
    <row r="9907" spans="1:1" s="471" customFormat="1" ht="12" hidden="1" customHeight="1">
      <c r="A9907" s="470"/>
    </row>
    <row r="9908" spans="1:1" s="471" customFormat="1" ht="12" hidden="1" customHeight="1">
      <c r="A9908" s="470"/>
    </row>
    <row r="9909" spans="1:1" s="471" customFormat="1" ht="12" hidden="1" customHeight="1">
      <c r="A9909" s="470"/>
    </row>
    <row r="9910" spans="1:1" s="471" customFormat="1" ht="12" hidden="1" customHeight="1">
      <c r="A9910" s="470"/>
    </row>
    <row r="9911" spans="1:1" s="471" customFormat="1" ht="12" hidden="1" customHeight="1">
      <c r="A9911" s="470"/>
    </row>
    <row r="9912" spans="1:1" s="471" customFormat="1" ht="12" hidden="1" customHeight="1">
      <c r="A9912" s="470"/>
    </row>
    <row r="9913" spans="1:1" s="471" customFormat="1" ht="12" hidden="1" customHeight="1">
      <c r="A9913" s="470"/>
    </row>
    <row r="9914" spans="1:1" s="471" customFormat="1" ht="12" hidden="1" customHeight="1">
      <c r="A9914" s="470"/>
    </row>
    <row r="9915" spans="1:1" s="471" customFormat="1" ht="12" hidden="1" customHeight="1">
      <c r="A9915" s="470"/>
    </row>
    <row r="9916" spans="1:1" s="471" customFormat="1" ht="12" hidden="1" customHeight="1">
      <c r="A9916" s="470"/>
    </row>
    <row r="9917" spans="1:1" s="471" customFormat="1" ht="12" hidden="1" customHeight="1">
      <c r="A9917" s="470"/>
    </row>
    <row r="9918" spans="1:1" s="471" customFormat="1" ht="12" hidden="1" customHeight="1">
      <c r="A9918" s="470"/>
    </row>
    <row r="9919" spans="1:1" s="471" customFormat="1" ht="12" hidden="1" customHeight="1">
      <c r="A9919" s="470"/>
    </row>
    <row r="9920" spans="1:1" s="471" customFormat="1" ht="12" hidden="1" customHeight="1">
      <c r="A9920" s="470"/>
    </row>
    <row r="9921" spans="1:1" s="471" customFormat="1" ht="12" hidden="1" customHeight="1">
      <c r="A9921" s="470"/>
    </row>
    <row r="9922" spans="1:1" s="471" customFormat="1" ht="12" hidden="1" customHeight="1">
      <c r="A9922" s="470"/>
    </row>
    <row r="9923" spans="1:1" s="471" customFormat="1" ht="12" hidden="1" customHeight="1">
      <c r="A9923" s="470"/>
    </row>
    <row r="9924" spans="1:1" s="471" customFormat="1" ht="12" hidden="1" customHeight="1">
      <c r="A9924" s="470"/>
    </row>
    <row r="9925" spans="1:1" s="471" customFormat="1" ht="12" hidden="1" customHeight="1">
      <c r="A9925" s="470"/>
    </row>
    <row r="9926" spans="1:1" s="471" customFormat="1" ht="12" hidden="1" customHeight="1">
      <c r="A9926" s="470"/>
    </row>
    <row r="9927" spans="1:1" s="471" customFormat="1" ht="12" hidden="1" customHeight="1">
      <c r="A9927" s="470"/>
    </row>
    <row r="9928" spans="1:1" s="471" customFormat="1" ht="12" hidden="1" customHeight="1">
      <c r="A9928" s="470"/>
    </row>
    <row r="9929" spans="1:1" s="471" customFormat="1" ht="12" hidden="1" customHeight="1">
      <c r="A9929" s="470"/>
    </row>
    <row r="9930" spans="1:1" s="471" customFormat="1" ht="12" hidden="1" customHeight="1">
      <c r="A9930" s="470"/>
    </row>
    <row r="9931" spans="1:1" s="471" customFormat="1" ht="12" hidden="1" customHeight="1">
      <c r="A9931" s="470"/>
    </row>
    <row r="9932" spans="1:1" s="471" customFormat="1" ht="12" hidden="1" customHeight="1">
      <c r="A9932" s="470"/>
    </row>
    <row r="9933" spans="1:1" s="471" customFormat="1" ht="12" hidden="1" customHeight="1">
      <c r="A9933" s="470"/>
    </row>
    <row r="9934" spans="1:1" s="471" customFormat="1" ht="12" hidden="1" customHeight="1">
      <c r="A9934" s="470"/>
    </row>
    <row r="9935" spans="1:1" s="471" customFormat="1" ht="12" hidden="1" customHeight="1">
      <c r="A9935" s="470"/>
    </row>
    <row r="9936" spans="1:1" s="471" customFormat="1" ht="12" hidden="1" customHeight="1">
      <c r="A9936" s="470"/>
    </row>
    <row r="9937" spans="1:1" s="471" customFormat="1" ht="12" hidden="1" customHeight="1">
      <c r="A9937" s="470"/>
    </row>
    <row r="9938" spans="1:1" s="471" customFormat="1" ht="12" hidden="1" customHeight="1">
      <c r="A9938" s="470"/>
    </row>
    <row r="9939" spans="1:1" s="471" customFormat="1" ht="12" hidden="1" customHeight="1">
      <c r="A9939" s="470"/>
    </row>
    <row r="9940" spans="1:1" s="471" customFormat="1" ht="12" hidden="1" customHeight="1">
      <c r="A9940" s="470"/>
    </row>
    <row r="9941" spans="1:1" s="471" customFormat="1" ht="12" hidden="1" customHeight="1">
      <c r="A9941" s="470"/>
    </row>
    <row r="9942" spans="1:1" s="471" customFormat="1" ht="12" hidden="1" customHeight="1">
      <c r="A9942" s="470"/>
    </row>
    <row r="9943" spans="1:1" s="471" customFormat="1" ht="12" hidden="1" customHeight="1">
      <c r="A9943" s="470"/>
    </row>
    <row r="9944" spans="1:1" s="471" customFormat="1" ht="12" hidden="1" customHeight="1">
      <c r="A9944" s="470"/>
    </row>
    <row r="9945" spans="1:1" s="471" customFormat="1" ht="12" hidden="1" customHeight="1">
      <c r="A9945" s="470"/>
    </row>
    <row r="9946" spans="1:1" s="471" customFormat="1" ht="12" hidden="1" customHeight="1">
      <c r="A9946" s="470"/>
    </row>
    <row r="9947" spans="1:1" s="471" customFormat="1" ht="12" hidden="1" customHeight="1">
      <c r="A9947" s="470"/>
    </row>
    <row r="9948" spans="1:1" s="471" customFormat="1" ht="12" hidden="1" customHeight="1">
      <c r="A9948" s="470"/>
    </row>
    <row r="9949" spans="1:1" s="471" customFormat="1" ht="12" hidden="1" customHeight="1">
      <c r="A9949" s="470"/>
    </row>
    <row r="9950" spans="1:1" s="471" customFormat="1" ht="12" hidden="1" customHeight="1">
      <c r="A9950" s="470"/>
    </row>
    <row r="9951" spans="1:1" s="471" customFormat="1" ht="12" hidden="1" customHeight="1">
      <c r="A9951" s="470"/>
    </row>
    <row r="9952" spans="1:1" s="471" customFormat="1" ht="12" hidden="1" customHeight="1">
      <c r="A9952" s="470"/>
    </row>
    <row r="9953" spans="1:1" s="471" customFormat="1" ht="12" hidden="1" customHeight="1">
      <c r="A9953" s="470"/>
    </row>
    <row r="9954" spans="1:1" s="471" customFormat="1" ht="12" hidden="1" customHeight="1">
      <c r="A9954" s="470"/>
    </row>
    <row r="9955" spans="1:1" s="471" customFormat="1" ht="12" hidden="1" customHeight="1">
      <c r="A9955" s="470"/>
    </row>
    <row r="9956" spans="1:1" s="471" customFormat="1" ht="12" hidden="1" customHeight="1">
      <c r="A9956" s="470"/>
    </row>
    <row r="9957" spans="1:1" s="471" customFormat="1" ht="12" hidden="1" customHeight="1">
      <c r="A9957" s="470"/>
    </row>
    <row r="9958" spans="1:1" s="471" customFormat="1" ht="12" hidden="1" customHeight="1">
      <c r="A9958" s="470"/>
    </row>
    <row r="9959" spans="1:1" s="471" customFormat="1" ht="12" hidden="1" customHeight="1">
      <c r="A9959" s="470"/>
    </row>
    <row r="9960" spans="1:1" s="471" customFormat="1" ht="12" hidden="1" customHeight="1">
      <c r="A9960" s="470"/>
    </row>
    <row r="9961" spans="1:1" s="471" customFormat="1" ht="12" hidden="1" customHeight="1">
      <c r="A9961" s="470"/>
    </row>
    <row r="9962" spans="1:1" s="471" customFormat="1" ht="12" hidden="1" customHeight="1">
      <c r="A9962" s="470"/>
    </row>
    <row r="9963" spans="1:1" s="471" customFormat="1" ht="12" hidden="1" customHeight="1">
      <c r="A9963" s="470"/>
    </row>
    <row r="9964" spans="1:1" s="471" customFormat="1" ht="12" hidden="1" customHeight="1">
      <c r="A9964" s="470"/>
    </row>
    <row r="9965" spans="1:1" s="471" customFormat="1" ht="12" hidden="1" customHeight="1">
      <c r="A9965" s="470"/>
    </row>
    <row r="9966" spans="1:1" s="471" customFormat="1" ht="12" hidden="1" customHeight="1">
      <c r="A9966" s="470"/>
    </row>
    <row r="9967" spans="1:1" s="471" customFormat="1" ht="12" hidden="1" customHeight="1">
      <c r="A9967" s="470"/>
    </row>
    <row r="9968" spans="1:1" s="471" customFormat="1" ht="12" hidden="1" customHeight="1">
      <c r="A9968" s="470"/>
    </row>
    <row r="9969" spans="1:1" s="471" customFormat="1" ht="12" hidden="1" customHeight="1">
      <c r="A9969" s="470"/>
    </row>
    <row r="9970" spans="1:1" s="471" customFormat="1" ht="12" hidden="1" customHeight="1">
      <c r="A9970" s="470"/>
    </row>
    <row r="9971" spans="1:1" s="471" customFormat="1" ht="12" hidden="1" customHeight="1">
      <c r="A9971" s="470"/>
    </row>
    <row r="9972" spans="1:1" s="471" customFormat="1" ht="12" hidden="1" customHeight="1">
      <c r="A9972" s="470"/>
    </row>
    <row r="9973" spans="1:1" s="471" customFormat="1" ht="12" hidden="1" customHeight="1">
      <c r="A9973" s="470"/>
    </row>
    <row r="9974" spans="1:1" s="471" customFormat="1" ht="12" hidden="1" customHeight="1">
      <c r="A9974" s="470"/>
    </row>
    <row r="9975" spans="1:1" s="471" customFormat="1" ht="12" hidden="1" customHeight="1">
      <c r="A9975" s="470"/>
    </row>
    <row r="9976" spans="1:1" s="471" customFormat="1" ht="12" hidden="1" customHeight="1">
      <c r="A9976" s="470"/>
    </row>
    <row r="9977" spans="1:1" s="471" customFormat="1" ht="12" hidden="1" customHeight="1">
      <c r="A9977" s="470"/>
    </row>
    <row r="9978" spans="1:1" s="471" customFormat="1" ht="12" hidden="1" customHeight="1">
      <c r="A9978" s="470"/>
    </row>
    <row r="9979" spans="1:1" s="471" customFormat="1" ht="12" hidden="1" customHeight="1">
      <c r="A9979" s="470"/>
    </row>
    <row r="9980" spans="1:1" s="471" customFormat="1" ht="12" hidden="1" customHeight="1">
      <c r="A9980" s="470"/>
    </row>
    <row r="9981" spans="1:1" s="471" customFormat="1" ht="12" hidden="1" customHeight="1">
      <c r="A9981" s="470"/>
    </row>
    <row r="9982" spans="1:1" s="471" customFormat="1" ht="12" hidden="1" customHeight="1">
      <c r="A9982" s="470"/>
    </row>
    <row r="9983" spans="1:1" s="471" customFormat="1" ht="12" hidden="1" customHeight="1">
      <c r="A9983" s="470"/>
    </row>
    <row r="9984" spans="1:1" s="471" customFormat="1" ht="12" hidden="1" customHeight="1">
      <c r="A9984" s="470"/>
    </row>
    <row r="9985" spans="1:1" s="471" customFormat="1" ht="12" hidden="1" customHeight="1">
      <c r="A9985" s="470"/>
    </row>
    <row r="9986" spans="1:1" s="471" customFormat="1" ht="12" hidden="1" customHeight="1">
      <c r="A9986" s="470"/>
    </row>
    <row r="9987" spans="1:1" s="471" customFormat="1" ht="12" hidden="1" customHeight="1">
      <c r="A9987" s="470"/>
    </row>
    <row r="9988" spans="1:1" s="471" customFormat="1" ht="12" hidden="1" customHeight="1">
      <c r="A9988" s="470"/>
    </row>
    <row r="9989" spans="1:1" s="471" customFormat="1" ht="12" hidden="1" customHeight="1">
      <c r="A9989" s="470"/>
    </row>
    <row r="9990" spans="1:1" s="471" customFormat="1" ht="12" hidden="1" customHeight="1">
      <c r="A9990" s="470"/>
    </row>
    <row r="9991" spans="1:1" s="471" customFormat="1" ht="12" hidden="1" customHeight="1">
      <c r="A9991" s="470"/>
    </row>
    <row r="9992" spans="1:1" s="471" customFormat="1" ht="12" hidden="1" customHeight="1">
      <c r="A9992" s="470"/>
    </row>
    <row r="9993" spans="1:1" s="471" customFormat="1" ht="12" hidden="1" customHeight="1">
      <c r="A9993" s="470"/>
    </row>
    <row r="9994" spans="1:1" s="471" customFormat="1" ht="12" hidden="1" customHeight="1">
      <c r="A9994" s="470"/>
    </row>
    <row r="9995" spans="1:1" s="471" customFormat="1" ht="12" hidden="1" customHeight="1">
      <c r="A9995" s="470"/>
    </row>
    <row r="9996" spans="1:1" s="471" customFormat="1" ht="12" hidden="1" customHeight="1">
      <c r="A9996" s="470"/>
    </row>
    <row r="9997" spans="1:1" s="471" customFormat="1" ht="12" hidden="1" customHeight="1">
      <c r="A9997" s="470"/>
    </row>
    <row r="9998" spans="1:1" s="471" customFormat="1" ht="12" hidden="1" customHeight="1">
      <c r="A9998" s="470"/>
    </row>
    <row r="9999" spans="1:1" s="471" customFormat="1" ht="12" hidden="1" customHeight="1">
      <c r="A9999" s="470"/>
    </row>
    <row r="10000" spans="1:1" s="471" customFormat="1" ht="12" hidden="1" customHeight="1">
      <c r="A10000" s="470"/>
    </row>
    <row r="10001" spans="1:1" s="471" customFormat="1" ht="12" hidden="1" customHeight="1">
      <c r="A10001" s="470"/>
    </row>
    <row r="10002" spans="1:1" s="471" customFormat="1" ht="12" hidden="1" customHeight="1">
      <c r="A10002" s="470"/>
    </row>
    <row r="10003" spans="1:1" s="471" customFormat="1" ht="12" hidden="1" customHeight="1">
      <c r="A10003" s="470"/>
    </row>
    <row r="10004" spans="1:1" s="471" customFormat="1" ht="12" hidden="1" customHeight="1">
      <c r="A10004" s="470"/>
    </row>
    <row r="10005" spans="1:1" s="471" customFormat="1" ht="12" hidden="1" customHeight="1">
      <c r="A10005" s="470"/>
    </row>
    <row r="10006" spans="1:1" s="471" customFormat="1" ht="12" hidden="1" customHeight="1">
      <c r="A10006" s="470"/>
    </row>
    <row r="10007" spans="1:1" s="471" customFormat="1" ht="12" hidden="1" customHeight="1">
      <c r="A10007" s="470"/>
    </row>
    <row r="10008" spans="1:1" s="471" customFormat="1" ht="12" hidden="1" customHeight="1">
      <c r="A10008" s="470"/>
    </row>
    <row r="10009" spans="1:1" s="471" customFormat="1" ht="12" hidden="1" customHeight="1">
      <c r="A10009" s="470"/>
    </row>
    <row r="10010" spans="1:1" s="471" customFormat="1" ht="12" hidden="1" customHeight="1">
      <c r="A10010" s="470"/>
    </row>
    <row r="10011" spans="1:1" s="471" customFormat="1" ht="12" hidden="1" customHeight="1">
      <c r="A10011" s="470"/>
    </row>
    <row r="10012" spans="1:1" s="471" customFormat="1" ht="12" hidden="1" customHeight="1">
      <c r="A10012" s="470"/>
    </row>
    <row r="10013" spans="1:1" s="471" customFormat="1" ht="12" hidden="1" customHeight="1">
      <c r="A10013" s="470"/>
    </row>
    <row r="10014" spans="1:1" s="471" customFormat="1" ht="12" hidden="1" customHeight="1">
      <c r="A10014" s="470"/>
    </row>
    <row r="10015" spans="1:1" s="471" customFormat="1" ht="12" hidden="1" customHeight="1">
      <c r="A10015" s="470"/>
    </row>
    <row r="10016" spans="1:1" s="471" customFormat="1" ht="12" hidden="1" customHeight="1">
      <c r="A10016" s="470"/>
    </row>
    <row r="10017" spans="1:1" s="471" customFormat="1" ht="12" hidden="1" customHeight="1">
      <c r="A10017" s="470"/>
    </row>
    <row r="10018" spans="1:1" s="471" customFormat="1" ht="12" hidden="1" customHeight="1">
      <c r="A10018" s="470"/>
    </row>
    <row r="10019" spans="1:1" s="471" customFormat="1" ht="12" hidden="1" customHeight="1">
      <c r="A10019" s="470"/>
    </row>
    <row r="10020" spans="1:1" s="471" customFormat="1" ht="12" hidden="1" customHeight="1">
      <c r="A10020" s="470"/>
    </row>
    <row r="10021" spans="1:1" s="471" customFormat="1" ht="12" hidden="1" customHeight="1">
      <c r="A10021" s="470"/>
    </row>
    <row r="10022" spans="1:1" s="471" customFormat="1" ht="12" hidden="1" customHeight="1">
      <c r="A10022" s="470"/>
    </row>
    <row r="10023" spans="1:1" s="471" customFormat="1" ht="12" hidden="1" customHeight="1">
      <c r="A10023" s="470"/>
    </row>
    <row r="10024" spans="1:1" s="471" customFormat="1" ht="12" hidden="1" customHeight="1">
      <c r="A10024" s="470"/>
    </row>
    <row r="10025" spans="1:1" s="471" customFormat="1" ht="12" hidden="1" customHeight="1">
      <c r="A10025" s="470"/>
    </row>
    <row r="10026" spans="1:1" s="471" customFormat="1" ht="12" hidden="1" customHeight="1">
      <c r="A10026" s="470"/>
    </row>
    <row r="10027" spans="1:1" s="471" customFormat="1" ht="12" hidden="1" customHeight="1">
      <c r="A10027" s="470"/>
    </row>
    <row r="10028" spans="1:1" s="471" customFormat="1" ht="12" hidden="1" customHeight="1">
      <c r="A10028" s="470"/>
    </row>
    <row r="10029" spans="1:1" s="471" customFormat="1" ht="12" hidden="1" customHeight="1">
      <c r="A10029" s="470"/>
    </row>
    <row r="10030" spans="1:1" s="471" customFormat="1" ht="12" hidden="1" customHeight="1">
      <c r="A10030" s="470"/>
    </row>
    <row r="10031" spans="1:1" s="471" customFormat="1" ht="12" hidden="1" customHeight="1">
      <c r="A10031" s="470"/>
    </row>
    <row r="10032" spans="1:1" s="471" customFormat="1" ht="12" hidden="1" customHeight="1">
      <c r="A10032" s="470"/>
    </row>
    <row r="10033" spans="1:1" s="471" customFormat="1" ht="12" hidden="1" customHeight="1">
      <c r="A10033" s="470"/>
    </row>
    <row r="10034" spans="1:1" s="471" customFormat="1" ht="12" hidden="1" customHeight="1">
      <c r="A10034" s="470"/>
    </row>
    <row r="10035" spans="1:1" s="471" customFormat="1" ht="12" hidden="1" customHeight="1">
      <c r="A10035" s="470"/>
    </row>
    <row r="10036" spans="1:1" s="471" customFormat="1" ht="12" hidden="1" customHeight="1">
      <c r="A10036" s="470"/>
    </row>
    <row r="10037" spans="1:1" s="471" customFormat="1" ht="12" hidden="1" customHeight="1">
      <c r="A10037" s="470"/>
    </row>
    <row r="10038" spans="1:1" s="471" customFormat="1" ht="12" hidden="1" customHeight="1">
      <c r="A10038" s="470"/>
    </row>
    <row r="10039" spans="1:1" s="471" customFormat="1" ht="12" hidden="1" customHeight="1">
      <c r="A10039" s="470"/>
    </row>
    <row r="10040" spans="1:1" s="471" customFormat="1" ht="12" hidden="1" customHeight="1">
      <c r="A10040" s="470"/>
    </row>
    <row r="10041" spans="1:1" s="471" customFormat="1" ht="12" hidden="1" customHeight="1">
      <c r="A10041" s="470"/>
    </row>
    <row r="10042" spans="1:1" s="471" customFormat="1" ht="12" hidden="1" customHeight="1">
      <c r="A10042" s="470"/>
    </row>
    <row r="10043" spans="1:1" s="471" customFormat="1" ht="12" hidden="1" customHeight="1">
      <c r="A10043" s="470"/>
    </row>
    <row r="10044" spans="1:1" s="471" customFormat="1" ht="12" hidden="1" customHeight="1">
      <c r="A10044" s="470"/>
    </row>
    <row r="10045" spans="1:1" s="471" customFormat="1" ht="12" hidden="1" customHeight="1">
      <c r="A10045" s="470"/>
    </row>
    <row r="10046" spans="1:1" s="471" customFormat="1" ht="12" hidden="1" customHeight="1">
      <c r="A10046" s="470"/>
    </row>
    <row r="10047" spans="1:1" s="471" customFormat="1" ht="12" hidden="1" customHeight="1">
      <c r="A10047" s="470"/>
    </row>
    <row r="10048" spans="1:1" s="471" customFormat="1" ht="12" hidden="1" customHeight="1">
      <c r="A10048" s="470"/>
    </row>
    <row r="10049" spans="1:1" s="471" customFormat="1" ht="12" hidden="1" customHeight="1">
      <c r="A10049" s="470"/>
    </row>
    <row r="10050" spans="1:1" s="471" customFormat="1" ht="12" hidden="1" customHeight="1">
      <c r="A10050" s="470"/>
    </row>
    <row r="10051" spans="1:1" s="471" customFormat="1" ht="12" hidden="1" customHeight="1">
      <c r="A10051" s="470"/>
    </row>
    <row r="10052" spans="1:1" s="471" customFormat="1" ht="12" hidden="1" customHeight="1">
      <c r="A10052" s="470"/>
    </row>
    <row r="10053" spans="1:1" s="471" customFormat="1" ht="12" hidden="1" customHeight="1">
      <c r="A10053" s="470"/>
    </row>
    <row r="10054" spans="1:1" s="471" customFormat="1" ht="12" hidden="1" customHeight="1">
      <c r="A10054" s="470"/>
    </row>
    <row r="10055" spans="1:1" s="471" customFormat="1" ht="12" hidden="1" customHeight="1">
      <c r="A10055" s="470"/>
    </row>
    <row r="10056" spans="1:1" s="471" customFormat="1" ht="12" hidden="1" customHeight="1">
      <c r="A10056" s="470"/>
    </row>
    <row r="10057" spans="1:1" s="471" customFormat="1" ht="12" hidden="1" customHeight="1">
      <c r="A10057" s="470"/>
    </row>
    <row r="10058" spans="1:1" s="471" customFormat="1" ht="12" hidden="1" customHeight="1">
      <c r="A10058" s="470"/>
    </row>
    <row r="10059" spans="1:1" s="471" customFormat="1" ht="12" hidden="1" customHeight="1">
      <c r="A10059" s="470"/>
    </row>
    <row r="10060" spans="1:1" s="471" customFormat="1" ht="12" hidden="1" customHeight="1">
      <c r="A10060" s="470"/>
    </row>
    <row r="10061" spans="1:1" s="471" customFormat="1" ht="12" hidden="1" customHeight="1">
      <c r="A10061" s="470"/>
    </row>
    <row r="10062" spans="1:1" s="471" customFormat="1" ht="12" hidden="1" customHeight="1">
      <c r="A10062" s="470"/>
    </row>
    <row r="10063" spans="1:1" s="471" customFormat="1" ht="12" hidden="1" customHeight="1">
      <c r="A10063" s="470"/>
    </row>
    <row r="10064" spans="1:1" s="471" customFormat="1" ht="12" hidden="1" customHeight="1">
      <c r="A10064" s="470"/>
    </row>
    <row r="10065" spans="1:1" s="471" customFormat="1" ht="12" hidden="1" customHeight="1">
      <c r="A10065" s="470"/>
    </row>
    <row r="10066" spans="1:1" s="471" customFormat="1" ht="12" hidden="1" customHeight="1">
      <c r="A10066" s="470"/>
    </row>
    <row r="10067" spans="1:1" s="471" customFormat="1" ht="12" hidden="1" customHeight="1">
      <c r="A10067" s="470"/>
    </row>
    <row r="10068" spans="1:1" s="471" customFormat="1" ht="12" hidden="1" customHeight="1">
      <c r="A10068" s="470"/>
    </row>
    <row r="10069" spans="1:1" s="471" customFormat="1" ht="12" hidden="1" customHeight="1">
      <c r="A10069" s="470"/>
    </row>
    <row r="10070" spans="1:1" s="471" customFormat="1" ht="12" hidden="1" customHeight="1">
      <c r="A10070" s="470"/>
    </row>
    <row r="10071" spans="1:1" s="471" customFormat="1" ht="12" hidden="1" customHeight="1">
      <c r="A10071" s="470"/>
    </row>
    <row r="10072" spans="1:1" s="471" customFormat="1" ht="12" hidden="1" customHeight="1">
      <c r="A10072" s="470"/>
    </row>
    <row r="10073" spans="1:1" s="471" customFormat="1" ht="12" hidden="1" customHeight="1">
      <c r="A10073" s="470"/>
    </row>
    <row r="10074" spans="1:1" s="471" customFormat="1" ht="12" hidden="1" customHeight="1">
      <c r="A10074" s="470"/>
    </row>
    <row r="10075" spans="1:1" s="471" customFormat="1" ht="12" hidden="1" customHeight="1">
      <c r="A10075" s="470"/>
    </row>
    <row r="10076" spans="1:1" s="471" customFormat="1" ht="12" hidden="1" customHeight="1">
      <c r="A10076" s="470"/>
    </row>
    <row r="10077" spans="1:1" s="471" customFormat="1" ht="12" hidden="1" customHeight="1">
      <c r="A10077" s="470"/>
    </row>
    <row r="10078" spans="1:1" s="471" customFormat="1" ht="12" hidden="1" customHeight="1">
      <c r="A10078" s="470"/>
    </row>
    <row r="10079" spans="1:1" s="471" customFormat="1" ht="12" hidden="1" customHeight="1">
      <c r="A10079" s="470"/>
    </row>
    <row r="10080" spans="1:1" s="471" customFormat="1" ht="12" hidden="1" customHeight="1">
      <c r="A10080" s="470"/>
    </row>
    <row r="10081" spans="1:1" s="471" customFormat="1" ht="12" hidden="1" customHeight="1">
      <c r="A10081" s="470"/>
    </row>
    <row r="10082" spans="1:1" s="471" customFormat="1" ht="12" hidden="1" customHeight="1">
      <c r="A10082" s="470"/>
    </row>
    <row r="10083" spans="1:1" s="471" customFormat="1" ht="12" hidden="1" customHeight="1">
      <c r="A10083" s="470"/>
    </row>
    <row r="10084" spans="1:1" s="471" customFormat="1" ht="12" hidden="1" customHeight="1">
      <c r="A10084" s="470"/>
    </row>
    <row r="10085" spans="1:1" s="471" customFormat="1" ht="12" hidden="1" customHeight="1">
      <c r="A10085" s="470"/>
    </row>
    <row r="10086" spans="1:1" s="471" customFormat="1" ht="12" hidden="1" customHeight="1">
      <c r="A10086" s="470"/>
    </row>
    <row r="10087" spans="1:1" s="471" customFormat="1" ht="12" hidden="1" customHeight="1">
      <c r="A10087" s="470"/>
    </row>
    <row r="10088" spans="1:1" s="471" customFormat="1" ht="12" hidden="1" customHeight="1">
      <c r="A10088" s="470"/>
    </row>
    <row r="10089" spans="1:1" s="471" customFormat="1" ht="12" hidden="1" customHeight="1">
      <c r="A10089" s="470"/>
    </row>
    <row r="10090" spans="1:1" s="471" customFormat="1" ht="12" hidden="1" customHeight="1">
      <c r="A10090" s="470"/>
    </row>
    <row r="10091" spans="1:1" s="471" customFormat="1" ht="12" hidden="1" customHeight="1">
      <c r="A10091" s="470"/>
    </row>
    <row r="10092" spans="1:1" s="471" customFormat="1" ht="12" hidden="1" customHeight="1">
      <c r="A10092" s="470"/>
    </row>
    <row r="10093" spans="1:1" s="471" customFormat="1" ht="12" hidden="1" customHeight="1">
      <c r="A10093" s="470"/>
    </row>
    <row r="10094" spans="1:1" s="471" customFormat="1" ht="12" hidden="1" customHeight="1">
      <c r="A10094" s="470"/>
    </row>
    <row r="10095" spans="1:1" s="471" customFormat="1" ht="12" hidden="1" customHeight="1">
      <c r="A10095" s="470"/>
    </row>
    <row r="10096" spans="1:1" s="471" customFormat="1" ht="12" hidden="1" customHeight="1">
      <c r="A10096" s="470"/>
    </row>
    <row r="10097" spans="1:1" s="471" customFormat="1" ht="12" hidden="1" customHeight="1">
      <c r="A10097" s="470"/>
    </row>
    <row r="10098" spans="1:1" s="471" customFormat="1" ht="12" hidden="1" customHeight="1">
      <c r="A10098" s="470"/>
    </row>
    <row r="10099" spans="1:1" s="471" customFormat="1" ht="12" hidden="1" customHeight="1">
      <c r="A10099" s="470"/>
    </row>
    <row r="10100" spans="1:1" s="471" customFormat="1" ht="12" hidden="1" customHeight="1">
      <c r="A10100" s="470"/>
    </row>
    <row r="10101" spans="1:1" s="471" customFormat="1" ht="12" hidden="1" customHeight="1">
      <c r="A10101" s="470"/>
    </row>
    <row r="10102" spans="1:1" s="471" customFormat="1" ht="12" hidden="1" customHeight="1">
      <c r="A10102" s="470"/>
    </row>
    <row r="10103" spans="1:1" s="471" customFormat="1" ht="12" hidden="1" customHeight="1">
      <c r="A10103" s="470"/>
    </row>
    <row r="10104" spans="1:1" s="471" customFormat="1" ht="12" hidden="1" customHeight="1">
      <c r="A10104" s="470"/>
    </row>
    <row r="10105" spans="1:1" s="471" customFormat="1" ht="12" hidden="1" customHeight="1">
      <c r="A10105" s="470"/>
    </row>
    <row r="10106" spans="1:1" s="471" customFormat="1" ht="12" hidden="1" customHeight="1">
      <c r="A10106" s="470"/>
    </row>
    <row r="10107" spans="1:1" s="471" customFormat="1" ht="12" hidden="1" customHeight="1">
      <c r="A10107" s="470"/>
    </row>
    <row r="10108" spans="1:1" s="471" customFormat="1" ht="12" hidden="1" customHeight="1">
      <c r="A10108" s="470"/>
    </row>
    <row r="10109" spans="1:1" s="471" customFormat="1" ht="12" hidden="1" customHeight="1">
      <c r="A10109" s="470"/>
    </row>
    <row r="10110" spans="1:1" s="471" customFormat="1" ht="12" hidden="1" customHeight="1">
      <c r="A10110" s="470"/>
    </row>
    <row r="10111" spans="1:1" s="471" customFormat="1" ht="12" hidden="1" customHeight="1">
      <c r="A10111" s="470"/>
    </row>
    <row r="10112" spans="1:1" s="471" customFormat="1" ht="12" hidden="1" customHeight="1">
      <c r="A10112" s="470"/>
    </row>
    <row r="10113" spans="1:1" s="471" customFormat="1" ht="12" hidden="1" customHeight="1">
      <c r="A10113" s="470"/>
    </row>
    <row r="10114" spans="1:1" s="471" customFormat="1" ht="12" hidden="1" customHeight="1">
      <c r="A10114" s="470"/>
    </row>
    <row r="10115" spans="1:1" s="471" customFormat="1" ht="12" hidden="1" customHeight="1">
      <c r="A10115" s="470"/>
    </row>
    <row r="10116" spans="1:1" s="471" customFormat="1" ht="12" hidden="1" customHeight="1">
      <c r="A10116" s="470"/>
    </row>
    <row r="10117" spans="1:1" s="471" customFormat="1" ht="12" hidden="1" customHeight="1">
      <c r="A10117" s="470"/>
    </row>
    <row r="10118" spans="1:1" s="471" customFormat="1" ht="12" hidden="1" customHeight="1">
      <c r="A10118" s="470"/>
    </row>
    <row r="10119" spans="1:1" s="471" customFormat="1" ht="12" hidden="1" customHeight="1">
      <c r="A10119" s="470"/>
    </row>
    <row r="10120" spans="1:1" s="471" customFormat="1" ht="12" hidden="1" customHeight="1">
      <c r="A10120" s="470"/>
    </row>
    <row r="10121" spans="1:1" s="471" customFormat="1" ht="12" hidden="1" customHeight="1">
      <c r="A10121" s="470"/>
    </row>
    <row r="10122" spans="1:1" s="471" customFormat="1" ht="12" hidden="1" customHeight="1">
      <c r="A10122" s="470"/>
    </row>
    <row r="10123" spans="1:1" s="471" customFormat="1" ht="12" hidden="1" customHeight="1">
      <c r="A10123" s="470"/>
    </row>
    <row r="10124" spans="1:1" s="471" customFormat="1" ht="12" hidden="1" customHeight="1">
      <c r="A10124" s="470"/>
    </row>
    <row r="10125" spans="1:1" s="471" customFormat="1" ht="12" hidden="1" customHeight="1">
      <c r="A10125" s="470"/>
    </row>
    <row r="10126" spans="1:1" s="471" customFormat="1" ht="12" hidden="1" customHeight="1">
      <c r="A10126" s="470"/>
    </row>
    <row r="10127" spans="1:1" s="471" customFormat="1" ht="12" hidden="1" customHeight="1">
      <c r="A10127" s="470"/>
    </row>
    <row r="10128" spans="1:1" s="471" customFormat="1" ht="12" hidden="1" customHeight="1">
      <c r="A10128" s="470"/>
    </row>
    <row r="10129" spans="1:1" s="471" customFormat="1" ht="12" hidden="1" customHeight="1">
      <c r="A10129" s="470"/>
    </row>
    <row r="10130" spans="1:1" s="471" customFormat="1" ht="12" hidden="1" customHeight="1">
      <c r="A10130" s="470"/>
    </row>
    <row r="10131" spans="1:1" s="471" customFormat="1" ht="12" hidden="1" customHeight="1">
      <c r="A10131" s="470"/>
    </row>
    <row r="10132" spans="1:1" s="471" customFormat="1" ht="12" hidden="1" customHeight="1">
      <c r="A10132" s="470"/>
    </row>
    <row r="10133" spans="1:1" s="471" customFormat="1" ht="12" hidden="1" customHeight="1">
      <c r="A10133" s="470"/>
    </row>
    <row r="10134" spans="1:1" s="471" customFormat="1" ht="12" hidden="1" customHeight="1">
      <c r="A10134" s="470"/>
    </row>
    <row r="10135" spans="1:1" s="471" customFormat="1" ht="12" hidden="1" customHeight="1">
      <c r="A10135" s="470"/>
    </row>
    <row r="10136" spans="1:1" s="471" customFormat="1" ht="12" hidden="1" customHeight="1">
      <c r="A10136" s="470"/>
    </row>
    <row r="10137" spans="1:1" s="471" customFormat="1" ht="12" hidden="1" customHeight="1">
      <c r="A10137" s="470"/>
    </row>
    <row r="10138" spans="1:1" s="471" customFormat="1" ht="12" hidden="1" customHeight="1">
      <c r="A10138" s="470"/>
    </row>
    <row r="10139" spans="1:1" s="471" customFormat="1" ht="12" hidden="1" customHeight="1">
      <c r="A10139" s="470"/>
    </row>
    <row r="10140" spans="1:1" s="471" customFormat="1" ht="12" hidden="1" customHeight="1">
      <c r="A10140" s="470"/>
    </row>
    <row r="10141" spans="1:1" s="471" customFormat="1" ht="12" hidden="1" customHeight="1">
      <c r="A10141" s="470"/>
    </row>
    <row r="10142" spans="1:1" s="471" customFormat="1" ht="12" hidden="1" customHeight="1">
      <c r="A10142" s="470"/>
    </row>
    <row r="10143" spans="1:1" s="471" customFormat="1" ht="12" hidden="1" customHeight="1">
      <c r="A10143" s="470"/>
    </row>
    <row r="10144" spans="1:1" s="471" customFormat="1" ht="12" hidden="1" customHeight="1">
      <c r="A10144" s="470"/>
    </row>
    <row r="10145" spans="1:1" s="471" customFormat="1" ht="12" hidden="1" customHeight="1">
      <c r="A10145" s="470"/>
    </row>
    <row r="10146" spans="1:1" s="471" customFormat="1" ht="12" hidden="1" customHeight="1">
      <c r="A10146" s="470"/>
    </row>
    <row r="10147" spans="1:1" s="471" customFormat="1" ht="12" hidden="1" customHeight="1">
      <c r="A10147" s="470"/>
    </row>
    <row r="10148" spans="1:1" s="471" customFormat="1" ht="12" hidden="1" customHeight="1">
      <c r="A10148" s="470"/>
    </row>
    <row r="10149" spans="1:1" s="471" customFormat="1" ht="12" hidden="1" customHeight="1">
      <c r="A10149" s="470"/>
    </row>
    <row r="10150" spans="1:1" s="471" customFormat="1" ht="12" hidden="1" customHeight="1">
      <c r="A10150" s="470"/>
    </row>
    <row r="10151" spans="1:1" s="471" customFormat="1" ht="12" hidden="1" customHeight="1">
      <c r="A10151" s="470"/>
    </row>
    <row r="10152" spans="1:1" s="471" customFormat="1" ht="12" hidden="1" customHeight="1">
      <c r="A10152" s="470"/>
    </row>
    <row r="10153" spans="1:1" s="471" customFormat="1" ht="12" hidden="1" customHeight="1">
      <c r="A10153" s="470"/>
    </row>
    <row r="10154" spans="1:1" s="471" customFormat="1" ht="12" hidden="1" customHeight="1">
      <c r="A10154" s="470"/>
    </row>
    <row r="10155" spans="1:1" s="471" customFormat="1" ht="12" hidden="1" customHeight="1">
      <c r="A10155" s="470"/>
    </row>
    <row r="10156" spans="1:1" s="471" customFormat="1" ht="12" hidden="1" customHeight="1">
      <c r="A10156" s="470"/>
    </row>
    <row r="10157" spans="1:1" s="471" customFormat="1" ht="12" hidden="1" customHeight="1">
      <c r="A10157" s="470"/>
    </row>
    <row r="10158" spans="1:1" s="471" customFormat="1" ht="12" hidden="1" customHeight="1">
      <c r="A10158" s="470"/>
    </row>
    <row r="10159" spans="1:1" s="471" customFormat="1" ht="12" hidden="1" customHeight="1">
      <c r="A10159" s="470"/>
    </row>
    <row r="10160" spans="1:1" s="471" customFormat="1" ht="12" hidden="1" customHeight="1">
      <c r="A10160" s="470"/>
    </row>
    <row r="10161" spans="1:1" s="471" customFormat="1" ht="12" hidden="1" customHeight="1">
      <c r="A10161" s="470"/>
    </row>
    <row r="10162" spans="1:1" s="471" customFormat="1" ht="12" hidden="1" customHeight="1">
      <c r="A10162" s="470"/>
    </row>
    <row r="10163" spans="1:1" s="471" customFormat="1" ht="12" hidden="1" customHeight="1">
      <c r="A10163" s="470"/>
    </row>
    <row r="10164" spans="1:1" s="471" customFormat="1" ht="12" hidden="1" customHeight="1">
      <c r="A10164" s="470"/>
    </row>
    <row r="10165" spans="1:1" s="471" customFormat="1" ht="12" hidden="1" customHeight="1">
      <c r="A10165" s="470"/>
    </row>
    <row r="10166" spans="1:1" s="471" customFormat="1" ht="12" hidden="1" customHeight="1">
      <c r="A10166" s="470"/>
    </row>
    <row r="10167" spans="1:1" s="471" customFormat="1" ht="12" hidden="1" customHeight="1">
      <c r="A10167" s="470"/>
    </row>
    <row r="10168" spans="1:1" s="471" customFormat="1" ht="12" hidden="1" customHeight="1">
      <c r="A10168" s="470"/>
    </row>
    <row r="10169" spans="1:1" s="471" customFormat="1" ht="12" hidden="1" customHeight="1">
      <c r="A10169" s="470"/>
    </row>
    <row r="10170" spans="1:1" s="471" customFormat="1" ht="12" hidden="1" customHeight="1">
      <c r="A10170" s="470"/>
    </row>
    <row r="10171" spans="1:1" s="471" customFormat="1" ht="12" hidden="1" customHeight="1">
      <c r="A10171" s="470"/>
    </row>
    <row r="10172" spans="1:1" s="471" customFormat="1" ht="12" hidden="1" customHeight="1">
      <c r="A10172" s="470"/>
    </row>
    <row r="10173" spans="1:1" s="471" customFormat="1" ht="12" hidden="1" customHeight="1">
      <c r="A10173" s="470"/>
    </row>
    <row r="10174" spans="1:1" s="471" customFormat="1" ht="12" hidden="1" customHeight="1">
      <c r="A10174" s="470"/>
    </row>
    <row r="10175" spans="1:1" s="471" customFormat="1" ht="12" hidden="1" customHeight="1">
      <c r="A10175" s="470"/>
    </row>
    <row r="10176" spans="1:1" s="471" customFormat="1" ht="12" hidden="1" customHeight="1">
      <c r="A10176" s="470"/>
    </row>
    <row r="10177" spans="1:1" s="471" customFormat="1" ht="12" hidden="1" customHeight="1">
      <c r="A10177" s="470"/>
    </row>
    <row r="10178" spans="1:1" s="471" customFormat="1" ht="12" hidden="1" customHeight="1">
      <c r="A10178" s="470"/>
    </row>
    <row r="10179" spans="1:1" s="471" customFormat="1" ht="12" hidden="1" customHeight="1">
      <c r="A10179" s="470"/>
    </row>
    <row r="10180" spans="1:1" s="471" customFormat="1" ht="12" hidden="1" customHeight="1">
      <c r="A10180" s="470"/>
    </row>
    <row r="10181" spans="1:1" s="471" customFormat="1" ht="12" hidden="1" customHeight="1">
      <c r="A10181" s="470"/>
    </row>
    <row r="10182" spans="1:1" s="471" customFormat="1" ht="12" hidden="1" customHeight="1">
      <c r="A10182" s="470"/>
    </row>
    <row r="10183" spans="1:1" s="471" customFormat="1" ht="12" hidden="1" customHeight="1">
      <c r="A10183" s="470"/>
    </row>
    <row r="10184" spans="1:1" s="471" customFormat="1" ht="12" hidden="1" customHeight="1">
      <c r="A10184" s="470"/>
    </row>
    <row r="10185" spans="1:1" s="471" customFormat="1" ht="12" hidden="1" customHeight="1">
      <c r="A10185" s="470"/>
    </row>
    <row r="10186" spans="1:1" s="471" customFormat="1" ht="12" hidden="1" customHeight="1">
      <c r="A10186" s="470"/>
    </row>
    <row r="10187" spans="1:1" s="471" customFormat="1" ht="12" hidden="1" customHeight="1">
      <c r="A10187" s="470"/>
    </row>
    <row r="10188" spans="1:1" s="471" customFormat="1" ht="12" hidden="1" customHeight="1">
      <c r="A10188" s="470"/>
    </row>
    <row r="10189" spans="1:1" s="471" customFormat="1" ht="12" hidden="1" customHeight="1">
      <c r="A10189" s="470"/>
    </row>
    <row r="10190" spans="1:1" s="471" customFormat="1" ht="12" hidden="1" customHeight="1">
      <c r="A10190" s="470"/>
    </row>
    <row r="10191" spans="1:1" s="471" customFormat="1" ht="12" hidden="1" customHeight="1">
      <c r="A10191" s="470"/>
    </row>
    <row r="10192" spans="1:1" s="471" customFormat="1" ht="12" hidden="1" customHeight="1">
      <c r="A10192" s="470"/>
    </row>
    <row r="10193" spans="1:1" s="471" customFormat="1" ht="12" hidden="1" customHeight="1">
      <c r="A10193" s="470"/>
    </row>
    <row r="10194" spans="1:1" s="471" customFormat="1" ht="12" hidden="1" customHeight="1">
      <c r="A10194" s="470"/>
    </row>
    <row r="10195" spans="1:1" s="471" customFormat="1" ht="12" hidden="1" customHeight="1">
      <c r="A10195" s="470"/>
    </row>
    <row r="10196" spans="1:1" s="471" customFormat="1" ht="12" hidden="1" customHeight="1">
      <c r="A10196" s="470"/>
    </row>
    <row r="10197" spans="1:1" s="471" customFormat="1" ht="12" hidden="1" customHeight="1">
      <c r="A10197" s="470"/>
    </row>
    <row r="10198" spans="1:1" s="471" customFormat="1" ht="12" hidden="1" customHeight="1">
      <c r="A10198" s="470"/>
    </row>
    <row r="10199" spans="1:1" s="471" customFormat="1" ht="12" hidden="1" customHeight="1">
      <c r="A10199" s="470"/>
    </row>
    <row r="10200" spans="1:1" s="471" customFormat="1" ht="12" hidden="1" customHeight="1">
      <c r="A10200" s="470"/>
    </row>
    <row r="10201" spans="1:1" s="471" customFormat="1" ht="12" hidden="1" customHeight="1">
      <c r="A10201" s="470"/>
    </row>
    <row r="10202" spans="1:1" s="471" customFormat="1" ht="12" hidden="1" customHeight="1">
      <c r="A10202" s="470"/>
    </row>
    <row r="10203" spans="1:1" s="471" customFormat="1" ht="12" hidden="1" customHeight="1">
      <c r="A10203" s="470"/>
    </row>
    <row r="10204" spans="1:1" s="471" customFormat="1" ht="12" hidden="1" customHeight="1">
      <c r="A10204" s="470"/>
    </row>
    <row r="10205" spans="1:1" s="471" customFormat="1" ht="12" hidden="1" customHeight="1">
      <c r="A10205" s="470"/>
    </row>
    <row r="10206" spans="1:1" s="471" customFormat="1" ht="12" hidden="1" customHeight="1">
      <c r="A10206" s="470"/>
    </row>
    <row r="10207" spans="1:1" s="471" customFormat="1" ht="12" hidden="1" customHeight="1">
      <c r="A10207" s="470"/>
    </row>
    <row r="10208" spans="1:1" s="471" customFormat="1" ht="12" hidden="1" customHeight="1">
      <c r="A10208" s="470"/>
    </row>
    <row r="10209" spans="1:1" s="471" customFormat="1" ht="12" hidden="1" customHeight="1">
      <c r="A10209" s="470"/>
    </row>
    <row r="10210" spans="1:1" s="471" customFormat="1" ht="12" hidden="1" customHeight="1">
      <c r="A10210" s="470"/>
    </row>
    <row r="10211" spans="1:1" s="471" customFormat="1" ht="12" hidden="1" customHeight="1">
      <c r="A10211" s="470"/>
    </row>
    <row r="10212" spans="1:1" s="471" customFormat="1" ht="12" hidden="1" customHeight="1">
      <c r="A10212" s="470"/>
    </row>
    <row r="10213" spans="1:1" s="471" customFormat="1" ht="12" hidden="1" customHeight="1">
      <c r="A10213" s="470"/>
    </row>
    <row r="10214" spans="1:1" s="471" customFormat="1" ht="12" hidden="1" customHeight="1">
      <c r="A10214" s="470"/>
    </row>
    <row r="10215" spans="1:1" s="471" customFormat="1" ht="12" hidden="1" customHeight="1">
      <c r="A10215" s="470"/>
    </row>
    <row r="10216" spans="1:1" s="471" customFormat="1" ht="12" hidden="1" customHeight="1">
      <c r="A10216" s="470"/>
    </row>
    <row r="10217" spans="1:1" s="471" customFormat="1" ht="12" hidden="1" customHeight="1">
      <c r="A10217" s="470"/>
    </row>
    <row r="10218" spans="1:1" s="471" customFormat="1" ht="12" hidden="1" customHeight="1">
      <c r="A10218" s="470"/>
    </row>
    <row r="10219" spans="1:1" s="471" customFormat="1" ht="12" hidden="1" customHeight="1">
      <c r="A10219" s="470"/>
    </row>
    <row r="10220" spans="1:1" s="471" customFormat="1" ht="12" hidden="1" customHeight="1">
      <c r="A10220" s="470"/>
    </row>
    <row r="10221" spans="1:1" s="471" customFormat="1" ht="12" hidden="1" customHeight="1">
      <c r="A10221" s="470"/>
    </row>
    <row r="10222" spans="1:1" s="471" customFormat="1" ht="12" hidden="1" customHeight="1">
      <c r="A10222" s="470"/>
    </row>
    <row r="10223" spans="1:1" s="471" customFormat="1" ht="12" hidden="1" customHeight="1">
      <c r="A10223" s="470"/>
    </row>
    <row r="10224" spans="1:1" s="471" customFormat="1" ht="12" hidden="1" customHeight="1">
      <c r="A10224" s="470"/>
    </row>
    <row r="10225" spans="1:1" s="471" customFormat="1" ht="12" hidden="1" customHeight="1">
      <c r="A10225" s="470"/>
    </row>
    <row r="10226" spans="1:1" s="471" customFormat="1" ht="12" hidden="1" customHeight="1">
      <c r="A10226" s="470"/>
    </row>
    <row r="10227" spans="1:1" s="471" customFormat="1" ht="12" hidden="1" customHeight="1">
      <c r="A10227" s="470"/>
    </row>
    <row r="10228" spans="1:1" s="471" customFormat="1" ht="12" hidden="1" customHeight="1">
      <c r="A10228" s="470"/>
    </row>
    <row r="10229" spans="1:1" s="471" customFormat="1" ht="12" hidden="1" customHeight="1">
      <c r="A10229" s="470"/>
    </row>
    <row r="10230" spans="1:1" s="471" customFormat="1" ht="12" hidden="1" customHeight="1">
      <c r="A10230" s="470"/>
    </row>
    <row r="10231" spans="1:1" s="471" customFormat="1" ht="12" hidden="1" customHeight="1">
      <c r="A10231" s="470"/>
    </row>
    <row r="10232" spans="1:1" s="471" customFormat="1" ht="12" hidden="1" customHeight="1">
      <c r="A10232" s="470"/>
    </row>
    <row r="10233" spans="1:1" s="471" customFormat="1" ht="12" hidden="1" customHeight="1">
      <c r="A10233" s="470"/>
    </row>
    <row r="10234" spans="1:1" s="471" customFormat="1" ht="12" hidden="1" customHeight="1">
      <c r="A10234" s="470"/>
    </row>
    <row r="10235" spans="1:1" s="471" customFormat="1" ht="12" hidden="1" customHeight="1">
      <c r="A10235" s="470"/>
    </row>
    <row r="10236" spans="1:1" s="471" customFormat="1" ht="12" hidden="1" customHeight="1">
      <c r="A10236" s="470"/>
    </row>
    <row r="10237" spans="1:1" s="471" customFormat="1" ht="12" hidden="1" customHeight="1">
      <c r="A10237" s="470"/>
    </row>
    <row r="10238" spans="1:1" s="471" customFormat="1" ht="12" hidden="1" customHeight="1">
      <c r="A10238" s="470"/>
    </row>
    <row r="10239" spans="1:1" s="471" customFormat="1" ht="12" hidden="1" customHeight="1">
      <c r="A10239" s="470"/>
    </row>
    <row r="10240" spans="1:1" s="471" customFormat="1" ht="12" hidden="1" customHeight="1">
      <c r="A10240" s="470"/>
    </row>
    <row r="10241" spans="1:1" s="471" customFormat="1" ht="12" hidden="1" customHeight="1">
      <c r="A10241" s="470"/>
    </row>
    <row r="10242" spans="1:1" s="471" customFormat="1" ht="12" hidden="1" customHeight="1">
      <c r="A10242" s="470"/>
    </row>
    <row r="10243" spans="1:1" s="471" customFormat="1" ht="12" hidden="1" customHeight="1">
      <c r="A10243" s="470"/>
    </row>
    <row r="10244" spans="1:1" s="471" customFormat="1" ht="12" hidden="1" customHeight="1">
      <c r="A10244" s="470"/>
    </row>
    <row r="10245" spans="1:1" s="471" customFormat="1" ht="12" hidden="1" customHeight="1">
      <c r="A10245" s="470"/>
    </row>
    <row r="10246" spans="1:1" s="471" customFormat="1" ht="12" hidden="1" customHeight="1">
      <c r="A10246" s="470"/>
    </row>
    <row r="10247" spans="1:1" s="471" customFormat="1" ht="12" hidden="1" customHeight="1">
      <c r="A10247" s="470"/>
    </row>
    <row r="10248" spans="1:1" s="471" customFormat="1" ht="12" hidden="1" customHeight="1">
      <c r="A10248" s="470"/>
    </row>
    <row r="10249" spans="1:1" s="471" customFormat="1" ht="12" hidden="1" customHeight="1">
      <c r="A10249" s="470"/>
    </row>
    <row r="10250" spans="1:1" s="471" customFormat="1" ht="12" hidden="1" customHeight="1">
      <c r="A10250" s="470"/>
    </row>
    <row r="10251" spans="1:1" s="471" customFormat="1" ht="12" hidden="1" customHeight="1">
      <c r="A10251" s="470"/>
    </row>
    <row r="10252" spans="1:1" s="471" customFormat="1" ht="12" hidden="1" customHeight="1">
      <c r="A10252" s="470"/>
    </row>
    <row r="10253" spans="1:1" s="471" customFormat="1" ht="12" hidden="1" customHeight="1">
      <c r="A10253" s="470"/>
    </row>
    <row r="10254" spans="1:1" s="471" customFormat="1" ht="12" hidden="1" customHeight="1">
      <c r="A10254" s="470"/>
    </row>
    <row r="10255" spans="1:1" s="471" customFormat="1" ht="12" hidden="1" customHeight="1">
      <c r="A10255" s="470"/>
    </row>
    <row r="10256" spans="1:1" s="471" customFormat="1" ht="12" hidden="1" customHeight="1">
      <c r="A10256" s="470"/>
    </row>
    <row r="10257" spans="1:1" s="471" customFormat="1" ht="12" hidden="1" customHeight="1">
      <c r="A10257" s="470"/>
    </row>
    <row r="10258" spans="1:1" s="471" customFormat="1" ht="12" hidden="1" customHeight="1">
      <c r="A10258" s="470"/>
    </row>
    <row r="10259" spans="1:1" s="471" customFormat="1" ht="12" hidden="1" customHeight="1">
      <c r="A10259" s="470"/>
    </row>
    <row r="10260" spans="1:1" s="471" customFormat="1" ht="12" hidden="1" customHeight="1">
      <c r="A10260" s="470"/>
    </row>
    <row r="10261" spans="1:1" s="471" customFormat="1" ht="12" hidden="1" customHeight="1">
      <c r="A10261" s="470"/>
    </row>
    <row r="10262" spans="1:1" s="471" customFormat="1" ht="12" hidden="1" customHeight="1">
      <c r="A10262" s="470"/>
    </row>
    <row r="10263" spans="1:1" s="471" customFormat="1" ht="12" hidden="1" customHeight="1">
      <c r="A10263" s="470"/>
    </row>
    <row r="10264" spans="1:1" s="471" customFormat="1" ht="12" hidden="1" customHeight="1">
      <c r="A10264" s="470"/>
    </row>
    <row r="10265" spans="1:1" s="471" customFormat="1" ht="12" hidden="1" customHeight="1">
      <c r="A10265" s="470"/>
    </row>
    <row r="10266" spans="1:1" s="471" customFormat="1" ht="12" hidden="1" customHeight="1">
      <c r="A10266" s="470"/>
    </row>
    <row r="10267" spans="1:1" s="471" customFormat="1" ht="12" hidden="1" customHeight="1">
      <c r="A10267" s="470"/>
    </row>
    <row r="10268" spans="1:1" s="471" customFormat="1" ht="12" hidden="1" customHeight="1">
      <c r="A10268" s="470"/>
    </row>
    <row r="10269" spans="1:1" s="471" customFormat="1" ht="12" hidden="1" customHeight="1">
      <c r="A10269" s="470"/>
    </row>
    <row r="10270" spans="1:1" s="471" customFormat="1" ht="12" hidden="1" customHeight="1">
      <c r="A10270" s="470"/>
    </row>
    <row r="10271" spans="1:1" s="471" customFormat="1" ht="12" hidden="1" customHeight="1">
      <c r="A10271" s="470"/>
    </row>
    <row r="10272" spans="1:1" s="471" customFormat="1" ht="12" hidden="1" customHeight="1">
      <c r="A10272" s="470"/>
    </row>
    <row r="10273" spans="1:1" s="471" customFormat="1" ht="12" hidden="1" customHeight="1">
      <c r="A10273" s="470"/>
    </row>
    <row r="10274" spans="1:1" s="471" customFormat="1" ht="12" hidden="1" customHeight="1">
      <c r="A10274" s="470"/>
    </row>
    <row r="10275" spans="1:1" s="471" customFormat="1" ht="12" hidden="1" customHeight="1">
      <c r="A10275" s="470"/>
    </row>
    <row r="10276" spans="1:1" s="471" customFormat="1" ht="12" hidden="1" customHeight="1">
      <c r="A10276" s="470"/>
    </row>
    <row r="10277" spans="1:1" s="471" customFormat="1" ht="12" hidden="1" customHeight="1">
      <c r="A10277" s="470"/>
    </row>
    <row r="10278" spans="1:1" s="471" customFormat="1" ht="12" hidden="1" customHeight="1">
      <c r="A10278" s="470"/>
    </row>
    <row r="10279" spans="1:1" s="471" customFormat="1" ht="12" hidden="1" customHeight="1">
      <c r="A10279" s="470"/>
    </row>
    <row r="10280" spans="1:1" s="471" customFormat="1" ht="12" hidden="1" customHeight="1">
      <c r="A10280" s="470"/>
    </row>
    <row r="10281" spans="1:1" s="471" customFormat="1" ht="12" hidden="1" customHeight="1">
      <c r="A10281" s="470"/>
    </row>
    <row r="10282" spans="1:1" s="471" customFormat="1" ht="12" hidden="1" customHeight="1">
      <c r="A10282" s="470"/>
    </row>
    <row r="10283" spans="1:1" s="471" customFormat="1" ht="12" hidden="1" customHeight="1">
      <c r="A10283" s="470"/>
    </row>
    <row r="10284" spans="1:1" s="471" customFormat="1" ht="12" hidden="1" customHeight="1">
      <c r="A10284" s="470"/>
    </row>
    <row r="10285" spans="1:1" s="471" customFormat="1" ht="12" hidden="1" customHeight="1">
      <c r="A10285" s="470"/>
    </row>
    <row r="10286" spans="1:1" s="471" customFormat="1" ht="12" hidden="1" customHeight="1">
      <c r="A10286" s="470"/>
    </row>
    <row r="10287" spans="1:1" s="471" customFormat="1" ht="12" hidden="1" customHeight="1">
      <c r="A10287" s="470"/>
    </row>
    <row r="10288" spans="1:1" s="471" customFormat="1" ht="12" hidden="1" customHeight="1">
      <c r="A10288" s="470"/>
    </row>
    <row r="10289" spans="1:1" s="471" customFormat="1" ht="12" hidden="1" customHeight="1">
      <c r="A10289" s="470"/>
    </row>
    <row r="10290" spans="1:1" s="471" customFormat="1" ht="12" hidden="1" customHeight="1">
      <c r="A10290" s="470"/>
    </row>
    <row r="10291" spans="1:1" s="471" customFormat="1" ht="12" hidden="1" customHeight="1">
      <c r="A10291" s="470"/>
    </row>
    <row r="10292" spans="1:1" s="471" customFormat="1" ht="12" hidden="1" customHeight="1">
      <c r="A10292" s="470"/>
    </row>
    <row r="10293" spans="1:1" s="471" customFormat="1" ht="12" hidden="1" customHeight="1">
      <c r="A10293" s="470"/>
    </row>
    <row r="10294" spans="1:1" s="471" customFormat="1" ht="12" hidden="1" customHeight="1">
      <c r="A10294" s="470"/>
    </row>
    <row r="10295" spans="1:1" s="471" customFormat="1" ht="12" hidden="1" customHeight="1">
      <c r="A10295" s="470"/>
    </row>
    <row r="10296" spans="1:1" s="471" customFormat="1" ht="12" hidden="1" customHeight="1">
      <c r="A10296" s="470"/>
    </row>
    <row r="10297" spans="1:1" s="471" customFormat="1" ht="12" hidden="1" customHeight="1">
      <c r="A10297" s="470"/>
    </row>
    <row r="10298" spans="1:1" s="471" customFormat="1" ht="12" hidden="1" customHeight="1">
      <c r="A10298" s="470"/>
    </row>
    <row r="10299" spans="1:1" s="471" customFormat="1" ht="12" hidden="1" customHeight="1">
      <c r="A10299" s="470"/>
    </row>
    <row r="10300" spans="1:1" s="471" customFormat="1" ht="12" hidden="1" customHeight="1">
      <c r="A10300" s="470"/>
    </row>
    <row r="10301" spans="1:1" s="471" customFormat="1" ht="12" hidden="1" customHeight="1">
      <c r="A10301" s="470"/>
    </row>
    <row r="10302" spans="1:1" s="471" customFormat="1" ht="12" hidden="1" customHeight="1">
      <c r="A10302" s="470"/>
    </row>
    <row r="10303" spans="1:1" s="471" customFormat="1" ht="12" hidden="1" customHeight="1">
      <c r="A10303" s="470"/>
    </row>
    <row r="10304" spans="1:1" s="471" customFormat="1" ht="12" hidden="1" customHeight="1">
      <c r="A10304" s="470"/>
    </row>
    <row r="10305" spans="1:1" s="471" customFormat="1" ht="12" hidden="1" customHeight="1">
      <c r="A10305" s="470"/>
    </row>
    <row r="10306" spans="1:1" s="471" customFormat="1" ht="12" hidden="1" customHeight="1">
      <c r="A10306" s="470"/>
    </row>
    <row r="10307" spans="1:1" s="471" customFormat="1" ht="12" hidden="1" customHeight="1">
      <c r="A10307" s="470"/>
    </row>
    <row r="10308" spans="1:1" s="471" customFormat="1" ht="12" hidden="1" customHeight="1">
      <c r="A10308" s="470"/>
    </row>
    <row r="10309" spans="1:1" s="471" customFormat="1" ht="12" hidden="1" customHeight="1">
      <c r="A10309" s="470"/>
    </row>
    <row r="10310" spans="1:1" s="471" customFormat="1" ht="12" hidden="1" customHeight="1">
      <c r="A10310" s="470"/>
    </row>
    <row r="10311" spans="1:1" s="471" customFormat="1" ht="12" hidden="1" customHeight="1">
      <c r="A10311" s="470"/>
    </row>
    <row r="10312" spans="1:1" s="471" customFormat="1" ht="12" hidden="1" customHeight="1">
      <c r="A10312" s="470"/>
    </row>
    <row r="10313" spans="1:1" s="471" customFormat="1" ht="12" hidden="1" customHeight="1">
      <c r="A10313" s="470"/>
    </row>
    <row r="10314" spans="1:1" s="471" customFormat="1" ht="12" hidden="1" customHeight="1">
      <c r="A10314" s="470"/>
    </row>
    <row r="10315" spans="1:1" s="471" customFormat="1" ht="12" hidden="1" customHeight="1">
      <c r="A10315" s="470"/>
    </row>
    <row r="10316" spans="1:1" s="471" customFormat="1" ht="12" hidden="1" customHeight="1">
      <c r="A10316" s="470"/>
    </row>
    <row r="10317" spans="1:1" s="471" customFormat="1" ht="12" hidden="1" customHeight="1">
      <c r="A10317" s="470"/>
    </row>
    <row r="10318" spans="1:1" s="471" customFormat="1" ht="12" hidden="1" customHeight="1">
      <c r="A10318" s="470"/>
    </row>
    <row r="10319" spans="1:1" s="471" customFormat="1" ht="12" hidden="1" customHeight="1">
      <c r="A10319" s="470"/>
    </row>
    <row r="10320" spans="1:1" s="471" customFormat="1" ht="12" hidden="1" customHeight="1">
      <c r="A10320" s="470"/>
    </row>
    <row r="10321" spans="1:1" s="471" customFormat="1" ht="12" hidden="1" customHeight="1">
      <c r="A10321" s="470"/>
    </row>
    <row r="10322" spans="1:1" s="471" customFormat="1" ht="12" hidden="1" customHeight="1">
      <c r="A10322" s="470"/>
    </row>
    <row r="10323" spans="1:1" s="471" customFormat="1" ht="12" hidden="1" customHeight="1">
      <c r="A10323" s="470"/>
    </row>
    <row r="10324" spans="1:1" s="471" customFormat="1" ht="12" hidden="1" customHeight="1">
      <c r="A10324" s="470"/>
    </row>
    <row r="10325" spans="1:1" s="471" customFormat="1" ht="12" hidden="1" customHeight="1">
      <c r="A10325" s="470"/>
    </row>
    <row r="10326" spans="1:1" s="471" customFormat="1" ht="12" hidden="1" customHeight="1">
      <c r="A10326" s="470"/>
    </row>
    <row r="10327" spans="1:1" s="471" customFormat="1" ht="12" hidden="1" customHeight="1">
      <c r="A10327" s="470"/>
    </row>
    <row r="10328" spans="1:1" s="471" customFormat="1" ht="12" hidden="1" customHeight="1">
      <c r="A10328" s="470"/>
    </row>
    <row r="10329" spans="1:1" s="471" customFormat="1" ht="12" hidden="1" customHeight="1">
      <c r="A10329" s="470"/>
    </row>
    <row r="10330" spans="1:1" s="471" customFormat="1" ht="12" hidden="1" customHeight="1">
      <c r="A10330" s="470"/>
    </row>
    <row r="10331" spans="1:1" s="471" customFormat="1" ht="12" hidden="1" customHeight="1">
      <c r="A10331" s="470"/>
    </row>
    <row r="10332" spans="1:1" s="471" customFormat="1" ht="12" hidden="1" customHeight="1">
      <c r="A10332" s="470"/>
    </row>
    <row r="10333" spans="1:1" s="471" customFormat="1" ht="12" hidden="1" customHeight="1">
      <c r="A10333" s="470"/>
    </row>
    <row r="10334" spans="1:1" s="471" customFormat="1" ht="12" hidden="1" customHeight="1">
      <c r="A10334" s="470"/>
    </row>
    <row r="10335" spans="1:1" s="471" customFormat="1" ht="12" hidden="1" customHeight="1">
      <c r="A10335" s="470"/>
    </row>
    <row r="10336" spans="1:1" s="471" customFormat="1" ht="12" hidden="1" customHeight="1">
      <c r="A10336" s="470"/>
    </row>
    <row r="10337" spans="1:1" s="471" customFormat="1" ht="12" hidden="1" customHeight="1">
      <c r="A10337" s="470"/>
    </row>
    <row r="10338" spans="1:1" s="471" customFormat="1" ht="12" hidden="1" customHeight="1">
      <c r="A10338" s="470"/>
    </row>
    <row r="10339" spans="1:1" s="471" customFormat="1" ht="12" hidden="1" customHeight="1">
      <c r="A10339" s="470"/>
    </row>
    <row r="10340" spans="1:1" s="471" customFormat="1" ht="12" hidden="1" customHeight="1">
      <c r="A10340" s="470"/>
    </row>
    <row r="10341" spans="1:1" s="471" customFormat="1" ht="12" hidden="1" customHeight="1">
      <c r="A10341" s="470"/>
    </row>
    <row r="10342" spans="1:1" s="471" customFormat="1" ht="12" hidden="1" customHeight="1">
      <c r="A10342" s="470"/>
    </row>
    <row r="10343" spans="1:1" s="471" customFormat="1" ht="12" hidden="1" customHeight="1">
      <c r="A10343" s="470"/>
    </row>
    <row r="10344" spans="1:1" s="471" customFormat="1" ht="12" hidden="1" customHeight="1">
      <c r="A10344" s="470"/>
    </row>
    <row r="10345" spans="1:1" s="471" customFormat="1" ht="12" hidden="1" customHeight="1">
      <c r="A10345" s="470"/>
    </row>
    <row r="10346" spans="1:1" s="471" customFormat="1" ht="12" hidden="1" customHeight="1">
      <c r="A10346" s="470"/>
    </row>
    <row r="10347" spans="1:1" s="471" customFormat="1" ht="12" hidden="1" customHeight="1">
      <c r="A10347" s="470"/>
    </row>
    <row r="10348" spans="1:1" s="471" customFormat="1" ht="12" hidden="1" customHeight="1">
      <c r="A10348" s="470"/>
    </row>
    <row r="10349" spans="1:1" s="471" customFormat="1" ht="12" hidden="1" customHeight="1">
      <c r="A10349" s="470"/>
    </row>
    <row r="10350" spans="1:1" s="471" customFormat="1" ht="12" hidden="1" customHeight="1">
      <c r="A10350" s="470"/>
    </row>
    <row r="10351" spans="1:1" s="471" customFormat="1" ht="12" hidden="1" customHeight="1">
      <c r="A10351" s="470"/>
    </row>
    <row r="10352" spans="1:1" s="471" customFormat="1" ht="12" hidden="1" customHeight="1">
      <c r="A10352" s="470"/>
    </row>
    <row r="10353" spans="1:1" s="471" customFormat="1" ht="12" hidden="1" customHeight="1">
      <c r="A10353" s="470"/>
    </row>
    <row r="10354" spans="1:1" s="471" customFormat="1" ht="12" hidden="1" customHeight="1">
      <c r="A10354" s="470"/>
    </row>
    <row r="10355" spans="1:1" s="471" customFormat="1" ht="12" hidden="1" customHeight="1">
      <c r="A10355" s="470"/>
    </row>
    <row r="10356" spans="1:1" s="471" customFormat="1" ht="12" hidden="1" customHeight="1">
      <c r="A10356" s="470"/>
    </row>
    <row r="10357" spans="1:1" s="471" customFormat="1" ht="12" hidden="1" customHeight="1">
      <c r="A10357" s="470"/>
    </row>
    <row r="10358" spans="1:1" s="471" customFormat="1" ht="12" hidden="1" customHeight="1">
      <c r="A10358" s="470"/>
    </row>
    <row r="10359" spans="1:1" s="471" customFormat="1" ht="12" hidden="1" customHeight="1">
      <c r="A10359" s="470"/>
    </row>
    <row r="10360" spans="1:1" s="471" customFormat="1" ht="12" hidden="1" customHeight="1">
      <c r="A10360" s="470"/>
    </row>
    <row r="10361" spans="1:1" s="471" customFormat="1" ht="12" hidden="1" customHeight="1">
      <c r="A10361" s="470"/>
    </row>
    <row r="10362" spans="1:1" s="471" customFormat="1" ht="12" hidden="1" customHeight="1">
      <c r="A10362" s="470"/>
    </row>
    <row r="10363" spans="1:1" s="471" customFormat="1" ht="12" hidden="1" customHeight="1">
      <c r="A10363" s="470"/>
    </row>
    <row r="10364" spans="1:1" s="471" customFormat="1" ht="12" hidden="1" customHeight="1">
      <c r="A10364" s="470"/>
    </row>
    <row r="10365" spans="1:1" s="471" customFormat="1" ht="12" hidden="1" customHeight="1">
      <c r="A10365" s="470"/>
    </row>
    <row r="10366" spans="1:1" s="471" customFormat="1" ht="12" hidden="1" customHeight="1">
      <c r="A10366" s="470"/>
    </row>
    <row r="10367" spans="1:1" s="471" customFormat="1" ht="12" hidden="1" customHeight="1">
      <c r="A10367" s="470"/>
    </row>
    <row r="10368" spans="1:1" s="471" customFormat="1" ht="12" hidden="1" customHeight="1">
      <c r="A10368" s="470"/>
    </row>
    <row r="10369" spans="1:1" s="471" customFormat="1" ht="12" hidden="1" customHeight="1">
      <c r="A10369" s="470"/>
    </row>
    <row r="10370" spans="1:1" s="471" customFormat="1" ht="12" hidden="1" customHeight="1">
      <c r="A10370" s="470"/>
    </row>
    <row r="10371" spans="1:1" s="471" customFormat="1" ht="12" hidden="1" customHeight="1">
      <c r="A10371" s="470"/>
    </row>
    <row r="10372" spans="1:1" s="471" customFormat="1" ht="12" hidden="1" customHeight="1">
      <c r="A10372" s="470"/>
    </row>
    <row r="10373" spans="1:1" s="471" customFormat="1" ht="12" hidden="1" customHeight="1">
      <c r="A10373" s="470"/>
    </row>
    <row r="10374" spans="1:1" s="471" customFormat="1" ht="12" hidden="1" customHeight="1">
      <c r="A10374" s="470"/>
    </row>
    <row r="10375" spans="1:1" s="471" customFormat="1" ht="12" hidden="1" customHeight="1">
      <c r="A10375" s="470"/>
    </row>
    <row r="10376" spans="1:1" s="471" customFormat="1" ht="12" hidden="1" customHeight="1">
      <c r="A10376" s="470"/>
    </row>
    <row r="10377" spans="1:1" s="471" customFormat="1" ht="12" hidden="1" customHeight="1">
      <c r="A10377" s="470"/>
    </row>
    <row r="10378" spans="1:1" s="471" customFormat="1" ht="12" hidden="1" customHeight="1">
      <c r="A10378" s="470"/>
    </row>
    <row r="10379" spans="1:1" s="471" customFormat="1" ht="12" hidden="1" customHeight="1">
      <c r="A10379" s="470"/>
    </row>
    <row r="10380" spans="1:1" s="471" customFormat="1" ht="12" hidden="1" customHeight="1">
      <c r="A10380" s="470"/>
    </row>
    <row r="10381" spans="1:1" s="471" customFormat="1" ht="12" hidden="1" customHeight="1">
      <c r="A10381" s="470"/>
    </row>
    <row r="10382" spans="1:1" s="471" customFormat="1" ht="12" hidden="1" customHeight="1">
      <c r="A10382" s="470"/>
    </row>
    <row r="10383" spans="1:1" s="471" customFormat="1" ht="12" hidden="1" customHeight="1">
      <c r="A10383" s="470"/>
    </row>
    <row r="10384" spans="1:1" s="471" customFormat="1" ht="12" hidden="1" customHeight="1">
      <c r="A10384" s="470"/>
    </row>
    <row r="10385" spans="1:1" s="471" customFormat="1" ht="12" hidden="1" customHeight="1">
      <c r="A10385" s="470"/>
    </row>
    <row r="10386" spans="1:1" s="471" customFormat="1" ht="12" hidden="1" customHeight="1">
      <c r="A10386" s="470"/>
    </row>
    <row r="10387" spans="1:1" s="471" customFormat="1" ht="12" hidden="1" customHeight="1">
      <c r="A10387" s="470"/>
    </row>
    <row r="10388" spans="1:1" s="471" customFormat="1" ht="12" hidden="1" customHeight="1">
      <c r="A10388" s="470"/>
    </row>
    <row r="10389" spans="1:1" s="471" customFormat="1" ht="12" hidden="1" customHeight="1">
      <c r="A10389" s="470"/>
    </row>
    <row r="10390" spans="1:1" s="471" customFormat="1" ht="12" hidden="1" customHeight="1">
      <c r="A10390" s="470"/>
    </row>
    <row r="10391" spans="1:1" s="471" customFormat="1" ht="12" hidden="1" customHeight="1">
      <c r="A10391" s="470"/>
    </row>
    <row r="10392" spans="1:1" s="471" customFormat="1" ht="12" hidden="1" customHeight="1">
      <c r="A10392" s="470"/>
    </row>
    <row r="10393" spans="1:1" s="471" customFormat="1" ht="12" hidden="1" customHeight="1">
      <c r="A10393" s="470"/>
    </row>
    <row r="10394" spans="1:1" s="471" customFormat="1" ht="12" hidden="1" customHeight="1">
      <c r="A10394" s="470"/>
    </row>
    <row r="10395" spans="1:1" s="471" customFormat="1" ht="12" hidden="1" customHeight="1">
      <c r="A10395" s="470"/>
    </row>
    <row r="10396" spans="1:1" s="471" customFormat="1" ht="12" hidden="1" customHeight="1">
      <c r="A10396" s="470"/>
    </row>
    <row r="10397" spans="1:1" s="471" customFormat="1" ht="12" hidden="1" customHeight="1">
      <c r="A10397" s="470"/>
    </row>
    <row r="10398" spans="1:1" s="471" customFormat="1" ht="12" hidden="1" customHeight="1">
      <c r="A10398" s="470"/>
    </row>
    <row r="10399" spans="1:1" s="471" customFormat="1" ht="12" hidden="1" customHeight="1">
      <c r="A10399" s="470"/>
    </row>
    <row r="10400" spans="1:1" s="471" customFormat="1" ht="12" hidden="1" customHeight="1">
      <c r="A10400" s="470"/>
    </row>
    <row r="10401" spans="1:1" s="471" customFormat="1" ht="12" hidden="1" customHeight="1">
      <c r="A10401" s="470"/>
    </row>
    <row r="10402" spans="1:1" s="471" customFormat="1" ht="12" hidden="1" customHeight="1">
      <c r="A10402" s="470"/>
    </row>
    <row r="10403" spans="1:1" s="471" customFormat="1" ht="12" hidden="1" customHeight="1">
      <c r="A10403" s="470"/>
    </row>
    <row r="10404" spans="1:1" s="471" customFormat="1" ht="12" hidden="1" customHeight="1">
      <c r="A10404" s="470"/>
    </row>
    <row r="10405" spans="1:1" s="471" customFormat="1" ht="12" hidden="1" customHeight="1">
      <c r="A10405" s="470"/>
    </row>
    <row r="10406" spans="1:1" s="471" customFormat="1" ht="12" hidden="1" customHeight="1">
      <c r="A10406" s="470"/>
    </row>
    <row r="10407" spans="1:1" s="471" customFormat="1" ht="12" hidden="1" customHeight="1">
      <c r="A10407" s="470"/>
    </row>
    <row r="10408" spans="1:1" s="471" customFormat="1" ht="12" hidden="1" customHeight="1">
      <c r="A10408" s="470"/>
    </row>
    <row r="10409" spans="1:1" s="471" customFormat="1" ht="12" hidden="1" customHeight="1">
      <c r="A10409" s="470"/>
    </row>
    <row r="10410" spans="1:1" s="471" customFormat="1" ht="12" hidden="1" customHeight="1">
      <c r="A10410" s="470"/>
    </row>
    <row r="10411" spans="1:1" s="471" customFormat="1" ht="12" hidden="1" customHeight="1">
      <c r="A10411" s="470"/>
    </row>
    <row r="10412" spans="1:1" s="471" customFormat="1" ht="12" hidden="1" customHeight="1">
      <c r="A10412" s="470"/>
    </row>
    <row r="10413" spans="1:1" s="471" customFormat="1" ht="12" hidden="1" customHeight="1">
      <c r="A10413" s="470"/>
    </row>
    <row r="10414" spans="1:1" s="471" customFormat="1" ht="12" hidden="1" customHeight="1">
      <c r="A10414" s="470"/>
    </row>
    <row r="10415" spans="1:1" s="471" customFormat="1" ht="12" hidden="1" customHeight="1">
      <c r="A10415" s="470"/>
    </row>
    <row r="10416" spans="1:1" s="471" customFormat="1" ht="12" hidden="1" customHeight="1">
      <c r="A10416" s="470"/>
    </row>
    <row r="10417" spans="1:1" s="471" customFormat="1" ht="12" hidden="1" customHeight="1">
      <c r="A10417" s="470"/>
    </row>
    <row r="10418" spans="1:1" s="471" customFormat="1" ht="12" hidden="1" customHeight="1">
      <c r="A10418" s="470"/>
    </row>
    <row r="10419" spans="1:1" s="471" customFormat="1" ht="12" hidden="1" customHeight="1">
      <c r="A10419" s="470"/>
    </row>
    <row r="10420" spans="1:1" s="471" customFormat="1" ht="12" hidden="1" customHeight="1">
      <c r="A10420" s="470"/>
    </row>
    <row r="10421" spans="1:1" s="471" customFormat="1" ht="12" hidden="1" customHeight="1">
      <c r="A10421" s="470"/>
    </row>
    <row r="10422" spans="1:1" s="471" customFormat="1" ht="12" hidden="1" customHeight="1">
      <c r="A10422" s="470"/>
    </row>
    <row r="10423" spans="1:1" s="471" customFormat="1" ht="12" hidden="1" customHeight="1">
      <c r="A10423" s="470"/>
    </row>
    <row r="10424" spans="1:1" s="471" customFormat="1" ht="12" hidden="1" customHeight="1">
      <c r="A10424" s="470"/>
    </row>
    <row r="10425" spans="1:1" s="471" customFormat="1" ht="12" hidden="1" customHeight="1">
      <c r="A10425" s="470"/>
    </row>
    <row r="10426" spans="1:1" s="471" customFormat="1" ht="12" hidden="1" customHeight="1">
      <c r="A10426" s="470"/>
    </row>
    <row r="10427" spans="1:1" s="471" customFormat="1" ht="12" hidden="1" customHeight="1">
      <c r="A10427" s="470"/>
    </row>
    <row r="10428" spans="1:1" s="471" customFormat="1" ht="12" hidden="1" customHeight="1">
      <c r="A10428" s="470"/>
    </row>
    <row r="10429" spans="1:1" s="471" customFormat="1" ht="12" hidden="1" customHeight="1">
      <c r="A10429" s="470"/>
    </row>
    <row r="10430" spans="1:1" s="471" customFormat="1" ht="12" hidden="1" customHeight="1">
      <c r="A10430" s="470"/>
    </row>
    <row r="10431" spans="1:1" s="471" customFormat="1" ht="12" hidden="1" customHeight="1">
      <c r="A10431" s="470"/>
    </row>
    <row r="10432" spans="1:1" s="471" customFormat="1" ht="12" hidden="1" customHeight="1">
      <c r="A10432" s="470"/>
    </row>
    <row r="10433" spans="1:1" s="471" customFormat="1" ht="12" hidden="1" customHeight="1">
      <c r="A10433" s="470"/>
    </row>
    <row r="10434" spans="1:1" s="471" customFormat="1" ht="12" hidden="1" customHeight="1">
      <c r="A10434" s="470"/>
    </row>
    <row r="10435" spans="1:1" s="471" customFormat="1" ht="12" hidden="1" customHeight="1">
      <c r="A10435" s="470"/>
    </row>
    <row r="10436" spans="1:1" s="471" customFormat="1" ht="12" hidden="1" customHeight="1">
      <c r="A10436" s="470"/>
    </row>
    <row r="10437" spans="1:1" s="471" customFormat="1" ht="12" hidden="1" customHeight="1">
      <c r="A10437" s="470"/>
    </row>
    <row r="10438" spans="1:1" s="471" customFormat="1" ht="12" hidden="1" customHeight="1">
      <c r="A10438" s="470"/>
    </row>
    <row r="10439" spans="1:1" s="471" customFormat="1" ht="12" hidden="1" customHeight="1">
      <c r="A10439" s="470"/>
    </row>
    <row r="10440" spans="1:1" s="471" customFormat="1" ht="12" hidden="1" customHeight="1">
      <c r="A10440" s="470"/>
    </row>
    <row r="10441" spans="1:1" s="471" customFormat="1" ht="12" hidden="1" customHeight="1">
      <c r="A10441" s="470"/>
    </row>
    <row r="10442" spans="1:1" s="471" customFormat="1" ht="12" hidden="1" customHeight="1">
      <c r="A10442" s="470"/>
    </row>
    <row r="10443" spans="1:1" s="471" customFormat="1" ht="12" hidden="1" customHeight="1">
      <c r="A10443" s="470"/>
    </row>
    <row r="10444" spans="1:1" s="471" customFormat="1" ht="12" hidden="1" customHeight="1">
      <c r="A10444" s="470"/>
    </row>
    <row r="10445" spans="1:1" s="471" customFormat="1" ht="12" hidden="1" customHeight="1">
      <c r="A10445" s="470"/>
    </row>
    <row r="10446" spans="1:1" s="471" customFormat="1" ht="12" hidden="1" customHeight="1">
      <c r="A10446" s="470"/>
    </row>
    <row r="10447" spans="1:1" s="471" customFormat="1" ht="12" hidden="1" customHeight="1">
      <c r="A10447" s="470"/>
    </row>
    <row r="10448" spans="1:1" s="471" customFormat="1" ht="12" hidden="1" customHeight="1">
      <c r="A10448" s="470"/>
    </row>
    <row r="10449" spans="1:1" s="471" customFormat="1" ht="12" hidden="1" customHeight="1">
      <c r="A10449" s="470"/>
    </row>
    <row r="10450" spans="1:1" s="471" customFormat="1" ht="12" hidden="1" customHeight="1">
      <c r="A10450" s="470"/>
    </row>
    <row r="10451" spans="1:1" s="471" customFormat="1" ht="12" hidden="1" customHeight="1">
      <c r="A10451" s="470"/>
    </row>
    <row r="10452" spans="1:1" s="471" customFormat="1" ht="12" hidden="1" customHeight="1">
      <c r="A10452" s="470"/>
    </row>
    <row r="10453" spans="1:1" s="471" customFormat="1" ht="12" hidden="1" customHeight="1">
      <c r="A10453" s="470"/>
    </row>
    <row r="10454" spans="1:1" s="471" customFormat="1" ht="12" hidden="1" customHeight="1">
      <c r="A10454" s="470"/>
    </row>
    <row r="10455" spans="1:1" s="471" customFormat="1" ht="12" hidden="1" customHeight="1">
      <c r="A10455" s="470"/>
    </row>
    <row r="10456" spans="1:1" s="471" customFormat="1" ht="12" hidden="1" customHeight="1">
      <c r="A10456" s="470"/>
    </row>
    <row r="10457" spans="1:1" s="471" customFormat="1" ht="12" hidden="1" customHeight="1">
      <c r="A10457" s="470"/>
    </row>
    <row r="10458" spans="1:1" s="471" customFormat="1" ht="12" hidden="1" customHeight="1">
      <c r="A10458" s="470"/>
    </row>
    <row r="10459" spans="1:1" s="471" customFormat="1" ht="12" hidden="1" customHeight="1">
      <c r="A10459" s="470"/>
    </row>
    <row r="10460" spans="1:1" s="471" customFormat="1" ht="12" hidden="1" customHeight="1">
      <c r="A10460" s="470"/>
    </row>
    <row r="10461" spans="1:1" s="471" customFormat="1" ht="12" hidden="1" customHeight="1">
      <c r="A10461" s="470"/>
    </row>
    <row r="10462" spans="1:1" s="471" customFormat="1" ht="12" hidden="1" customHeight="1">
      <c r="A10462" s="470"/>
    </row>
    <row r="10463" spans="1:1" s="471" customFormat="1" ht="12" hidden="1" customHeight="1">
      <c r="A10463" s="470"/>
    </row>
    <row r="10464" spans="1:1" s="471" customFormat="1" ht="12" hidden="1" customHeight="1">
      <c r="A10464" s="470"/>
    </row>
    <row r="10465" spans="1:1" s="471" customFormat="1" ht="12" hidden="1" customHeight="1">
      <c r="A10465" s="470"/>
    </row>
    <row r="10466" spans="1:1" s="471" customFormat="1" ht="12" hidden="1" customHeight="1">
      <c r="A10466" s="470"/>
    </row>
    <row r="10467" spans="1:1" s="471" customFormat="1" ht="12" hidden="1" customHeight="1">
      <c r="A10467" s="470"/>
    </row>
    <row r="10468" spans="1:1" s="471" customFormat="1" ht="12" hidden="1" customHeight="1">
      <c r="A10468" s="470"/>
    </row>
    <row r="10469" spans="1:1" s="471" customFormat="1" ht="12" hidden="1" customHeight="1">
      <c r="A10469" s="470"/>
    </row>
    <row r="10470" spans="1:1" s="471" customFormat="1" ht="12" hidden="1" customHeight="1">
      <c r="A10470" s="470"/>
    </row>
    <row r="10471" spans="1:1" s="471" customFormat="1" ht="12" hidden="1" customHeight="1">
      <c r="A10471" s="470"/>
    </row>
    <row r="10472" spans="1:1" s="471" customFormat="1" ht="12" hidden="1" customHeight="1">
      <c r="A10472" s="470"/>
    </row>
    <row r="10473" spans="1:1" s="471" customFormat="1" ht="12" hidden="1" customHeight="1">
      <c r="A10473" s="470"/>
    </row>
    <row r="10474" spans="1:1" s="471" customFormat="1" ht="12" hidden="1" customHeight="1">
      <c r="A10474" s="470"/>
    </row>
    <row r="10475" spans="1:1" s="471" customFormat="1" ht="12" hidden="1" customHeight="1">
      <c r="A10475" s="470"/>
    </row>
    <row r="10476" spans="1:1" s="471" customFormat="1" ht="12" hidden="1" customHeight="1">
      <c r="A10476" s="470"/>
    </row>
    <row r="10477" spans="1:1" s="471" customFormat="1" ht="12" hidden="1" customHeight="1">
      <c r="A10477" s="470"/>
    </row>
    <row r="10478" spans="1:1" s="471" customFormat="1" ht="12" hidden="1" customHeight="1">
      <c r="A10478" s="470"/>
    </row>
    <row r="10479" spans="1:1" s="471" customFormat="1" ht="12" hidden="1" customHeight="1">
      <c r="A10479" s="470"/>
    </row>
    <row r="10480" spans="1:1" s="471" customFormat="1" ht="12" hidden="1" customHeight="1">
      <c r="A10480" s="470"/>
    </row>
    <row r="10481" spans="1:1" s="471" customFormat="1" ht="12" hidden="1" customHeight="1">
      <c r="A10481" s="470"/>
    </row>
    <row r="10482" spans="1:1" s="471" customFormat="1" ht="12" hidden="1" customHeight="1">
      <c r="A10482" s="470"/>
    </row>
    <row r="10483" spans="1:1" s="471" customFormat="1" ht="12" hidden="1" customHeight="1">
      <c r="A10483" s="470"/>
    </row>
    <row r="10484" spans="1:1" s="471" customFormat="1" ht="12" hidden="1" customHeight="1">
      <c r="A10484" s="470"/>
    </row>
    <row r="10485" spans="1:1" s="471" customFormat="1" ht="12" hidden="1" customHeight="1">
      <c r="A10485" s="470"/>
    </row>
    <row r="10486" spans="1:1" s="471" customFormat="1" ht="12" hidden="1" customHeight="1">
      <c r="A10486" s="470"/>
    </row>
    <row r="10487" spans="1:1" s="471" customFormat="1" ht="12" hidden="1" customHeight="1">
      <c r="A10487" s="470"/>
    </row>
    <row r="10488" spans="1:1" s="471" customFormat="1" ht="12" hidden="1" customHeight="1">
      <c r="A10488" s="470"/>
    </row>
    <row r="10489" spans="1:1" s="471" customFormat="1" ht="12" hidden="1" customHeight="1">
      <c r="A10489" s="470"/>
    </row>
    <row r="10490" spans="1:1" s="471" customFormat="1" ht="12" hidden="1" customHeight="1">
      <c r="A10490" s="470"/>
    </row>
    <row r="10491" spans="1:1" s="471" customFormat="1" ht="12" hidden="1" customHeight="1">
      <c r="A10491" s="470"/>
    </row>
    <row r="10492" spans="1:1" s="471" customFormat="1" ht="12" hidden="1" customHeight="1">
      <c r="A10492" s="470"/>
    </row>
    <row r="10493" spans="1:1" s="471" customFormat="1" ht="12" hidden="1" customHeight="1">
      <c r="A10493" s="470"/>
    </row>
    <row r="10494" spans="1:1" s="471" customFormat="1" ht="12" hidden="1" customHeight="1">
      <c r="A10494" s="470"/>
    </row>
    <row r="10495" spans="1:1" s="471" customFormat="1" ht="12" hidden="1" customHeight="1">
      <c r="A10495" s="470"/>
    </row>
    <row r="10496" spans="1:1" s="471" customFormat="1" ht="12" hidden="1" customHeight="1">
      <c r="A10496" s="470"/>
    </row>
    <row r="10497" spans="1:1" s="471" customFormat="1" ht="12" hidden="1" customHeight="1">
      <c r="A10497" s="470"/>
    </row>
    <row r="10498" spans="1:1" s="471" customFormat="1" ht="12" hidden="1" customHeight="1">
      <c r="A10498" s="470"/>
    </row>
    <row r="10499" spans="1:1" s="471" customFormat="1" ht="12" hidden="1" customHeight="1">
      <c r="A10499" s="470"/>
    </row>
    <row r="10500" spans="1:1" s="471" customFormat="1" ht="12" hidden="1" customHeight="1">
      <c r="A10500" s="470"/>
    </row>
    <row r="10501" spans="1:1" s="471" customFormat="1" ht="12" hidden="1" customHeight="1">
      <c r="A10501" s="470"/>
    </row>
    <row r="10502" spans="1:1" s="471" customFormat="1" ht="12" hidden="1" customHeight="1">
      <c r="A10502" s="470"/>
    </row>
    <row r="10503" spans="1:1" s="471" customFormat="1" ht="12" hidden="1" customHeight="1">
      <c r="A10503" s="470"/>
    </row>
    <row r="10504" spans="1:1" s="471" customFormat="1" ht="12" hidden="1" customHeight="1">
      <c r="A10504" s="470"/>
    </row>
    <row r="10505" spans="1:1" s="471" customFormat="1" ht="12" hidden="1" customHeight="1">
      <c r="A10505" s="470"/>
    </row>
    <row r="10506" spans="1:1" s="471" customFormat="1" ht="12" hidden="1" customHeight="1">
      <c r="A10506" s="470"/>
    </row>
    <row r="10507" spans="1:1" s="471" customFormat="1" ht="12" hidden="1" customHeight="1">
      <c r="A10507" s="470"/>
    </row>
    <row r="10508" spans="1:1" s="471" customFormat="1" ht="12" hidden="1" customHeight="1">
      <c r="A10508" s="470"/>
    </row>
    <row r="10509" spans="1:1" s="471" customFormat="1" ht="12" hidden="1" customHeight="1">
      <c r="A10509" s="470"/>
    </row>
    <row r="10510" spans="1:1" s="471" customFormat="1" ht="12" hidden="1" customHeight="1">
      <c r="A10510" s="470"/>
    </row>
    <row r="10511" spans="1:1" s="471" customFormat="1" ht="12" hidden="1" customHeight="1">
      <c r="A10511" s="470"/>
    </row>
    <row r="10512" spans="1:1" s="471" customFormat="1" ht="12" hidden="1" customHeight="1">
      <c r="A10512" s="470"/>
    </row>
    <row r="10513" spans="1:1" s="471" customFormat="1" ht="12" hidden="1" customHeight="1">
      <c r="A10513" s="470"/>
    </row>
    <row r="10514" spans="1:1" s="471" customFormat="1" ht="12" hidden="1" customHeight="1">
      <c r="A10514" s="470"/>
    </row>
    <row r="10515" spans="1:1" s="471" customFormat="1" ht="12" hidden="1" customHeight="1">
      <c r="A10515" s="470"/>
    </row>
    <row r="10516" spans="1:1" s="471" customFormat="1" ht="12" hidden="1" customHeight="1">
      <c r="A10516" s="470"/>
    </row>
    <row r="10517" spans="1:1" s="471" customFormat="1" ht="12" hidden="1" customHeight="1">
      <c r="A10517" s="470"/>
    </row>
    <row r="10518" spans="1:1" s="471" customFormat="1" ht="12" hidden="1" customHeight="1">
      <c r="A10518" s="470"/>
    </row>
    <row r="10519" spans="1:1" s="471" customFormat="1" ht="12" hidden="1" customHeight="1">
      <c r="A10519" s="470"/>
    </row>
    <row r="10520" spans="1:1" s="471" customFormat="1" ht="12" hidden="1" customHeight="1">
      <c r="A10520" s="470"/>
    </row>
    <row r="10521" spans="1:1" s="471" customFormat="1" ht="12" hidden="1" customHeight="1">
      <c r="A10521" s="470"/>
    </row>
    <row r="10522" spans="1:1" s="471" customFormat="1" ht="12" hidden="1" customHeight="1">
      <c r="A10522" s="470"/>
    </row>
    <row r="10523" spans="1:1" s="471" customFormat="1" ht="12" hidden="1" customHeight="1">
      <c r="A10523" s="470"/>
    </row>
    <row r="10524" spans="1:1" s="471" customFormat="1" ht="12" hidden="1" customHeight="1">
      <c r="A10524" s="470"/>
    </row>
    <row r="10525" spans="1:1" s="471" customFormat="1" ht="12" hidden="1" customHeight="1">
      <c r="A10525" s="470"/>
    </row>
    <row r="10526" spans="1:1" s="471" customFormat="1" ht="12" hidden="1" customHeight="1">
      <c r="A10526" s="470"/>
    </row>
    <row r="10527" spans="1:1" s="471" customFormat="1" ht="12" hidden="1" customHeight="1">
      <c r="A10527" s="470"/>
    </row>
    <row r="10528" spans="1:1" s="471" customFormat="1" ht="12" hidden="1" customHeight="1">
      <c r="A10528" s="470"/>
    </row>
    <row r="10529" spans="1:1" s="471" customFormat="1" ht="12" hidden="1" customHeight="1">
      <c r="A10529" s="470"/>
    </row>
    <row r="10530" spans="1:1" s="471" customFormat="1" ht="12" hidden="1" customHeight="1">
      <c r="A10530" s="470"/>
    </row>
    <row r="10531" spans="1:1" s="471" customFormat="1" ht="12" hidden="1" customHeight="1">
      <c r="A10531" s="470"/>
    </row>
    <row r="10532" spans="1:1" s="471" customFormat="1" ht="12" hidden="1" customHeight="1">
      <c r="A10532" s="470"/>
    </row>
    <row r="10533" spans="1:1" s="471" customFormat="1" ht="12" hidden="1" customHeight="1">
      <c r="A10533" s="470"/>
    </row>
    <row r="10534" spans="1:1" s="471" customFormat="1" ht="12" hidden="1" customHeight="1">
      <c r="A10534" s="470"/>
    </row>
    <row r="10535" spans="1:1" s="471" customFormat="1" ht="12" hidden="1" customHeight="1">
      <c r="A10535" s="470"/>
    </row>
    <row r="10536" spans="1:1" s="471" customFormat="1" ht="12" hidden="1" customHeight="1">
      <c r="A10536" s="470"/>
    </row>
    <row r="10537" spans="1:1" s="471" customFormat="1" ht="12" hidden="1" customHeight="1">
      <c r="A10537" s="470"/>
    </row>
    <row r="10538" spans="1:1" s="471" customFormat="1" ht="12" hidden="1" customHeight="1">
      <c r="A10538" s="470"/>
    </row>
    <row r="10539" spans="1:1" s="471" customFormat="1" ht="12" hidden="1" customHeight="1">
      <c r="A10539" s="470"/>
    </row>
    <row r="10540" spans="1:1" s="471" customFormat="1" ht="12" hidden="1" customHeight="1">
      <c r="A10540" s="470"/>
    </row>
    <row r="10541" spans="1:1" s="471" customFormat="1" ht="12" hidden="1" customHeight="1">
      <c r="A10541" s="470"/>
    </row>
    <row r="10542" spans="1:1" s="471" customFormat="1" ht="12" hidden="1" customHeight="1">
      <c r="A10542" s="470"/>
    </row>
    <row r="10543" spans="1:1" s="471" customFormat="1" ht="12" hidden="1" customHeight="1">
      <c r="A10543" s="470"/>
    </row>
    <row r="10544" spans="1:1" s="471" customFormat="1" ht="12" hidden="1" customHeight="1">
      <c r="A10544" s="470"/>
    </row>
    <row r="10545" spans="1:1" s="471" customFormat="1" ht="12" hidden="1" customHeight="1">
      <c r="A10545" s="470"/>
    </row>
    <row r="10546" spans="1:1" s="471" customFormat="1" ht="12" hidden="1" customHeight="1">
      <c r="A10546" s="470"/>
    </row>
    <row r="10547" spans="1:1" s="471" customFormat="1" ht="12" hidden="1" customHeight="1">
      <c r="A10547" s="470"/>
    </row>
    <row r="10548" spans="1:1" s="471" customFormat="1" ht="12" hidden="1" customHeight="1">
      <c r="A10548" s="470"/>
    </row>
    <row r="10549" spans="1:1" s="471" customFormat="1" ht="12" hidden="1" customHeight="1">
      <c r="A10549" s="470"/>
    </row>
    <row r="10550" spans="1:1" s="471" customFormat="1" ht="12" hidden="1" customHeight="1">
      <c r="A10550" s="470"/>
    </row>
    <row r="10551" spans="1:1" s="471" customFormat="1" ht="12" hidden="1" customHeight="1">
      <c r="A10551" s="470"/>
    </row>
    <row r="10552" spans="1:1" s="471" customFormat="1" ht="12" hidden="1" customHeight="1">
      <c r="A10552" s="470"/>
    </row>
    <row r="10553" spans="1:1" s="471" customFormat="1" ht="12" hidden="1" customHeight="1">
      <c r="A10553" s="470"/>
    </row>
    <row r="10554" spans="1:1" s="471" customFormat="1" ht="12" hidden="1" customHeight="1">
      <c r="A10554" s="470"/>
    </row>
    <row r="10555" spans="1:1" s="471" customFormat="1" ht="12" hidden="1" customHeight="1">
      <c r="A10555" s="470"/>
    </row>
    <row r="10556" spans="1:1" s="471" customFormat="1" ht="12" hidden="1" customHeight="1">
      <c r="A10556" s="470"/>
    </row>
    <row r="10557" spans="1:1" s="471" customFormat="1" ht="12" hidden="1" customHeight="1">
      <c r="A10557" s="470"/>
    </row>
    <row r="10558" spans="1:1" s="471" customFormat="1" ht="12" hidden="1" customHeight="1">
      <c r="A10558" s="470"/>
    </row>
    <row r="10559" spans="1:1" s="471" customFormat="1" ht="12" hidden="1" customHeight="1">
      <c r="A10559" s="470"/>
    </row>
    <row r="10560" spans="1:1" s="471" customFormat="1" ht="12" hidden="1" customHeight="1">
      <c r="A10560" s="470"/>
    </row>
    <row r="10561" spans="1:1" s="471" customFormat="1" ht="12" hidden="1" customHeight="1">
      <c r="A10561" s="470"/>
    </row>
    <row r="10562" spans="1:1" s="471" customFormat="1" ht="12" hidden="1" customHeight="1">
      <c r="A10562" s="470"/>
    </row>
    <row r="10563" spans="1:1" s="471" customFormat="1" ht="12" hidden="1" customHeight="1">
      <c r="A10563" s="470"/>
    </row>
    <row r="10564" spans="1:1" s="471" customFormat="1" ht="12" hidden="1" customHeight="1">
      <c r="A10564" s="470"/>
    </row>
    <row r="10565" spans="1:1" s="471" customFormat="1" ht="12" hidden="1" customHeight="1">
      <c r="A10565" s="470"/>
    </row>
    <row r="10566" spans="1:1" s="471" customFormat="1" ht="12" hidden="1" customHeight="1">
      <c r="A10566" s="470"/>
    </row>
    <row r="10567" spans="1:1" s="471" customFormat="1" ht="12" hidden="1" customHeight="1">
      <c r="A10567" s="470"/>
    </row>
    <row r="10568" spans="1:1" s="471" customFormat="1" ht="12" hidden="1" customHeight="1">
      <c r="A10568" s="470"/>
    </row>
    <row r="10569" spans="1:1" s="471" customFormat="1" ht="12" hidden="1" customHeight="1">
      <c r="A10569" s="470"/>
    </row>
    <row r="10570" spans="1:1" s="471" customFormat="1" ht="12" hidden="1" customHeight="1">
      <c r="A10570" s="470"/>
    </row>
    <row r="10571" spans="1:1" s="471" customFormat="1" ht="12" hidden="1" customHeight="1">
      <c r="A10571" s="470"/>
    </row>
    <row r="10572" spans="1:1" s="471" customFormat="1" ht="12" hidden="1" customHeight="1">
      <c r="A10572" s="470"/>
    </row>
    <row r="10573" spans="1:1" s="471" customFormat="1" ht="12" hidden="1" customHeight="1">
      <c r="A10573" s="470"/>
    </row>
    <row r="10574" spans="1:1" s="471" customFormat="1" ht="12" hidden="1" customHeight="1">
      <c r="A10574" s="470"/>
    </row>
    <row r="10575" spans="1:1" s="471" customFormat="1" ht="12" hidden="1" customHeight="1">
      <c r="A10575" s="470"/>
    </row>
    <row r="10576" spans="1:1" s="471" customFormat="1" ht="12" hidden="1" customHeight="1">
      <c r="A10576" s="470"/>
    </row>
    <row r="10577" spans="1:1" s="471" customFormat="1" ht="12" hidden="1" customHeight="1">
      <c r="A10577" s="470"/>
    </row>
    <row r="10578" spans="1:1" s="471" customFormat="1" ht="12" hidden="1" customHeight="1">
      <c r="A10578" s="470"/>
    </row>
    <row r="10579" spans="1:1" s="471" customFormat="1" ht="12" hidden="1" customHeight="1">
      <c r="A10579" s="470"/>
    </row>
    <row r="10580" spans="1:1" s="471" customFormat="1" ht="12" hidden="1" customHeight="1">
      <c r="A10580" s="470"/>
    </row>
    <row r="10581" spans="1:1" s="471" customFormat="1" ht="12" hidden="1" customHeight="1">
      <c r="A10581" s="470"/>
    </row>
    <row r="10582" spans="1:1" s="471" customFormat="1" ht="12" hidden="1" customHeight="1">
      <c r="A10582" s="470"/>
    </row>
    <row r="10583" spans="1:1" s="471" customFormat="1" ht="12" hidden="1" customHeight="1">
      <c r="A10583" s="470"/>
    </row>
    <row r="10584" spans="1:1" s="471" customFormat="1" ht="12" hidden="1" customHeight="1">
      <c r="A10584" s="470"/>
    </row>
    <row r="10585" spans="1:1" s="471" customFormat="1" ht="12" hidden="1" customHeight="1">
      <c r="A10585" s="470"/>
    </row>
    <row r="10586" spans="1:1" s="471" customFormat="1" ht="12" hidden="1" customHeight="1">
      <c r="A10586" s="470"/>
    </row>
    <row r="10587" spans="1:1" s="471" customFormat="1" ht="12" hidden="1" customHeight="1">
      <c r="A10587" s="470"/>
    </row>
    <row r="10588" spans="1:1" s="471" customFormat="1" ht="12" hidden="1" customHeight="1">
      <c r="A10588" s="470"/>
    </row>
    <row r="10589" spans="1:1" s="471" customFormat="1" ht="12" hidden="1" customHeight="1">
      <c r="A10589" s="470"/>
    </row>
    <row r="10590" spans="1:1" s="471" customFormat="1" ht="12" hidden="1" customHeight="1">
      <c r="A10590" s="470"/>
    </row>
    <row r="10591" spans="1:1" s="471" customFormat="1" ht="12" hidden="1" customHeight="1">
      <c r="A10591" s="470"/>
    </row>
    <row r="10592" spans="1:1" s="471" customFormat="1" ht="12" hidden="1" customHeight="1">
      <c r="A10592" s="470"/>
    </row>
    <row r="10593" spans="1:1" s="471" customFormat="1" ht="12" hidden="1" customHeight="1">
      <c r="A10593" s="470"/>
    </row>
    <row r="10594" spans="1:1" s="471" customFormat="1" ht="12" hidden="1" customHeight="1">
      <c r="A10594" s="470"/>
    </row>
    <row r="10595" spans="1:1" s="471" customFormat="1" ht="12" hidden="1" customHeight="1">
      <c r="A10595" s="470"/>
    </row>
    <row r="10596" spans="1:1" s="471" customFormat="1" ht="12" hidden="1" customHeight="1">
      <c r="A10596" s="470"/>
    </row>
    <row r="10597" spans="1:1" s="471" customFormat="1" ht="12" hidden="1" customHeight="1">
      <c r="A10597" s="470"/>
    </row>
    <row r="10598" spans="1:1" s="471" customFormat="1" ht="12" hidden="1" customHeight="1">
      <c r="A10598" s="470"/>
    </row>
    <row r="10599" spans="1:1" s="471" customFormat="1" ht="12" hidden="1" customHeight="1">
      <c r="A10599" s="470"/>
    </row>
    <row r="10600" spans="1:1" s="471" customFormat="1" ht="12" hidden="1" customHeight="1">
      <c r="A10600" s="470"/>
    </row>
    <row r="10601" spans="1:1" s="471" customFormat="1" ht="12" hidden="1" customHeight="1">
      <c r="A10601" s="470"/>
    </row>
    <row r="10602" spans="1:1" s="471" customFormat="1" ht="12" hidden="1" customHeight="1">
      <c r="A10602" s="470"/>
    </row>
    <row r="10603" spans="1:1" s="471" customFormat="1" ht="12" hidden="1" customHeight="1">
      <c r="A10603" s="470"/>
    </row>
    <row r="10604" spans="1:1" s="471" customFormat="1" ht="12" hidden="1" customHeight="1">
      <c r="A10604" s="470"/>
    </row>
    <row r="10605" spans="1:1" s="471" customFormat="1" ht="12" hidden="1" customHeight="1">
      <c r="A10605" s="470"/>
    </row>
    <row r="10606" spans="1:1" s="471" customFormat="1" ht="12" hidden="1" customHeight="1">
      <c r="A10606" s="470"/>
    </row>
    <row r="10607" spans="1:1" s="471" customFormat="1" ht="12" hidden="1" customHeight="1">
      <c r="A10607" s="470"/>
    </row>
    <row r="10608" spans="1:1" s="471" customFormat="1" ht="12" hidden="1" customHeight="1">
      <c r="A10608" s="470"/>
    </row>
    <row r="10609" spans="1:1" s="471" customFormat="1" ht="12" hidden="1" customHeight="1">
      <c r="A10609" s="470"/>
    </row>
    <row r="10610" spans="1:1" s="471" customFormat="1" ht="12" hidden="1" customHeight="1">
      <c r="A10610" s="470"/>
    </row>
    <row r="10611" spans="1:1" s="471" customFormat="1" ht="12" hidden="1" customHeight="1">
      <c r="A10611" s="470"/>
    </row>
    <row r="10612" spans="1:1" s="471" customFormat="1" ht="12" hidden="1" customHeight="1">
      <c r="A10612" s="470"/>
    </row>
    <row r="10613" spans="1:1" s="471" customFormat="1" ht="12" hidden="1" customHeight="1">
      <c r="A10613" s="470"/>
    </row>
    <row r="10614" spans="1:1" s="471" customFormat="1" ht="12" hidden="1" customHeight="1">
      <c r="A10614" s="470"/>
    </row>
    <row r="10615" spans="1:1" s="471" customFormat="1" ht="12" hidden="1" customHeight="1">
      <c r="A10615" s="470"/>
    </row>
    <row r="10616" spans="1:1" s="471" customFormat="1" ht="12" hidden="1" customHeight="1">
      <c r="A10616" s="470"/>
    </row>
    <row r="10617" spans="1:1" s="471" customFormat="1" ht="12" hidden="1" customHeight="1">
      <c r="A10617" s="470"/>
    </row>
    <row r="10618" spans="1:1" s="471" customFormat="1" ht="12" hidden="1" customHeight="1">
      <c r="A10618" s="470"/>
    </row>
    <row r="10619" spans="1:1" s="471" customFormat="1" ht="12" hidden="1" customHeight="1">
      <c r="A10619" s="470"/>
    </row>
    <row r="10620" spans="1:1" s="471" customFormat="1" ht="12" hidden="1" customHeight="1">
      <c r="A10620" s="470"/>
    </row>
    <row r="10621" spans="1:1" s="471" customFormat="1" ht="12" hidden="1" customHeight="1">
      <c r="A10621" s="470"/>
    </row>
    <row r="10622" spans="1:1" s="471" customFormat="1" ht="12" hidden="1" customHeight="1">
      <c r="A10622" s="470"/>
    </row>
    <row r="10623" spans="1:1" s="471" customFormat="1" ht="12" hidden="1" customHeight="1">
      <c r="A10623" s="470"/>
    </row>
    <row r="10624" spans="1:1" s="471" customFormat="1" ht="12" hidden="1" customHeight="1">
      <c r="A10624" s="470"/>
    </row>
    <row r="10625" spans="1:1" s="471" customFormat="1" ht="12" hidden="1" customHeight="1">
      <c r="A10625" s="470"/>
    </row>
    <row r="10626" spans="1:1" s="471" customFormat="1" ht="12" hidden="1" customHeight="1">
      <c r="A10626" s="470"/>
    </row>
    <row r="10627" spans="1:1" s="471" customFormat="1" ht="12" hidden="1" customHeight="1">
      <c r="A10627" s="470"/>
    </row>
    <row r="10628" spans="1:1" s="471" customFormat="1" ht="12" hidden="1" customHeight="1">
      <c r="A10628" s="470"/>
    </row>
    <row r="10629" spans="1:1" s="471" customFormat="1" ht="12" hidden="1" customHeight="1">
      <c r="A10629" s="470"/>
    </row>
    <row r="10630" spans="1:1" s="471" customFormat="1" ht="12" hidden="1" customHeight="1">
      <c r="A10630" s="470"/>
    </row>
    <row r="10631" spans="1:1" s="471" customFormat="1" ht="12" hidden="1" customHeight="1">
      <c r="A10631" s="470"/>
    </row>
    <row r="10632" spans="1:1" s="471" customFormat="1" ht="12" hidden="1" customHeight="1">
      <c r="A10632" s="470"/>
    </row>
    <row r="10633" spans="1:1" s="471" customFormat="1" ht="12" hidden="1" customHeight="1">
      <c r="A10633" s="470"/>
    </row>
    <row r="10634" spans="1:1" s="471" customFormat="1" ht="12" hidden="1" customHeight="1">
      <c r="A10634" s="470"/>
    </row>
    <row r="10635" spans="1:1" s="471" customFormat="1" ht="12" hidden="1" customHeight="1">
      <c r="A10635" s="470"/>
    </row>
    <row r="10636" spans="1:1" s="471" customFormat="1" ht="12" hidden="1" customHeight="1">
      <c r="A10636" s="470"/>
    </row>
    <row r="10637" spans="1:1" s="471" customFormat="1" ht="12" hidden="1" customHeight="1">
      <c r="A10637" s="470"/>
    </row>
    <row r="10638" spans="1:1" s="471" customFormat="1" ht="12" hidden="1" customHeight="1">
      <c r="A10638" s="470"/>
    </row>
    <row r="10639" spans="1:1" s="471" customFormat="1" ht="12" hidden="1" customHeight="1">
      <c r="A10639" s="470"/>
    </row>
    <row r="10640" spans="1:1" s="471" customFormat="1" ht="12" hidden="1" customHeight="1">
      <c r="A10640" s="470"/>
    </row>
    <row r="10641" spans="1:1" s="471" customFormat="1" ht="12" hidden="1" customHeight="1">
      <c r="A10641" s="470"/>
    </row>
    <row r="10642" spans="1:1" s="471" customFormat="1" ht="12" hidden="1" customHeight="1">
      <c r="A10642" s="470"/>
    </row>
    <row r="10643" spans="1:1" s="471" customFormat="1" ht="12" hidden="1" customHeight="1">
      <c r="A10643" s="470"/>
    </row>
    <row r="10644" spans="1:1" s="471" customFormat="1" ht="12" hidden="1" customHeight="1">
      <c r="A10644" s="470"/>
    </row>
    <row r="10645" spans="1:1" s="471" customFormat="1" ht="12" hidden="1" customHeight="1">
      <c r="A10645" s="470"/>
    </row>
    <row r="10646" spans="1:1" s="471" customFormat="1" ht="12" hidden="1" customHeight="1">
      <c r="A10646" s="470"/>
    </row>
    <row r="10647" spans="1:1" s="471" customFormat="1" ht="12" hidden="1" customHeight="1">
      <c r="A10647" s="470"/>
    </row>
    <row r="10648" spans="1:1" s="471" customFormat="1" ht="12" hidden="1" customHeight="1">
      <c r="A10648" s="470"/>
    </row>
    <row r="10649" spans="1:1" s="471" customFormat="1" ht="12" hidden="1" customHeight="1">
      <c r="A10649" s="470"/>
    </row>
    <row r="10650" spans="1:1" s="471" customFormat="1" ht="12" hidden="1" customHeight="1">
      <c r="A10650" s="470"/>
    </row>
    <row r="10651" spans="1:1" s="471" customFormat="1" ht="12" hidden="1" customHeight="1">
      <c r="A10651" s="470"/>
    </row>
    <row r="10652" spans="1:1" s="471" customFormat="1" ht="12" hidden="1" customHeight="1">
      <c r="A10652" s="470"/>
    </row>
    <row r="10653" spans="1:1" s="471" customFormat="1" ht="12" hidden="1" customHeight="1">
      <c r="A10653" s="470"/>
    </row>
    <row r="10654" spans="1:1" s="471" customFormat="1" ht="12" hidden="1" customHeight="1">
      <c r="A10654" s="470"/>
    </row>
    <row r="10655" spans="1:1" s="471" customFormat="1" ht="12" hidden="1" customHeight="1">
      <c r="A10655" s="470"/>
    </row>
    <row r="10656" spans="1:1" s="471" customFormat="1" ht="12" hidden="1" customHeight="1">
      <c r="A10656" s="470"/>
    </row>
    <row r="10657" spans="1:1" s="471" customFormat="1" ht="12" hidden="1" customHeight="1">
      <c r="A10657" s="470"/>
    </row>
    <row r="10658" spans="1:1" s="471" customFormat="1" ht="12" hidden="1" customHeight="1">
      <c r="A10658" s="470"/>
    </row>
    <row r="10659" spans="1:1" s="471" customFormat="1" ht="12" hidden="1" customHeight="1">
      <c r="A10659" s="470"/>
    </row>
    <row r="10660" spans="1:1" s="471" customFormat="1" ht="12" hidden="1" customHeight="1">
      <c r="A10660" s="470"/>
    </row>
    <row r="10661" spans="1:1" s="471" customFormat="1" ht="12" hidden="1" customHeight="1">
      <c r="A10661" s="470"/>
    </row>
    <row r="10662" spans="1:1" s="471" customFormat="1" ht="12" hidden="1" customHeight="1">
      <c r="A10662" s="470"/>
    </row>
    <row r="10663" spans="1:1" s="471" customFormat="1" ht="12" hidden="1" customHeight="1">
      <c r="A10663" s="470"/>
    </row>
    <row r="10664" spans="1:1" s="471" customFormat="1" ht="12" hidden="1" customHeight="1">
      <c r="A10664" s="470"/>
    </row>
    <row r="10665" spans="1:1" s="471" customFormat="1" ht="12" hidden="1" customHeight="1">
      <c r="A10665" s="470"/>
    </row>
    <row r="10666" spans="1:1" s="471" customFormat="1" ht="12" hidden="1" customHeight="1">
      <c r="A10666" s="470"/>
    </row>
    <row r="10667" spans="1:1" s="471" customFormat="1" ht="12" hidden="1" customHeight="1">
      <c r="A10667" s="470"/>
    </row>
    <row r="10668" spans="1:1" s="471" customFormat="1" ht="12" hidden="1" customHeight="1">
      <c r="A10668" s="470"/>
    </row>
    <row r="10669" spans="1:1" s="471" customFormat="1" ht="12" hidden="1" customHeight="1">
      <c r="A10669" s="470"/>
    </row>
    <row r="10670" spans="1:1" s="471" customFormat="1" ht="12" hidden="1" customHeight="1">
      <c r="A10670" s="470"/>
    </row>
    <row r="10671" spans="1:1" s="471" customFormat="1" ht="12" hidden="1" customHeight="1">
      <c r="A10671" s="470"/>
    </row>
    <row r="10672" spans="1:1" s="471" customFormat="1" ht="12" hidden="1" customHeight="1">
      <c r="A10672" s="470"/>
    </row>
    <row r="10673" spans="1:1" s="471" customFormat="1" ht="12" hidden="1" customHeight="1">
      <c r="A10673" s="470"/>
    </row>
    <row r="10674" spans="1:1" s="471" customFormat="1" ht="12" hidden="1" customHeight="1">
      <c r="A10674" s="470"/>
    </row>
    <row r="10675" spans="1:1" s="471" customFormat="1" ht="12" hidden="1" customHeight="1">
      <c r="A10675" s="470"/>
    </row>
    <row r="10676" spans="1:1" s="471" customFormat="1" ht="12" hidden="1" customHeight="1">
      <c r="A10676" s="470"/>
    </row>
    <row r="10677" spans="1:1" s="471" customFormat="1" ht="12" hidden="1" customHeight="1">
      <c r="A10677" s="470"/>
    </row>
    <row r="10678" spans="1:1" s="471" customFormat="1" ht="12" hidden="1" customHeight="1">
      <c r="A10678" s="470"/>
    </row>
    <row r="10679" spans="1:1" s="471" customFormat="1" ht="12" hidden="1" customHeight="1">
      <c r="A10679" s="470"/>
    </row>
    <row r="10680" spans="1:1" s="471" customFormat="1" ht="12" hidden="1" customHeight="1">
      <c r="A10680" s="470"/>
    </row>
    <row r="10681" spans="1:1" s="471" customFormat="1" ht="12" hidden="1" customHeight="1">
      <c r="A10681" s="470"/>
    </row>
    <row r="10682" spans="1:1" s="471" customFormat="1" ht="12" hidden="1" customHeight="1">
      <c r="A10682" s="470"/>
    </row>
    <row r="10683" spans="1:1" s="471" customFormat="1" ht="12" hidden="1" customHeight="1">
      <c r="A10683" s="470"/>
    </row>
    <row r="10684" spans="1:1" s="471" customFormat="1" ht="12" hidden="1" customHeight="1">
      <c r="A10684" s="470"/>
    </row>
    <row r="10685" spans="1:1" s="471" customFormat="1" ht="12" hidden="1" customHeight="1">
      <c r="A10685" s="470"/>
    </row>
    <row r="10686" spans="1:1" s="471" customFormat="1" ht="12" hidden="1" customHeight="1">
      <c r="A10686" s="470"/>
    </row>
    <row r="10687" spans="1:1" s="471" customFormat="1" ht="12" hidden="1" customHeight="1">
      <c r="A10687" s="470"/>
    </row>
    <row r="10688" spans="1:1" s="471" customFormat="1" ht="12" hidden="1" customHeight="1">
      <c r="A10688" s="470"/>
    </row>
    <row r="10689" spans="1:1" s="471" customFormat="1" ht="12" hidden="1" customHeight="1">
      <c r="A10689" s="470"/>
    </row>
    <row r="10690" spans="1:1" s="471" customFormat="1" ht="12" hidden="1" customHeight="1">
      <c r="A10690" s="470"/>
    </row>
    <row r="10691" spans="1:1" s="471" customFormat="1" ht="12" hidden="1" customHeight="1">
      <c r="A10691" s="470"/>
    </row>
    <row r="10692" spans="1:1" s="471" customFormat="1" ht="12" hidden="1" customHeight="1">
      <c r="A10692" s="470"/>
    </row>
    <row r="10693" spans="1:1" s="471" customFormat="1" ht="12" hidden="1" customHeight="1">
      <c r="A10693" s="470"/>
    </row>
    <row r="10694" spans="1:1" s="471" customFormat="1" ht="12" hidden="1" customHeight="1">
      <c r="A10694" s="470"/>
    </row>
    <row r="10695" spans="1:1" s="471" customFormat="1" ht="12" hidden="1" customHeight="1">
      <c r="A10695" s="470"/>
    </row>
    <row r="10696" spans="1:1" s="471" customFormat="1" ht="12" hidden="1" customHeight="1">
      <c r="A10696" s="470"/>
    </row>
    <row r="10697" spans="1:1" s="471" customFormat="1" ht="12" hidden="1" customHeight="1">
      <c r="A10697" s="470"/>
    </row>
    <row r="10698" spans="1:1" s="471" customFormat="1" ht="12" hidden="1" customHeight="1">
      <c r="A10698" s="470"/>
    </row>
    <row r="10699" spans="1:1" s="471" customFormat="1" ht="12" hidden="1" customHeight="1">
      <c r="A10699" s="470"/>
    </row>
    <row r="10700" spans="1:1" s="471" customFormat="1" ht="12" hidden="1" customHeight="1">
      <c r="A10700" s="470"/>
    </row>
    <row r="10701" spans="1:1" s="471" customFormat="1" ht="12" hidden="1" customHeight="1">
      <c r="A10701" s="470"/>
    </row>
    <row r="10702" spans="1:1" s="471" customFormat="1" ht="12" hidden="1" customHeight="1">
      <c r="A10702" s="470"/>
    </row>
    <row r="10703" spans="1:1" s="471" customFormat="1" ht="12" hidden="1" customHeight="1">
      <c r="A10703" s="470"/>
    </row>
    <row r="10704" spans="1:1" s="471" customFormat="1" ht="12" hidden="1" customHeight="1">
      <c r="A10704" s="470"/>
    </row>
    <row r="10705" spans="1:1" s="471" customFormat="1" ht="12" hidden="1" customHeight="1">
      <c r="A10705" s="470"/>
    </row>
    <row r="10706" spans="1:1" s="471" customFormat="1" ht="12" hidden="1" customHeight="1">
      <c r="A10706" s="470"/>
    </row>
    <row r="10707" spans="1:1" s="471" customFormat="1" ht="12" hidden="1" customHeight="1">
      <c r="A10707" s="470"/>
    </row>
    <row r="10708" spans="1:1" s="471" customFormat="1" ht="12" hidden="1" customHeight="1">
      <c r="A10708" s="470"/>
    </row>
    <row r="10709" spans="1:1" s="471" customFormat="1" ht="12" hidden="1" customHeight="1">
      <c r="A10709" s="470"/>
    </row>
    <row r="10710" spans="1:1" s="471" customFormat="1" ht="12" hidden="1" customHeight="1">
      <c r="A10710" s="470"/>
    </row>
    <row r="10711" spans="1:1" s="471" customFormat="1" ht="12" hidden="1" customHeight="1">
      <c r="A10711" s="470"/>
    </row>
    <row r="10712" spans="1:1" s="471" customFormat="1" ht="12" hidden="1" customHeight="1">
      <c r="A10712" s="470"/>
    </row>
    <row r="10713" spans="1:1" s="471" customFormat="1" ht="12" hidden="1" customHeight="1">
      <c r="A10713" s="470"/>
    </row>
    <row r="10714" spans="1:1" s="471" customFormat="1" ht="12" hidden="1" customHeight="1">
      <c r="A10714" s="470"/>
    </row>
    <row r="10715" spans="1:1" s="471" customFormat="1" ht="12" hidden="1" customHeight="1">
      <c r="A10715" s="470"/>
    </row>
    <row r="10716" spans="1:1" s="471" customFormat="1" ht="12" hidden="1" customHeight="1">
      <c r="A10716" s="470"/>
    </row>
    <row r="10717" spans="1:1" s="471" customFormat="1" ht="12" hidden="1" customHeight="1">
      <c r="A10717" s="470"/>
    </row>
    <row r="10718" spans="1:1" s="471" customFormat="1" ht="12" hidden="1" customHeight="1">
      <c r="A10718" s="470"/>
    </row>
    <row r="10719" spans="1:1" s="471" customFormat="1" ht="12" hidden="1" customHeight="1">
      <c r="A10719" s="470"/>
    </row>
    <row r="10720" spans="1:1" s="471" customFormat="1" ht="12" hidden="1" customHeight="1">
      <c r="A10720" s="470"/>
    </row>
    <row r="10721" spans="1:1" s="471" customFormat="1" ht="12" hidden="1" customHeight="1">
      <c r="A10721" s="470"/>
    </row>
    <row r="10722" spans="1:1" s="471" customFormat="1" ht="12" hidden="1" customHeight="1">
      <c r="A10722" s="470"/>
    </row>
    <row r="10723" spans="1:1" s="471" customFormat="1" ht="12" hidden="1" customHeight="1">
      <c r="A10723" s="470"/>
    </row>
    <row r="10724" spans="1:1" s="471" customFormat="1" ht="12" hidden="1" customHeight="1">
      <c r="A10724" s="470"/>
    </row>
    <row r="10725" spans="1:1" s="471" customFormat="1" ht="12" hidden="1" customHeight="1">
      <c r="A10725" s="470"/>
    </row>
    <row r="10726" spans="1:1" s="471" customFormat="1" ht="12" hidden="1" customHeight="1">
      <c r="A10726" s="470"/>
    </row>
    <row r="10727" spans="1:1" s="471" customFormat="1" ht="12" hidden="1" customHeight="1">
      <c r="A10727" s="470"/>
    </row>
    <row r="10728" spans="1:1" s="471" customFormat="1" ht="12" hidden="1" customHeight="1">
      <c r="A10728" s="470"/>
    </row>
    <row r="10729" spans="1:1" s="471" customFormat="1" ht="12" hidden="1" customHeight="1">
      <c r="A10729" s="470"/>
    </row>
    <row r="10730" spans="1:1" s="471" customFormat="1" ht="12" hidden="1" customHeight="1">
      <c r="A10730" s="470"/>
    </row>
    <row r="10731" spans="1:1" s="471" customFormat="1" ht="12" hidden="1" customHeight="1">
      <c r="A10731" s="470"/>
    </row>
    <row r="10732" spans="1:1" s="471" customFormat="1" ht="12" hidden="1" customHeight="1">
      <c r="A10732" s="470"/>
    </row>
    <row r="10733" spans="1:1" s="471" customFormat="1" ht="12" hidden="1" customHeight="1">
      <c r="A10733" s="470"/>
    </row>
    <row r="10734" spans="1:1" s="471" customFormat="1" ht="12" hidden="1" customHeight="1">
      <c r="A10734" s="470"/>
    </row>
    <row r="10735" spans="1:1" s="471" customFormat="1" ht="12" hidden="1" customHeight="1">
      <c r="A10735" s="470"/>
    </row>
    <row r="10736" spans="1:1" s="471" customFormat="1" ht="12" hidden="1" customHeight="1">
      <c r="A10736" s="470"/>
    </row>
    <row r="10737" spans="1:1" s="471" customFormat="1" ht="12" hidden="1" customHeight="1">
      <c r="A10737" s="470"/>
    </row>
    <row r="10738" spans="1:1" s="471" customFormat="1" ht="12" hidden="1" customHeight="1">
      <c r="A10738" s="470"/>
    </row>
    <row r="10739" spans="1:1" s="471" customFormat="1" ht="12" hidden="1" customHeight="1">
      <c r="A10739" s="470"/>
    </row>
    <row r="10740" spans="1:1" s="471" customFormat="1" ht="12" hidden="1" customHeight="1">
      <c r="A10740" s="470"/>
    </row>
    <row r="10741" spans="1:1" s="471" customFormat="1" ht="12" hidden="1" customHeight="1">
      <c r="A10741" s="470"/>
    </row>
    <row r="10742" spans="1:1" s="471" customFormat="1" ht="12" hidden="1" customHeight="1">
      <c r="A10742" s="470"/>
    </row>
    <row r="10743" spans="1:1" s="471" customFormat="1" ht="12" hidden="1" customHeight="1">
      <c r="A10743" s="470"/>
    </row>
    <row r="10744" spans="1:1" s="471" customFormat="1" ht="12" hidden="1" customHeight="1">
      <c r="A10744" s="470"/>
    </row>
    <row r="10745" spans="1:1" s="471" customFormat="1" ht="12" hidden="1" customHeight="1">
      <c r="A10745" s="470"/>
    </row>
    <row r="10746" spans="1:1" s="471" customFormat="1" ht="12" hidden="1" customHeight="1">
      <c r="A10746" s="470"/>
    </row>
    <row r="10747" spans="1:1" s="471" customFormat="1" ht="12" hidden="1" customHeight="1">
      <c r="A10747" s="470"/>
    </row>
    <row r="10748" spans="1:1" s="471" customFormat="1" ht="12" hidden="1" customHeight="1">
      <c r="A10748" s="470"/>
    </row>
    <row r="10749" spans="1:1" s="471" customFormat="1" ht="12" hidden="1" customHeight="1">
      <c r="A10749" s="470"/>
    </row>
    <row r="10750" spans="1:1" s="471" customFormat="1" ht="12" hidden="1" customHeight="1">
      <c r="A10750" s="470"/>
    </row>
    <row r="10751" spans="1:1" s="471" customFormat="1" ht="12" hidden="1" customHeight="1">
      <c r="A10751" s="470"/>
    </row>
    <row r="10752" spans="1:1" s="471" customFormat="1" ht="12" hidden="1" customHeight="1">
      <c r="A10752" s="470"/>
    </row>
    <row r="10753" spans="1:1" s="471" customFormat="1" ht="12" hidden="1" customHeight="1">
      <c r="A10753" s="470"/>
    </row>
    <row r="10754" spans="1:1" s="471" customFormat="1" ht="12" hidden="1" customHeight="1">
      <c r="A10754" s="470"/>
    </row>
    <row r="10755" spans="1:1" s="471" customFormat="1" ht="12" hidden="1" customHeight="1">
      <c r="A10755" s="470"/>
    </row>
    <row r="10756" spans="1:1" s="471" customFormat="1" ht="12" hidden="1" customHeight="1">
      <c r="A10756" s="470"/>
    </row>
    <row r="10757" spans="1:1" s="471" customFormat="1" ht="12" hidden="1" customHeight="1">
      <c r="A10757" s="470"/>
    </row>
    <row r="10758" spans="1:1" s="471" customFormat="1" ht="12" hidden="1" customHeight="1">
      <c r="A10758" s="470"/>
    </row>
    <row r="10759" spans="1:1" s="471" customFormat="1" ht="12" hidden="1" customHeight="1">
      <c r="A10759" s="470"/>
    </row>
    <row r="10760" spans="1:1" s="471" customFormat="1" ht="12" hidden="1" customHeight="1">
      <c r="A10760" s="470"/>
    </row>
    <row r="10761" spans="1:1" s="471" customFormat="1" ht="12" hidden="1" customHeight="1">
      <c r="A10761" s="470"/>
    </row>
    <row r="10762" spans="1:1" s="471" customFormat="1" ht="12" hidden="1" customHeight="1">
      <c r="A10762" s="470"/>
    </row>
    <row r="10763" spans="1:1" s="471" customFormat="1" ht="12" hidden="1" customHeight="1">
      <c r="A10763" s="470"/>
    </row>
    <row r="10764" spans="1:1" s="471" customFormat="1" ht="12" hidden="1" customHeight="1">
      <c r="A10764" s="470"/>
    </row>
    <row r="10765" spans="1:1" s="471" customFormat="1" ht="12" hidden="1" customHeight="1">
      <c r="A10765" s="470"/>
    </row>
    <row r="10766" spans="1:1" s="471" customFormat="1" ht="12" hidden="1" customHeight="1">
      <c r="A10766" s="470"/>
    </row>
    <row r="10767" spans="1:1" s="471" customFormat="1" ht="12" hidden="1" customHeight="1">
      <c r="A10767" s="470"/>
    </row>
    <row r="10768" spans="1:1" s="471" customFormat="1" ht="12" hidden="1" customHeight="1">
      <c r="A10768" s="470"/>
    </row>
    <row r="10769" spans="1:1" s="471" customFormat="1" ht="12" hidden="1" customHeight="1">
      <c r="A10769" s="470"/>
    </row>
    <row r="10770" spans="1:1" s="471" customFormat="1" ht="12" hidden="1" customHeight="1">
      <c r="A10770" s="470"/>
    </row>
    <row r="10771" spans="1:1" s="471" customFormat="1" ht="12" hidden="1" customHeight="1">
      <c r="A10771" s="470"/>
    </row>
    <row r="10772" spans="1:1" s="471" customFormat="1" ht="12" hidden="1" customHeight="1">
      <c r="A10772" s="470"/>
    </row>
    <row r="10773" spans="1:1" s="471" customFormat="1" ht="12" hidden="1" customHeight="1">
      <c r="A10773" s="470"/>
    </row>
    <row r="10774" spans="1:1" s="471" customFormat="1" ht="12" hidden="1" customHeight="1">
      <c r="A10774" s="470"/>
    </row>
    <row r="10775" spans="1:1" s="471" customFormat="1" ht="12" hidden="1" customHeight="1">
      <c r="A10775" s="470"/>
    </row>
    <row r="10776" spans="1:1" s="471" customFormat="1" ht="12" hidden="1" customHeight="1">
      <c r="A10776" s="470"/>
    </row>
    <row r="10777" spans="1:1" s="471" customFormat="1" ht="12" hidden="1" customHeight="1">
      <c r="A10777" s="470"/>
    </row>
    <row r="10778" spans="1:1" s="471" customFormat="1" ht="12" hidden="1" customHeight="1">
      <c r="A10778" s="470"/>
    </row>
    <row r="10779" spans="1:1" s="471" customFormat="1" ht="12" hidden="1" customHeight="1">
      <c r="A10779" s="470"/>
    </row>
    <row r="10780" spans="1:1" s="471" customFormat="1" ht="12" hidden="1" customHeight="1">
      <c r="A10780" s="470"/>
    </row>
    <row r="10781" spans="1:1" s="471" customFormat="1" ht="12" hidden="1" customHeight="1">
      <c r="A10781" s="470"/>
    </row>
    <row r="10782" spans="1:1" s="471" customFormat="1" ht="12" hidden="1" customHeight="1">
      <c r="A10782" s="470"/>
    </row>
    <row r="10783" spans="1:1" s="471" customFormat="1" ht="12" hidden="1" customHeight="1">
      <c r="A10783" s="470"/>
    </row>
    <row r="10784" spans="1:1" s="471" customFormat="1" ht="12" hidden="1" customHeight="1">
      <c r="A10784" s="470"/>
    </row>
    <row r="10785" spans="1:1" s="471" customFormat="1" ht="12" hidden="1" customHeight="1">
      <c r="A10785" s="470"/>
    </row>
    <row r="10786" spans="1:1" s="471" customFormat="1" ht="12" hidden="1" customHeight="1">
      <c r="A10786" s="470"/>
    </row>
    <row r="10787" spans="1:1" s="471" customFormat="1" ht="12" hidden="1" customHeight="1">
      <c r="A10787" s="470"/>
    </row>
    <row r="10788" spans="1:1" s="471" customFormat="1" ht="12" hidden="1" customHeight="1">
      <c r="A10788" s="470"/>
    </row>
    <row r="10789" spans="1:1" s="471" customFormat="1" ht="12" hidden="1" customHeight="1">
      <c r="A10789" s="470"/>
    </row>
    <row r="10790" spans="1:1" s="471" customFormat="1" ht="12" hidden="1" customHeight="1">
      <c r="A10790" s="470"/>
    </row>
    <row r="10791" spans="1:1" s="471" customFormat="1" ht="12" hidden="1" customHeight="1">
      <c r="A10791" s="470"/>
    </row>
    <row r="10792" spans="1:1" s="471" customFormat="1" ht="12" hidden="1" customHeight="1">
      <c r="A10792" s="470"/>
    </row>
    <row r="10793" spans="1:1" s="471" customFormat="1" ht="12" hidden="1" customHeight="1">
      <c r="A10793" s="470"/>
    </row>
    <row r="10794" spans="1:1" s="471" customFormat="1" ht="12" hidden="1" customHeight="1">
      <c r="A10794" s="470"/>
    </row>
    <row r="10795" spans="1:1" s="471" customFormat="1" ht="12" hidden="1" customHeight="1">
      <c r="A10795" s="470"/>
    </row>
    <row r="10796" spans="1:1" s="471" customFormat="1" ht="12" hidden="1" customHeight="1">
      <c r="A10796" s="470"/>
    </row>
    <row r="10797" spans="1:1" s="471" customFormat="1" ht="12" hidden="1" customHeight="1">
      <c r="A10797" s="470"/>
    </row>
    <row r="10798" spans="1:1" s="471" customFormat="1" ht="12" hidden="1" customHeight="1">
      <c r="A10798" s="470"/>
    </row>
    <row r="10799" spans="1:1" s="471" customFormat="1" ht="12" hidden="1" customHeight="1">
      <c r="A10799" s="470"/>
    </row>
    <row r="10800" spans="1:1" s="471" customFormat="1" ht="12" hidden="1" customHeight="1">
      <c r="A10800" s="470"/>
    </row>
    <row r="10801" spans="1:1" s="471" customFormat="1" ht="12" hidden="1" customHeight="1">
      <c r="A10801" s="470"/>
    </row>
    <row r="10802" spans="1:1" s="471" customFormat="1" ht="12" hidden="1" customHeight="1">
      <c r="A10802" s="470"/>
    </row>
    <row r="10803" spans="1:1" s="471" customFormat="1" ht="12" hidden="1" customHeight="1">
      <c r="A10803" s="470"/>
    </row>
    <row r="10804" spans="1:1" s="471" customFormat="1" ht="12" hidden="1" customHeight="1">
      <c r="A10804" s="470"/>
    </row>
    <row r="10805" spans="1:1" s="471" customFormat="1" ht="12" hidden="1" customHeight="1">
      <c r="A10805" s="470"/>
    </row>
    <row r="10806" spans="1:1" s="471" customFormat="1" ht="12" hidden="1" customHeight="1">
      <c r="A10806" s="470"/>
    </row>
    <row r="10807" spans="1:1" s="471" customFormat="1" ht="12" hidden="1" customHeight="1">
      <c r="A10807" s="470"/>
    </row>
    <row r="10808" spans="1:1" s="471" customFormat="1" ht="12" hidden="1" customHeight="1">
      <c r="A10808" s="470"/>
    </row>
    <row r="10809" spans="1:1" s="471" customFormat="1" ht="12" hidden="1" customHeight="1">
      <c r="A10809" s="470"/>
    </row>
    <row r="10810" spans="1:1" s="471" customFormat="1" ht="12" hidden="1" customHeight="1">
      <c r="A10810" s="470"/>
    </row>
    <row r="10811" spans="1:1" s="471" customFormat="1" ht="12" hidden="1" customHeight="1">
      <c r="A10811" s="470"/>
    </row>
    <row r="10812" spans="1:1" s="471" customFormat="1" ht="12" hidden="1" customHeight="1">
      <c r="A10812" s="470"/>
    </row>
    <row r="10813" spans="1:1" s="471" customFormat="1" ht="12" hidden="1" customHeight="1">
      <c r="A10813" s="470"/>
    </row>
    <row r="10814" spans="1:1" s="471" customFormat="1" ht="12" hidden="1" customHeight="1">
      <c r="A10814" s="470"/>
    </row>
    <row r="10815" spans="1:1" s="471" customFormat="1" ht="12" hidden="1" customHeight="1">
      <c r="A10815" s="470"/>
    </row>
    <row r="10816" spans="1:1" s="471" customFormat="1" ht="12" hidden="1" customHeight="1">
      <c r="A10816" s="470"/>
    </row>
    <row r="10817" spans="1:1" s="471" customFormat="1" ht="12" hidden="1" customHeight="1">
      <c r="A10817" s="470"/>
    </row>
    <row r="10818" spans="1:1" s="471" customFormat="1" ht="12" hidden="1" customHeight="1">
      <c r="A10818" s="470"/>
    </row>
    <row r="10819" spans="1:1" s="471" customFormat="1" ht="12" hidden="1" customHeight="1">
      <c r="A10819" s="470"/>
    </row>
    <row r="10820" spans="1:1" s="471" customFormat="1" ht="12" hidden="1" customHeight="1">
      <c r="A10820" s="470"/>
    </row>
    <row r="10821" spans="1:1" s="471" customFormat="1" ht="12" hidden="1" customHeight="1">
      <c r="A10821" s="470"/>
    </row>
    <row r="10822" spans="1:1" s="471" customFormat="1" ht="12" hidden="1" customHeight="1">
      <c r="A10822" s="470"/>
    </row>
    <row r="10823" spans="1:1" s="471" customFormat="1" ht="12" hidden="1" customHeight="1">
      <c r="A10823" s="470"/>
    </row>
    <row r="10824" spans="1:1" s="471" customFormat="1" ht="12" hidden="1" customHeight="1">
      <c r="A10824" s="470"/>
    </row>
    <row r="10825" spans="1:1" s="471" customFormat="1" ht="12" hidden="1" customHeight="1">
      <c r="A10825" s="470"/>
    </row>
    <row r="10826" spans="1:1" s="471" customFormat="1" ht="12" hidden="1" customHeight="1">
      <c r="A10826" s="470"/>
    </row>
    <row r="10827" spans="1:1" s="471" customFormat="1" ht="12" hidden="1" customHeight="1">
      <c r="A10827" s="470"/>
    </row>
    <row r="10828" spans="1:1" s="471" customFormat="1" ht="12" hidden="1" customHeight="1">
      <c r="A10828" s="470"/>
    </row>
    <row r="10829" spans="1:1" s="471" customFormat="1" ht="12" hidden="1" customHeight="1">
      <c r="A10829" s="470"/>
    </row>
    <row r="10830" spans="1:1" s="471" customFormat="1" ht="12" hidden="1" customHeight="1">
      <c r="A10830" s="470"/>
    </row>
    <row r="10831" spans="1:1" s="471" customFormat="1" ht="12" hidden="1" customHeight="1">
      <c r="A10831" s="470"/>
    </row>
    <row r="10832" spans="1:1" s="471" customFormat="1" ht="12" hidden="1" customHeight="1">
      <c r="A10832" s="470"/>
    </row>
    <row r="10833" spans="1:1" s="471" customFormat="1" ht="12" hidden="1" customHeight="1">
      <c r="A10833" s="470"/>
    </row>
    <row r="10834" spans="1:1" s="471" customFormat="1" ht="12" hidden="1" customHeight="1">
      <c r="A10834" s="470"/>
    </row>
    <row r="10835" spans="1:1" s="471" customFormat="1" ht="12" hidden="1" customHeight="1">
      <c r="A10835" s="470"/>
    </row>
    <row r="10836" spans="1:1" s="471" customFormat="1" ht="12" hidden="1" customHeight="1">
      <c r="A10836" s="470"/>
    </row>
    <row r="10837" spans="1:1" s="471" customFormat="1" ht="12" hidden="1" customHeight="1">
      <c r="A10837" s="470"/>
    </row>
    <row r="10838" spans="1:1" s="471" customFormat="1" ht="12" hidden="1" customHeight="1">
      <c r="A10838" s="470"/>
    </row>
    <row r="10839" spans="1:1" s="471" customFormat="1" ht="12" hidden="1" customHeight="1">
      <c r="A10839" s="470"/>
    </row>
    <row r="10840" spans="1:1" s="471" customFormat="1" ht="12" hidden="1" customHeight="1">
      <c r="A10840" s="470"/>
    </row>
    <row r="10841" spans="1:1" s="471" customFormat="1" ht="12" hidden="1" customHeight="1">
      <c r="A10841" s="470"/>
    </row>
    <row r="10842" spans="1:1" s="471" customFormat="1" ht="12" hidden="1" customHeight="1">
      <c r="A10842" s="470"/>
    </row>
    <row r="10843" spans="1:1" s="471" customFormat="1" ht="12" hidden="1" customHeight="1">
      <c r="A10843" s="470"/>
    </row>
    <row r="10844" spans="1:1" s="471" customFormat="1" ht="12" hidden="1" customHeight="1">
      <c r="A10844" s="470"/>
    </row>
    <row r="10845" spans="1:1" s="471" customFormat="1" ht="12" hidden="1" customHeight="1">
      <c r="A10845" s="470"/>
    </row>
    <row r="10846" spans="1:1" s="471" customFormat="1" ht="12" hidden="1" customHeight="1">
      <c r="A10846" s="470"/>
    </row>
    <row r="10847" spans="1:1" s="471" customFormat="1" ht="12" hidden="1" customHeight="1">
      <c r="A10847" s="470"/>
    </row>
    <row r="10848" spans="1:1" s="471" customFormat="1" ht="12" hidden="1" customHeight="1">
      <c r="A10848" s="470"/>
    </row>
    <row r="10849" spans="1:1" s="471" customFormat="1" ht="12" hidden="1" customHeight="1">
      <c r="A10849" s="470"/>
    </row>
    <row r="10850" spans="1:1" s="471" customFormat="1" ht="12" hidden="1" customHeight="1">
      <c r="A10850" s="470"/>
    </row>
    <row r="10851" spans="1:1" s="471" customFormat="1" ht="12" hidden="1" customHeight="1">
      <c r="A10851" s="470"/>
    </row>
    <row r="10852" spans="1:1" s="471" customFormat="1" ht="12" hidden="1" customHeight="1">
      <c r="A10852" s="470"/>
    </row>
    <row r="10853" spans="1:1" s="471" customFormat="1" ht="12" hidden="1" customHeight="1">
      <c r="A10853" s="470"/>
    </row>
    <row r="10854" spans="1:1" s="471" customFormat="1" ht="12" hidden="1" customHeight="1">
      <c r="A10854" s="470"/>
    </row>
    <row r="10855" spans="1:1" s="471" customFormat="1" ht="12" hidden="1" customHeight="1">
      <c r="A10855" s="470"/>
    </row>
    <row r="10856" spans="1:1" s="471" customFormat="1" ht="12" hidden="1" customHeight="1">
      <c r="A10856" s="470"/>
    </row>
    <row r="10857" spans="1:1" s="471" customFormat="1" ht="12" hidden="1" customHeight="1">
      <c r="A10857" s="470"/>
    </row>
    <row r="10858" spans="1:1" s="471" customFormat="1" ht="12" hidden="1" customHeight="1">
      <c r="A10858" s="470"/>
    </row>
    <row r="10859" spans="1:1" s="471" customFormat="1" ht="12" hidden="1" customHeight="1">
      <c r="A10859" s="470"/>
    </row>
    <row r="10860" spans="1:1" s="471" customFormat="1" ht="12" hidden="1" customHeight="1">
      <c r="A10860" s="470"/>
    </row>
    <row r="10861" spans="1:1" s="471" customFormat="1" ht="12" hidden="1" customHeight="1">
      <c r="A10861" s="470"/>
    </row>
    <row r="10862" spans="1:1" s="471" customFormat="1" ht="12" hidden="1" customHeight="1">
      <c r="A10862" s="470"/>
    </row>
    <row r="10863" spans="1:1" s="471" customFormat="1" ht="12" hidden="1" customHeight="1">
      <c r="A10863" s="470"/>
    </row>
    <row r="10864" spans="1:1" s="471" customFormat="1" ht="12" hidden="1" customHeight="1">
      <c r="A10864" s="470"/>
    </row>
    <row r="10865" spans="1:1" s="471" customFormat="1" ht="12" hidden="1" customHeight="1">
      <c r="A10865" s="470"/>
    </row>
    <row r="10866" spans="1:1" s="471" customFormat="1" ht="12" hidden="1" customHeight="1">
      <c r="A10866" s="470"/>
    </row>
    <row r="10867" spans="1:1" s="471" customFormat="1" ht="12" hidden="1" customHeight="1">
      <c r="A10867" s="470"/>
    </row>
    <row r="10868" spans="1:1" s="471" customFormat="1" ht="12" hidden="1" customHeight="1">
      <c r="A10868" s="470"/>
    </row>
    <row r="10869" spans="1:1" s="471" customFormat="1" ht="12" hidden="1" customHeight="1">
      <c r="A10869" s="470"/>
    </row>
    <row r="10870" spans="1:1" s="471" customFormat="1" ht="12" hidden="1" customHeight="1">
      <c r="A10870" s="470"/>
    </row>
    <row r="10871" spans="1:1" s="471" customFormat="1" ht="12" hidden="1" customHeight="1">
      <c r="A10871" s="470"/>
    </row>
    <row r="10872" spans="1:1" s="471" customFormat="1" ht="12" hidden="1" customHeight="1">
      <c r="A10872" s="470"/>
    </row>
    <row r="10873" spans="1:1" s="471" customFormat="1" ht="12" hidden="1" customHeight="1">
      <c r="A10873" s="470"/>
    </row>
    <row r="10874" spans="1:1" s="471" customFormat="1" ht="12" hidden="1" customHeight="1">
      <c r="A10874" s="470"/>
    </row>
    <row r="10875" spans="1:1" s="471" customFormat="1" ht="12" hidden="1" customHeight="1">
      <c r="A10875" s="470"/>
    </row>
    <row r="10876" spans="1:1" s="471" customFormat="1" ht="12" hidden="1" customHeight="1">
      <c r="A10876" s="470"/>
    </row>
    <row r="10877" spans="1:1" s="471" customFormat="1" ht="12" hidden="1" customHeight="1">
      <c r="A10877" s="470"/>
    </row>
    <row r="10878" spans="1:1" s="471" customFormat="1" ht="12" hidden="1" customHeight="1">
      <c r="A10878" s="470"/>
    </row>
    <row r="10879" spans="1:1" s="471" customFormat="1" ht="12" hidden="1" customHeight="1">
      <c r="A10879" s="470"/>
    </row>
    <row r="10880" spans="1:1" s="471" customFormat="1" ht="12" hidden="1" customHeight="1">
      <c r="A10880" s="470"/>
    </row>
    <row r="10881" spans="1:1" s="471" customFormat="1" ht="12" hidden="1" customHeight="1">
      <c r="A10881" s="470"/>
    </row>
    <row r="10882" spans="1:1" s="471" customFormat="1" ht="12" hidden="1" customHeight="1">
      <c r="A10882" s="470"/>
    </row>
    <row r="10883" spans="1:1" s="471" customFormat="1" ht="12" hidden="1" customHeight="1">
      <c r="A10883" s="470"/>
    </row>
    <row r="10884" spans="1:1" s="471" customFormat="1" ht="12" hidden="1" customHeight="1">
      <c r="A10884" s="470"/>
    </row>
    <row r="10885" spans="1:1" s="471" customFormat="1" ht="12" hidden="1" customHeight="1">
      <c r="A10885" s="470"/>
    </row>
    <row r="10886" spans="1:1" s="471" customFormat="1" ht="12" hidden="1" customHeight="1">
      <c r="A10886" s="470"/>
    </row>
    <row r="10887" spans="1:1" s="471" customFormat="1" ht="12" hidden="1" customHeight="1">
      <c r="A10887" s="470"/>
    </row>
    <row r="10888" spans="1:1" s="471" customFormat="1" ht="12" hidden="1" customHeight="1">
      <c r="A10888" s="470"/>
    </row>
    <row r="10889" spans="1:1" s="471" customFormat="1" ht="12" hidden="1" customHeight="1">
      <c r="A10889" s="470"/>
    </row>
    <row r="10890" spans="1:1" s="471" customFormat="1" ht="12" hidden="1" customHeight="1">
      <c r="A10890" s="470"/>
    </row>
    <row r="10891" spans="1:1" s="471" customFormat="1" ht="12" hidden="1" customHeight="1">
      <c r="A10891" s="470"/>
    </row>
    <row r="10892" spans="1:1" s="471" customFormat="1" ht="12" hidden="1" customHeight="1">
      <c r="A10892" s="470"/>
    </row>
    <row r="10893" spans="1:1" s="471" customFormat="1" ht="12" hidden="1" customHeight="1">
      <c r="A10893" s="470"/>
    </row>
    <row r="10894" spans="1:1" s="471" customFormat="1" ht="12" hidden="1" customHeight="1">
      <c r="A10894" s="470"/>
    </row>
    <row r="10895" spans="1:1" s="471" customFormat="1" ht="12" hidden="1" customHeight="1">
      <c r="A10895" s="470"/>
    </row>
    <row r="10896" spans="1:1" s="471" customFormat="1" ht="12" hidden="1" customHeight="1">
      <c r="A10896" s="470"/>
    </row>
    <row r="10897" spans="1:1" s="471" customFormat="1" ht="12" hidden="1" customHeight="1">
      <c r="A10897" s="470"/>
    </row>
    <row r="10898" spans="1:1" s="471" customFormat="1" ht="12" hidden="1" customHeight="1">
      <c r="A10898" s="470"/>
    </row>
    <row r="10899" spans="1:1" s="471" customFormat="1" ht="12" hidden="1" customHeight="1">
      <c r="A10899" s="470"/>
    </row>
    <row r="10900" spans="1:1" s="471" customFormat="1" ht="12" hidden="1" customHeight="1">
      <c r="A10900" s="470"/>
    </row>
    <row r="10901" spans="1:1" s="471" customFormat="1" ht="12" hidden="1" customHeight="1">
      <c r="A10901" s="470"/>
    </row>
    <row r="10902" spans="1:1" s="471" customFormat="1" ht="12" hidden="1" customHeight="1">
      <c r="A10902" s="470"/>
    </row>
    <row r="10903" spans="1:1" s="471" customFormat="1" ht="12" hidden="1" customHeight="1">
      <c r="A10903" s="470"/>
    </row>
    <row r="10904" spans="1:1" s="471" customFormat="1" ht="12" hidden="1" customHeight="1">
      <c r="A10904" s="470"/>
    </row>
    <row r="10905" spans="1:1" s="471" customFormat="1" ht="12" hidden="1" customHeight="1">
      <c r="A10905" s="470"/>
    </row>
    <row r="10906" spans="1:1" s="471" customFormat="1" ht="12" hidden="1" customHeight="1">
      <c r="A10906" s="470"/>
    </row>
    <row r="10907" spans="1:1" s="471" customFormat="1" ht="12" hidden="1" customHeight="1">
      <c r="A10907" s="470"/>
    </row>
    <row r="10908" spans="1:1" s="471" customFormat="1" ht="12" hidden="1" customHeight="1">
      <c r="A10908" s="470"/>
    </row>
    <row r="10909" spans="1:1" s="471" customFormat="1" ht="12" hidden="1" customHeight="1">
      <c r="A10909" s="470"/>
    </row>
    <row r="10910" spans="1:1" s="471" customFormat="1" ht="12" hidden="1" customHeight="1">
      <c r="A10910" s="470"/>
    </row>
    <row r="10911" spans="1:1" s="471" customFormat="1" ht="12" hidden="1" customHeight="1">
      <c r="A10911" s="470"/>
    </row>
    <row r="10912" spans="1:1" s="471" customFormat="1" ht="12" hidden="1" customHeight="1">
      <c r="A10912" s="470"/>
    </row>
    <row r="10913" spans="1:1" s="471" customFormat="1" ht="12" hidden="1" customHeight="1">
      <c r="A10913" s="470"/>
    </row>
    <row r="10914" spans="1:1" s="471" customFormat="1" ht="12" hidden="1" customHeight="1">
      <c r="A10914" s="470"/>
    </row>
    <row r="10915" spans="1:1" s="471" customFormat="1" ht="12" hidden="1" customHeight="1">
      <c r="A10915" s="470"/>
    </row>
    <row r="10916" spans="1:1" s="471" customFormat="1" ht="12" hidden="1" customHeight="1">
      <c r="A10916" s="470"/>
    </row>
    <row r="10917" spans="1:1" s="471" customFormat="1" ht="12" hidden="1" customHeight="1">
      <c r="A10917" s="470"/>
    </row>
    <row r="10918" spans="1:1" s="471" customFormat="1" ht="12" hidden="1" customHeight="1">
      <c r="A10918" s="470"/>
    </row>
    <row r="10919" spans="1:1" s="471" customFormat="1" ht="12" hidden="1" customHeight="1">
      <c r="A10919" s="470"/>
    </row>
    <row r="10920" spans="1:1" s="471" customFormat="1" ht="12" hidden="1" customHeight="1">
      <c r="A10920" s="470"/>
    </row>
    <row r="10921" spans="1:1" s="471" customFormat="1" ht="12" hidden="1" customHeight="1">
      <c r="A10921" s="470"/>
    </row>
    <row r="10922" spans="1:1" s="471" customFormat="1" ht="12" hidden="1" customHeight="1">
      <c r="A10922" s="470"/>
    </row>
    <row r="10923" spans="1:1" s="471" customFormat="1" ht="12" hidden="1" customHeight="1">
      <c r="A10923" s="470"/>
    </row>
    <row r="10924" spans="1:1" s="471" customFormat="1" ht="12" hidden="1" customHeight="1">
      <c r="A10924" s="470"/>
    </row>
    <row r="10925" spans="1:1" s="471" customFormat="1" ht="12" hidden="1" customHeight="1">
      <c r="A10925" s="470"/>
    </row>
    <row r="10926" spans="1:1" s="471" customFormat="1" ht="12" hidden="1" customHeight="1">
      <c r="A10926" s="470"/>
    </row>
    <row r="10927" spans="1:1" s="471" customFormat="1" ht="12" hidden="1" customHeight="1">
      <c r="A10927" s="470"/>
    </row>
    <row r="10928" spans="1:1" s="471" customFormat="1" ht="12" hidden="1" customHeight="1">
      <c r="A10928" s="470"/>
    </row>
    <row r="10929" spans="1:1" s="471" customFormat="1" ht="12" hidden="1" customHeight="1">
      <c r="A10929" s="470"/>
    </row>
    <row r="10930" spans="1:1" s="471" customFormat="1" ht="12" hidden="1" customHeight="1">
      <c r="A10930" s="470"/>
    </row>
    <row r="10931" spans="1:1" s="471" customFormat="1" ht="12" hidden="1" customHeight="1">
      <c r="A10931" s="470"/>
    </row>
    <row r="10932" spans="1:1" s="471" customFormat="1" ht="12" hidden="1" customHeight="1">
      <c r="A10932" s="470"/>
    </row>
    <row r="10933" spans="1:1" s="471" customFormat="1" ht="12" hidden="1" customHeight="1">
      <c r="A10933" s="470"/>
    </row>
    <row r="10934" spans="1:1" s="471" customFormat="1" ht="12" hidden="1" customHeight="1">
      <c r="A10934" s="470"/>
    </row>
    <row r="10935" spans="1:1" s="471" customFormat="1" ht="12" hidden="1" customHeight="1">
      <c r="A10935" s="470"/>
    </row>
    <row r="10936" spans="1:1" s="471" customFormat="1" ht="12" hidden="1" customHeight="1">
      <c r="A10936" s="470"/>
    </row>
    <row r="10937" spans="1:1" s="471" customFormat="1" ht="12" hidden="1" customHeight="1">
      <c r="A10937" s="470"/>
    </row>
    <row r="10938" spans="1:1" s="471" customFormat="1" ht="12" hidden="1" customHeight="1">
      <c r="A10938" s="470"/>
    </row>
    <row r="10939" spans="1:1" s="471" customFormat="1" ht="12" hidden="1" customHeight="1">
      <c r="A10939" s="470"/>
    </row>
    <row r="10940" spans="1:1" s="471" customFormat="1" ht="12" hidden="1" customHeight="1">
      <c r="A10940" s="470"/>
    </row>
    <row r="10941" spans="1:1" s="471" customFormat="1" ht="12" hidden="1" customHeight="1">
      <c r="A10941" s="470"/>
    </row>
    <row r="10942" spans="1:1" s="471" customFormat="1" ht="12" hidden="1" customHeight="1">
      <c r="A10942" s="470"/>
    </row>
    <row r="10943" spans="1:1" s="471" customFormat="1" ht="12" hidden="1" customHeight="1">
      <c r="A10943" s="470"/>
    </row>
    <row r="10944" spans="1:1" s="471" customFormat="1" ht="12" hidden="1" customHeight="1">
      <c r="A10944" s="470"/>
    </row>
    <row r="10945" spans="1:1" s="471" customFormat="1" ht="12" hidden="1" customHeight="1">
      <c r="A10945" s="470"/>
    </row>
    <row r="10946" spans="1:1" s="471" customFormat="1" ht="12" hidden="1" customHeight="1">
      <c r="A10946" s="470"/>
    </row>
    <row r="10947" spans="1:1" s="471" customFormat="1" ht="12" hidden="1" customHeight="1">
      <c r="A10947" s="470"/>
    </row>
    <row r="10948" spans="1:1" s="471" customFormat="1" ht="12" hidden="1" customHeight="1">
      <c r="A10948" s="470"/>
    </row>
    <row r="10949" spans="1:1" s="471" customFormat="1" ht="12" hidden="1" customHeight="1">
      <c r="A10949" s="470"/>
    </row>
    <row r="10950" spans="1:1" s="471" customFormat="1" ht="12" hidden="1" customHeight="1">
      <c r="A10950" s="470"/>
    </row>
    <row r="10951" spans="1:1" s="471" customFormat="1" ht="12" hidden="1" customHeight="1">
      <c r="A10951" s="470"/>
    </row>
    <row r="10952" spans="1:1" s="471" customFormat="1" ht="12" hidden="1" customHeight="1">
      <c r="A10952" s="470"/>
    </row>
    <row r="10953" spans="1:1" s="471" customFormat="1" ht="12" hidden="1" customHeight="1">
      <c r="A10953" s="470"/>
    </row>
    <row r="10954" spans="1:1" s="471" customFormat="1" ht="12" hidden="1" customHeight="1">
      <c r="A10954" s="470"/>
    </row>
    <row r="10955" spans="1:1" s="471" customFormat="1" ht="12" hidden="1" customHeight="1">
      <c r="A10955" s="470"/>
    </row>
    <row r="10956" spans="1:1" s="471" customFormat="1" ht="12" hidden="1" customHeight="1">
      <c r="A10956" s="470"/>
    </row>
    <row r="10957" spans="1:1" s="471" customFormat="1" ht="12" hidden="1" customHeight="1">
      <c r="A10957" s="470"/>
    </row>
    <row r="10958" spans="1:1" s="471" customFormat="1" ht="12" hidden="1" customHeight="1">
      <c r="A10958" s="470"/>
    </row>
    <row r="10959" spans="1:1" s="471" customFormat="1" ht="12" hidden="1" customHeight="1">
      <c r="A10959" s="470"/>
    </row>
    <row r="10960" spans="1:1" s="471" customFormat="1" ht="12" hidden="1" customHeight="1">
      <c r="A10960" s="470"/>
    </row>
    <row r="10961" spans="1:1" s="471" customFormat="1" ht="12" hidden="1" customHeight="1">
      <c r="A10961" s="470"/>
    </row>
    <row r="10962" spans="1:1" s="471" customFormat="1" ht="12" hidden="1" customHeight="1">
      <c r="A10962" s="470"/>
    </row>
    <row r="10963" spans="1:1" s="471" customFormat="1" ht="12" hidden="1" customHeight="1">
      <c r="A10963" s="470"/>
    </row>
    <row r="10964" spans="1:1" s="471" customFormat="1" ht="12" hidden="1" customHeight="1">
      <c r="A10964" s="470"/>
    </row>
    <row r="10965" spans="1:1" s="471" customFormat="1" ht="12" hidden="1" customHeight="1">
      <c r="A10965" s="470"/>
    </row>
    <row r="10966" spans="1:1" s="471" customFormat="1" ht="12" hidden="1" customHeight="1">
      <c r="A10966" s="470"/>
    </row>
    <row r="10967" spans="1:1" s="471" customFormat="1" ht="12" hidden="1" customHeight="1">
      <c r="A10967" s="470"/>
    </row>
    <row r="10968" spans="1:1" s="471" customFormat="1" ht="12" hidden="1" customHeight="1">
      <c r="A10968" s="470"/>
    </row>
    <row r="10969" spans="1:1" s="471" customFormat="1" ht="12" hidden="1" customHeight="1">
      <c r="A10969" s="470"/>
    </row>
    <row r="10970" spans="1:1" s="471" customFormat="1" ht="12" hidden="1" customHeight="1">
      <c r="A10970" s="470"/>
    </row>
    <row r="10971" spans="1:1" s="471" customFormat="1" ht="12" hidden="1" customHeight="1">
      <c r="A10971" s="470"/>
    </row>
    <row r="10972" spans="1:1" s="471" customFormat="1" ht="12" hidden="1" customHeight="1">
      <c r="A10972" s="470"/>
    </row>
    <row r="10973" spans="1:1" s="471" customFormat="1" ht="12" hidden="1" customHeight="1">
      <c r="A10973" s="470"/>
    </row>
    <row r="10974" spans="1:1" s="471" customFormat="1" ht="12" hidden="1" customHeight="1">
      <c r="A10974" s="470"/>
    </row>
    <row r="10975" spans="1:1" s="471" customFormat="1" ht="12" hidden="1" customHeight="1">
      <c r="A10975" s="470"/>
    </row>
    <row r="10976" spans="1:1" s="471" customFormat="1" ht="12" hidden="1" customHeight="1">
      <c r="A10976" s="470"/>
    </row>
    <row r="10977" spans="1:1" s="471" customFormat="1" ht="12" hidden="1" customHeight="1">
      <c r="A10977" s="470"/>
    </row>
    <row r="10978" spans="1:1" s="471" customFormat="1" ht="12" hidden="1" customHeight="1">
      <c r="A10978" s="470"/>
    </row>
    <row r="10979" spans="1:1" s="471" customFormat="1" ht="12" hidden="1" customHeight="1">
      <c r="A10979" s="470"/>
    </row>
    <row r="10980" spans="1:1" s="471" customFormat="1" ht="12" hidden="1" customHeight="1">
      <c r="A10980" s="470"/>
    </row>
    <row r="10981" spans="1:1" s="471" customFormat="1" ht="12" hidden="1" customHeight="1">
      <c r="A10981" s="470"/>
    </row>
    <row r="10982" spans="1:1" s="471" customFormat="1" ht="12" hidden="1" customHeight="1">
      <c r="A10982" s="470"/>
    </row>
    <row r="10983" spans="1:1" s="471" customFormat="1" ht="12" hidden="1" customHeight="1">
      <c r="A10983" s="470"/>
    </row>
    <row r="10984" spans="1:1" s="471" customFormat="1" ht="12" hidden="1" customHeight="1">
      <c r="A10984" s="470"/>
    </row>
    <row r="10985" spans="1:1" s="471" customFormat="1" ht="12" hidden="1" customHeight="1">
      <c r="A10985" s="470"/>
    </row>
    <row r="10986" spans="1:1" s="471" customFormat="1" ht="12" hidden="1" customHeight="1">
      <c r="A10986" s="470"/>
    </row>
    <row r="10987" spans="1:1" s="471" customFormat="1" ht="12" hidden="1" customHeight="1">
      <c r="A10987" s="470"/>
    </row>
    <row r="10988" spans="1:1" s="471" customFormat="1" ht="12" hidden="1" customHeight="1">
      <c r="A10988" s="470"/>
    </row>
    <row r="10989" spans="1:1" s="471" customFormat="1" ht="12" hidden="1" customHeight="1">
      <c r="A10989" s="470"/>
    </row>
    <row r="10990" spans="1:1" s="471" customFormat="1" ht="12" hidden="1" customHeight="1">
      <c r="A10990" s="470"/>
    </row>
    <row r="10991" spans="1:1" s="471" customFormat="1" ht="12" hidden="1" customHeight="1">
      <c r="A10991" s="470"/>
    </row>
    <row r="10992" spans="1:1" s="471" customFormat="1" ht="12" hidden="1" customHeight="1">
      <c r="A10992" s="470"/>
    </row>
    <row r="10993" spans="1:1" s="471" customFormat="1" ht="12" hidden="1" customHeight="1">
      <c r="A10993" s="470"/>
    </row>
    <row r="10994" spans="1:1" s="471" customFormat="1" ht="12" hidden="1" customHeight="1">
      <c r="A10994" s="470"/>
    </row>
    <row r="10995" spans="1:1" s="471" customFormat="1" ht="12" hidden="1" customHeight="1">
      <c r="A10995" s="470"/>
    </row>
    <row r="10996" spans="1:1" s="471" customFormat="1" ht="12" hidden="1" customHeight="1">
      <c r="A10996" s="470"/>
    </row>
    <row r="10997" spans="1:1" s="471" customFormat="1" ht="12" hidden="1" customHeight="1">
      <c r="A10997" s="470"/>
    </row>
    <row r="10998" spans="1:1" s="471" customFormat="1" ht="12" hidden="1" customHeight="1">
      <c r="A10998" s="470"/>
    </row>
    <row r="10999" spans="1:1" s="471" customFormat="1" ht="12" hidden="1" customHeight="1">
      <c r="A10999" s="470"/>
    </row>
    <row r="11000" spans="1:1" s="471" customFormat="1" ht="12" hidden="1" customHeight="1">
      <c r="A11000" s="470"/>
    </row>
    <row r="11001" spans="1:1" s="471" customFormat="1" ht="12" hidden="1" customHeight="1">
      <c r="A11001" s="470"/>
    </row>
    <row r="11002" spans="1:1" s="471" customFormat="1" ht="12" hidden="1" customHeight="1">
      <c r="A11002" s="470"/>
    </row>
    <row r="11003" spans="1:1" s="471" customFormat="1" ht="12" hidden="1" customHeight="1">
      <c r="A11003" s="470"/>
    </row>
    <row r="11004" spans="1:1" s="471" customFormat="1" ht="12" hidden="1" customHeight="1">
      <c r="A11004" s="470"/>
    </row>
    <row r="11005" spans="1:1" s="471" customFormat="1" ht="12" hidden="1" customHeight="1">
      <c r="A11005" s="470"/>
    </row>
    <row r="11006" spans="1:1" s="471" customFormat="1" ht="12" hidden="1" customHeight="1">
      <c r="A11006" s="470"/>
    </row>
    <row r="11007" spans="1:1" s="471" customFormat="1" ht="12" hidden="1" customHeight="1">
      <c r="A11007" s="470"/>
    </row>
    <row r="11008" spans="1:1" s="471" customFormat="1" ht="12" hidden="1" customHeight="1">
      <c r="A11008" s="470"/>
    </row>
    <row r="11009" spans="1:1" s="471" customFormat="1" ht="12" hidden="1" customHeight="1">
      <c r="A11009" s="470"/>
    </row>
    <row r="11010" spans="1:1" s="471" customFormat="1" ht="12" hidden="1" customHeight="1">
      <c r="A11010" s="470"/>
    </row>
    <row r="11011" spans="1:1" s="471" customFormat="1" ht="12" hidden="1" customHeight="1">
      <c r="A11011" s="470"/>
    </row>
    <row r="11012" spans="1:1" s="471" customFormat="1" ht="12" hidden="1" customHeight="1">
      <c r="A11012" s="470"/>
    </row>
    <row r="11013" spans="1:1" s="471" customFormat="1" ht="12" hidden="1" customHeight="1">
      <c r="A11013" s="470"/>
    </row>
    <row r="11014" spans="1:1" s="471" customFormat="1" ht="12" hidden="1" customHeight="1">
      <c r="A11014" s="470"/>
    </row>
    <row r="11015" spans="1:1" s="471" customFormat="1" ht="12" hidden="1" customHeight="1">
      <c r="A11015" s="470"/>
    </row>
    <row r="11016" spans="1:1" s="471" customFormat="1" ht="12" hidden="1" customHeight="1">
      <c r="A11016" s="470"/>
    </row>
    <row r="11017" spans="1:1" s="471" customFormat="1" ht="12" hidden="1" customHeight="1">
      <c r="A11017" s="470"/>
    </row>
    <row r="11018" spans="1:1" s="471" customFormat="1" ht="12" hidden="1" customHeight="1">
      <c r="A11018" s="470"/>
    </row>
    <row r="11019" spans="1:1" s="471" customFormat="1" ht="12" hidden="1" customHeight="1">
      <c r="A11019" s="470"/>
    </row>
    <row r="11020" spans="1:1" s="471" customFormat="1" ht="12" hidden="1" customHeight="1">
      <c r="A11020" s="470"/>
    </row>
    <row r="11021" spans="1:1" s="471" customFormat="1" ht="12" hidden="1" customHeight="1">
      <c r="A11021" s="470"/>
    </row>
    <row r="11022" spans="1:1" s="471" customFormat="1" ht="12" hidden="1" customHeight="1">
      <c r="A11022" s="470"/>
    </row>
    <row r="11023" spans="1:1" s="471" customFormat="1" ht="12" hidden="1" customHeight="1">
      <c r="A11023" s="470"/>
    </row>
    <row r="11024" spans="1:1" s="471" customFormat="1" ht="12" hidden="1" customHeight="1">
      <c r="A11024" s="470"/>
    </row>
    <row r="11025" spans="1:1" s="471" customFormat="1" ht="12" hidden="1" customHeight="1">
      <c r="A11025" s="470"/>
    </row>
    <row r="11026" spans="1:1" s="471" customFormat="1" ht="12" hidden="1" customHeight="1">
      <c r="A11026" s="470"/>
    </row>
    <row r="11027" spans="1:1" s="471" customFormat="1" ht="12" hidden="1" customHeight="1">
      <c r="A11027" s="470"/>
    </row>
    <row r="11028" spans="1:1" s="471" customFormat="1" ht="12" hidden="1" customHeight="1">
      <c r="A11028" s="470"/>
    </row>
    <row r="11029" spans="1:1" s="471" customFormat="1" ht="12" hidden="1" customHeight="1">
      <c r="A11029" s="470"/>
    </row>
    <row r="11030" spans="1:1" s="471" customFormat="1" ht="12" hidden="1" customHeight="1">
      <c r="A11030" s="470"/>
    </row>
    <row r="11031" spans="1:1" s="471" customFormat="1" ht="12" hidden="1" customHeight="1">
      <c r="A11031" s="470"/>
    </row>
    <row r="11032" spans="1:1" s="471" customFormat="1" ht="12" hidden="1" customHeight="1">
      <c r="A11032" s="470"/>
    </row>
    <row r="11033" spans="1:1" s="471" customFormat="1" ht="12" hidden="1" customHeight="1">
      <c r="A11033" s="470"/>
    </row>
    <row r="11034" spans="1:1" s="471" customFormat="1" ht="12" hidden="1" customHeight="1">
      <c r="A11034" s="470"/>
    </row>
    <row r="11035" spans="1:1" s="471" customFormat="1" ht="12" hidden="1" customHeight="1">
      <c r="A11035" s="470"/>
    </row>
    <row r="11036" spans="1:1" s="471" customFormat="1" ht="12" hidden="1" customHeight="1">
      <c r="A11036" s="470"/>
    </row>
    <row r="11037" spans="1:1" s="471" customFormat="1" ht="12" hidden="1" customHeight="1">
      <c r="A11037" s="470"/>
    </row>
    <row r="11038" spans="1:1" s="471" customFormat="1" ht="12" hidden="1" customHeight="1">
      <c r="A11038" s="470"/>
    </row>
    <row r="11039" spans="1:1" s="471" customFormat="1" ht="12" hidden="1" customHeight="1">
      <c r="A11039" s="470"/>
    </row>
    <row r="11040" spans="1:1" s="471" customFormat="1" ht="12" hidden="1" customHeight="1">
      <c r="A11040" s="470"/>
    </row>
    <row r="11041" spans="1:1" s="471" customFormat="1" ht="12" hidden="1" customHeight="1">
      <c r="A11041" s="470"/>
    </row>
    <row r="11042" spans="1:1" s="471" customFormat="1" ht="12" hidden="1" customHeight="1">
      <c r="A11042" s="470"/>
    </row>
    <row r="11043" spans="1:1" s="471" customFormat="1" ht="12" hidden="1" customHeight="1">
      <c r="A11043" s="470"/>
    </row>
    <row r="11044" spans="1:1" s="471" customFormat="1" ht="12" hidden="1" customHeight="1">
      <c r="A11044" s="470"/>
    </row>
    <row r="11045" spans="1:1" s="471" customFormat="1" ht="12" hidden="1" customHeight="1">
      <c r="A11045" s="470"/>
    </row>
    <row r="11046" spans="1:1" s="471" customFormat="1" ht="12" hidden="1" customHeight="1">
      <c r="A11046" s="470"/>
    </row>
    <row r="11047" spans="1:1" s="471" customFormat="1" ht="12" hidden="1" customHeight="1">
      <c r="A11047" s="470"/>
    </row>
    <row r="11048" spans="1:1" s="471" customFormat="1" ht="12" hidden="1" customHeight="1">
      <c r="A11048" s="470"/>
    </row>
    <row r="11049" spans="1:1" s="471" customFormat="1" ht="12" hidden="1" customHeight="1">
      <c r="A11049" s="470"/>
    </row>
    <row r="11050" spans="1:1" s="471" customFormat="1" ht="12" hidden="1" customHeight="1">
      <c r="A11050" s="470"/>
    </row>
    <row r="11051" spans="1:1" s="471" customFormat="1" ht="12" hidden="1" customHeight="1">
      <c r="A11051" s="470"/>
    </row>
    <row r="11052" spans="1:1" s="471" customFormat="1" ht="12" hidden="1" customHeight="1">
      <c r="A11052" s="470"/>
    </row>
    <row r="11053" spans="1:1" s="471" customFormat="1" ht="12" hidden="1" customHeight="1">
      <c r="A11053" s="470"/>
    </row>
    <row r="11054" spans="1:1" s="471" customFormat="1" ht="12" hidden="1" customHeight="1">
      <c r="A11054" s="470"/>
    </row>
    <row r="11055" spans="1:1" s="471" customFormat="1" ht="12" hidden="1" customHeight="1">
      <c r="A11055" s="470"/>
    </row>
    <row r="11056" spans="1:1" s="471" customFormat="1" ht="12" hidden="1" customHeight="1">
      <c r="A11056" s="470"/>
    </row>
    <row r="11057" spans="1:1" s="471" customFormat="1" ht="12" hidden="1" customHeight="1">
      <c r="A11057" s="470"/>
    </row>
    <row r="11058" spans="1:1" s="471" customFormat="1" ht="12" hidden="1" customHeight="1">
      <c r="A11058" s="470"/>
    </row>
    <row r="11059" spans="1:1" s="471" customFormat="1" ht="12" hidden="1" customHeight="1">
      <c r="A11059" s="470"/>
    </row>
    <row r="11060" spans="1:1" s="471" customFormat="1" ht="12" hidden="1" customHeight="1">
      <c r="A11060" s="470"/>
    </row>
    <row r="11061" spans="1:1" s="471" customFormat="1" ht="12" hidden="1" customHeight="1">
      <c r="A11061" s="470"/>
    </row>
    <row r="11062" spans="1:1" s="471" customFormat="1" ht="12" hidden="1" customHeight="1">
      <c r="A11062" s="470"/>
    </row>
    <row r="11063" spans="1:1" s="471" customFormat="1" ht="12" hidden="1" customHeight="1">
      <c r="A11063" s="470"/>
    </row>
    <row r="11064" spans="1:1" s="471" customFormat="1" ht="12" hidden="1" customHeight="1">
      <c r="A11064" s="470"/>
    </row>
    <row r="11065" spans="1:1" s="471" customFormat="1" ht="12" hidden="1" customHeight="1">
      <c r="A11065" s="470"/>
    </row>
    <row r="11066" spans="1:1" s="471" customFormat="1" ht="12" hidden="1" customHeight="1">
      <c r="A11066" s="470"/>
    </row>
    <row r="11067" spans="1:1" s="471" customFormat="1" ht="12" hidden="1" customHeight="1">
      <c r="A11067" s="470"/>
    </row>
    <row r="11068" spans="1:1" s="471" customFormat="1" ht="12" hidden="1" customHeight="1">
      <c r="A11068" s="470"/>
    </row>
    <row r="11069" spans="1:1" s="471" customFormat="1" ht="12" hidden="1" customHeight="1">
      <c r="A11069" s="470"/>
    </row>
    <row r="11070" spans="1:1" s="471" customFormat="1" ht="12" hidden="1" customHeight="1">
      <c r="A11070" s="470"/>
    </row>
    <row r="11071" spans="1:1" s="471" customFormat="1" ht="12" hidden="1" customHeight="1">
      <c r="A11071" s="470"/>
    </row>
    <row r="11072" spans="1:1" s="471" customFormat="1" ht="12" hidden="1" customHeight="1">
      <c r="A11072" s="470"/>
    </row>
    <row r="11073" spans="1:1" s="471" customFormat="1" ht="12" hidden="1" customHeight="1">
      <c r="A11073" s="470"/>
    </row>
    <row r="11074" spans="1:1" s="471" customFormat="1" ht="12" hidden="1" customHeight="1">
      <c r="A11074" s="470"/>
    </row>
    <row r="11075" spans="1:1" s="471" customFormat="1" ht="12" hidden="1" customHeight="1">
      <c r="A11075" s="470"/>
    </row>
    <row r="11076" spans="1:1" s="471" customFormat="1" ht="12" hidden="1" customHeight="1">
      <c r="A11076" s="470"/>
    </row>
    <row r="11077" spans="1:1" s="471" customFormat="1" ht="12" hidden="1" customHeight="1">
      <c r="A11077" s="470"/>
    </row>
    <row r="11078" spans="1:1" s="471" customFormat="1" ht="12" hidden="1" customHeight="1">
      <c r="A11078" s="470"/>
    </row>
    <row r="11079" spans="1:1" s="471" customFormat="1" ht="12" hidden="1" customHeight="1">
      <c r="A11079" s="470"/>
    </row>
    <row r="11080" spans="1:1" s="471" customFormat="1" ht="12" hidden="1" customHeight="1">
      <c r="A11080" s="470"/>
    </row>
    <row r="11081" spans="1:1" s="471" customFormat="1" ht="12" hidden="1" customHeight="1">
      <c r="A11081" s="470"/>
    </row>
    <row r="11082" spans="1:1" s="471" customFormat="1" ht="12" hidden="1" customHeight="1">
      <c r="A11082" s="470"/>
    </row>
    <row r="11083" spans="1:1" s="471" customFormat="1" ht="12" hidden="1" customHeight="1">
      <c r="A11083" s="470"/>
    </row>
    <row r="11084" spans="1:1" s="471" customFormat="1" ht="12" hidden="1" customHeight="1">
      <c r="A11084" s="470"/>
    </row>
    <row r="11085" spans="1:1" s="471" customFormat="1" ht="12" hidden="1" customHeight="1">
      <c r="A11085" s="470"/>
    </row>
    <row r="11086" spans="1:1" s="471" customFormat="1" ht="12" hidden="1" customHeight="1">
      <c r="A11086" s="470"/>
    </row>
    <row r="11087" spans="1:1" s="471" customFormat="1" ht="12" hidden="1" customHeight="1">
      <c r="A11087" s="470"/>
    </row>
    <row r="11088" spans="1:1" s="471" customFormat="1" ht="12" hidden="1" customHeight="1">
      <c r="A11088" s="470"/>
    </row>
    <row r="11089" spans="1:1" s="471" customFormat="1" ht="12" hidden="1" customHeight="1">
      <c r="A11089" s="470"/>
    </row>
    <row r="11090" spans="1:1" s="471" customFormat="1" ht="12" hidden="1" customHeight="1">
      <c r="A11090" s="470"/>
    </row>
    <row r="11091" spans="1:1" s="471" customFormat="1" ht="12" hidden="1" customHeight="1">
      <c r="A11091" s="470"/>
    </row>
    <row r="11092" spans="1:1" s="471" customFormat="1" ht="12" hidden="1" customHeight="1">
      <c r="A11092" s="470"/>
    </row>
    <row r="11093" spans="1:1" s="471" customFormat="1" ht="12" hidden="1" customHeight="1">
      <c r="A11093" s="470"/>
    </row>
    <row r="11094" spans="1:1" s="471" customFormat="1" ht="12" hidden="1" customHeight="1">
      <c r="A11094" s="470"/>
    </row>
    <row r="11095" spans="1:1" s="471" customFormat="1" ht="12" hidden="1" customHeight="1">
      <c r="A11095" s="470"/>
    </row>
    <row r="11096" spans="1:1" s="471" customFormat="1" ht="12" hidden="1" customHeight="1">
      <c r="A11096" s="470"/>
    </row>
    <row r="11097" spans="1:1" s="471" customFormat="1" ht="12" hidden="1" customHeight="1">
      <c r="A11097" s="470"/>
    </row>
    <row r="11098" spans="1:1" s="471" customFormat="1" ht="12" hidden="1" customHeight="1">
      <c r="A11098" s="470"/>
    </row>
    <row r="11099" spans="1:1" s="471" customFormat="1" ht="12" hidden="1" customHeight="1">
      <c r="A11099" s="470"/>
    </row>
    <row r="11100" spans="1:1" s="471" customFormat="1" ht="12" hidden="1" customHeight="1">
      <c r="A11100" s="470"/>
    </row>
    <row r="11101" spans="1:1" s="471" customFormat="1" ht="12" hidden="1" customHeight="1">
      <c r="A11101" s="470"/>
    </row>
    <row r="11102" spans="1:1" s="471" customFormat="1" ht="12" hidden="1" customHeight="1">
      <c r="A11102" s="470"/>
    </row>
    <row r="11103" spans="1:1" s="471" customFormat="1" ht="12" hidden="1" customHeight="1">
      <c r="A11103" s="470"/>
    </row>
    <row r="11104" spans="1:1" s="471" customFormat="1" ht="12" hidden="1" customHeight="1">
      <c r="A11104" s="470"/>
    </row>
    <row r="11105" spans="1:1" s="471" customFormat="1" ht="12" hidden="1" customHeight="1">
      <c r="A11105" s="470"/>
    </row>
    <row r="11106" spans="1:1" s="471" customFormat="1" ht="12" hidden="1" customHeight="1">
      <c r="A11106" s="470"/>
    </row>
    <row r="11107" spans="1:1" s="471" customFormat="1" ht="12" hidden="1" customHeight="1">
      <c r="A11107" s="470"/>
    </row>
    <row r="11108" spans="1:1" s="471" customFormat="1" ht="12" hidden="1" customHeight="1">
      <c r="A11108" s="470"/>
    </row>
    <row r="11109" spans="1:1" s="471" customFormat="1" ht="12" hidden="1" customHeight="1">
      <c r="A11109" s="470"/>
    </row>
    <row r="11110" spans="1:1" s="471" customFormat="1" ht="12" hidden="1" customHeight="1">
      <c r="A11110" s="470"/>
    </row>
    <row r="11111" spans="1:1" s="471" customFormat="1" ht="12" hidden="1" customHeight="1">
      <c r="A11111" s="470"/>
    </row>
    <row r="11112" spans="1:1" s="471" customFormat="1" ht="12" hidden="1" customHeight="1">
      <c r="A11112" s="470"/>
    </row>
    <row r="11113" spans="1:1" s="471" customFormat="1" ht="12" hidden="1" customHeight="1">
      <c r="A11113" s="470"/>
    </row>
    <row r="11114" spans="1:1" s="471" customFormat="1" ht="12" hidden="1" customHeight="1">
      <c r="A11114" s="470"/>
    </row>
    <row r="11115" spans="1:1" s="471" customFormat="1" ht="12" hidden="1" customHeight="1">
      <c r="A11115" s="470"/>
    </row>
    <row r="11116" spans="1:1" s="471" customFormat="1" ht="12" hidden="1" customHeight="1">
      <c r="A11116" s="470"/>
    </row>
    <row r="11117" spans="1:1" s="471" customFormat="1" ht="12" hidden="1" customHeight="1">
      <c r="A11117" s="470"/>
    </row>
    <row r="11118" spans="1:1" s="471" customFormat="1" ht="12" hidden="1" customHeight="1">
      <c r="A11118" s="470"/>
    </row>
    <row r="11119" spans="1:1" s="471" customFormat="1" ht="12" hidden="1" customHeight="1">
      <c r="A11119" s="470"/>
    </row>
    <row r="11120" spans="1:1" s="471" customFormat="1" ht="12" hidden="1" customHeight="1">
      <c r="A11120" s="470"/>
    </row>
    <row r="11121" spans="1:1" s="471" customFormat="1" ht="12" hidden="1" customHeight="1">
      <c r="A11121" s="470"/>
    </row>
    <row r="11122" spans="1:1" s="471" customFormat="1" ht="12" hidden="1" customHeight="1">
      <c r="A11122" s="470"/>
    </row>
    <row r="11123" spans="1:1" s="471" customFormat="1" ht="12" hidden="1" customHeight="1">
      <c r="A11123" s="470"/>
    </row>
    <row r="11124" spans="1:1" s="471" customFormat="1" ht="12" hidden="1" customHeight="1">
      <c r="A11124" s="470"/>
    </row>
    <row r="11125" spans="1:1" s="471" customFormat="1" ht="12" hidden="1" customHeight="1">
      <c r="A11125" s="470"/>
    </row>
    <row r="11126" spans="1:1" s="471" customFormat="1" ht="12" hidden="1" customHeight="1">
      <c r="A11126" s="470"/>
    </row>
    <row r="11127" spans="1:1" s="471" customFormat="1" ht="12" hidden="1" customHeight="1">
      <c r="A11127" s="470"/>
    </row>
    <row r="11128" spans="1:1" s="471" customFormat="1" ht="12" hidden="1" customHeight="1">
      <c r="A11128" s="470"/>
    </row>
    <row r="11129" spans="1:1" s="471" customFormat="1" ht="12" hidden="1" customHeight="1">
      <c r="A11129" s="470"/>
    </row>
    <row r="11130" spans="1:1" s="471" customFormat="1" ht="12" hidden="1" customHeight="1">
      <c r="A11130" s="470"/>
    </row>
    <row r="11131" spans="1:1" s="471" customFormat="1" ht="12" hidden="1" customHeight="1">
      <c r="A11131" s="470"/>
    </row>
    <row r="11132" spans="1:1" s="471" customFormat="1" ht="12" hidden="1" customHeight="1">
      <c r="A11132" s="470"/>
    </row>
    <row r="11133" spans="1:1" s="471" customFormat="1" ht="12" hidden="1" customHeight="1">
      <c r="A11133" s="470"/>
    </row>
    <row r="11134" spans="1:1" s="471" customFormat="1" ht="12" hidden="1" customHeight="1">
      <c r="A11134" s="470"/>
    </row>
    <row r="11135" spans="1:1" s="471" customFormat="1" ht="12" hidden="1" customHeight="1">
      <c r="A11135" s="470"/>
    </row>
    <row r="11136" spans="1:1" s="471" customFormat="1" ht="12" hidden="1" customHeight="1">
      <c r="A11136" s="470"/>
    </row>
    <row r="11137" spans="1:1" s="471" customFormat="1" ht="12" hidden="1" customHeight="1">
      <c r="A11137" s="470"/>
    </row>
    <row r="11138" spans="1:1" s="471" customFormat="1" ht="12" hidden="1" customHeight="1">
      <c r="A11138" s="470"/>
    </row>
    <row r="11139" spans="1:1" s="471" customFormat="1" ht="12" hidden="1" customHeight="1">
      <c r="A11139" s="470"/>
    </row>
    <row r="11140" spans="1:1" s="471" customFormat="1" ht="12" hidden="1" customHeight="1">
      <c r="A11140" s="470"/>
    </row>
    <row r="11141" spans="1:1" s="471" customFormat="1" ht="12" hidden="1" customHeight="1">
      <c r="A11141" s="470"/>
    </row>
    <row r="11142" spans="1:1" s="471" customFormat="1" ht="12" hidden="1" customHeight="1">
      <c r="A11142" s="470"/>
    </row>
    <row r="11143" spans="1:1" s="471" customFormat="1" ht="12" hidden="1" customHeight="1">
      <c r="A11143" s="470"/>
    </row>
    <row r="11144" spans="1:1" s="471" customFormat="1" ht="12" hidden="1" customHeight="1">
      <c r="A11144" s="470"/>
    </row>
    <row r="11145" spans="1:1" s="471" customFormat="1" ht="12" hidden="1" customHeight="1">
      <c r="A11145" s="470"/>
    </row>
    <row r="11146" spans="1:1" s="471" customFormat="1" ht="12" hidden="1" customHeight="1">
      <c r="A11146" s="470"/>
    </row>
    <row r="11147" spans="1:1" s="471" customFormat="1" ht="12" hidden="1" customHeight="1">
      <c r="A11147" s="470"/>
    </row>
    <row r="11148" spans="1:1" s="471" customFormat="1" ht="12" hidden="1" customHeight="1">
      <c r="A11148" s="470"/>
    </row>
    <row r="11149" spans="1:1" s="471" customFormat="1" ht="12" hidden="1" customHeight="1">
      <c r="A11149" s="470"/>
    </row>
    <row r="11150" spans="1:1" s="471" customFormat="1" ht="12" hidden="1" customHeight="1">
      <c r="A11150" s="470"/>
    </row>
    <row r="11151" spans="1:1" s="471" customFormat="1" ht="12" hidden="1" customHeight="1">
      <c r="A11151" s="470"/>
    </row>
    <row r="11152" spans="1:1" s="471" customFormat="1" ht="12" hidden="1" customHeight="1">
      <c r="A11152" s="470"/>
    </row>
    <row r="11153" spans="1:1" s="471" customFormat="1" ht="12" hidden="1" customHeight="1">
      <c r="A11153" s="470"/>
    </row>
    <row r="11154" spans="1:1" s="471" customFormat="1" ht="12" hidden="1" customHeight="1">
      <c r="A11154" s="470"/>
    </row>
    <row r="11155" spans="1:1" s="471" customFormat="1" ht="12" hidden="1" customHeight="1">
      <c r="A11155" s="470"/>
    </row>
    <row r="11156" spans="1:1" s="471" customFormat="1" ht="12" hidden="1" customHeight="1">
      <c r="A11156" s="470"/>
    </row>
    <row r="11157" spans="1:1" s="471" customFormat="1" ht="12" hidden="1" customHeight="1">
      <c r="A11157" s="470"/>
    </row>
    <row r="11158" spans="1:1" s="471" customFormat="1" ht="12" hidden="1" customHeight="1">
      <c r="A11158" s="470"/>
    </row>
    <row r="11159" spans="1:1" s="471" customFormat="1" ht="12" hidden="1" customHeight="1">
      <c r="A11159" s="470"/>
    </row>
    <row r="11160" spans="1:1" s="471" customFormat="1" ht="12" hidden="1" customHeight="1">
      <c r="A11160" s="470"/>
    </row>
    <row r="11161" spans="1:1" s="471" customFormat="1" ht="12" hidden="1" customHeight="1">
      <c r="A11161" s="470"/>
    </row>
    <row r="11162" spans="1:1" s="471" customFormat="1" ht="12" hidden="1" customHeight="1">
      <c r="A11162" s="470"/>
    </row>
    <row r="11163" spans="1:1" s="471" customFormat="1" ht="12" hidden="1" customHeight="1">
      <c r="A11163" s="470"/>
    </row>
    <row r="11164" spans="1:1" s="471" customFormat="1" ht="12" hidden="1" customHeight="1">
      <c r="A11164" s="470"/>
    </row>
    <row r="11165" spans="1:1" s="471" customFormat="1" ht="12" hidden="1" customHeight="1">
      <c r="A11165" s="470"/>
    </row>
    <row r="11166" spans="1:1" s="471" customFormat="1" ht="12" hidden="1" customHeight="1">
      <c r="A11166" s="470"/>
    </row>
    <row r="11167" spans="1:1" s="471" customFormat="1" ht="12" hidden="1" customHeight="1">
      <c r="A11167" s="470"/>
    </row>
    <row r="11168" spans="1:1" s="471" customFormat="1" ht="12" hidden="1" customHeight="1">
      <c r="A11168" s="470"/>
    </row>
    <row r="11169" spans="1:1" s="471" customFormat="1" ht="12" hidden="1" customHeight="1">
      <c r="A11169" s="470"/>
    </row>
    <row r="11170" spans="1:1" s="471" customFormat="1" ht="12" hidden="1" customHeight="1">
      <c r="A11170" s="470"/>
    </row>
    <row r="11171" spans="1:1" s="471" customFormat="1" ht="12" hidden="1" customHeight="1">
      <c r="A11171" s="470"/>
    </row>
    <row r="11172" spans="1:1" s="471" customFormat="1" ht="12" hidden="1" customHeight="1">
      <c r="A11172" s="470"/>
    </row>
    <row r="11173" spans="1:1" s="471" customFormat="1" ht="12" hidden="1" customHeight="1">
      <c r="A11173" s="470"/>
    </row>
    <row r="11174" spans="1:1" s="471" customFormat="1" ht="12" hidden="1" customHeight="1">
      <c r="A11174" s="470"/>
    </row>
    <row r="11175" spans="1:1" s="471" customFormat="1" ht="12" hidden="1" customHeight="1">
      <c r="A11175" s="470"/>
    </row>
    <row r="11176" spans="1:1" s="471" customFormat="1" ht="12" hidden="1" customHeight="1">
      <c r="A11176" s="470"/>
    </row>
    <row r="11177" spans="1:1" s="471" customFormat="1" ht="12" hidden="1" customHeight="1">
      <c r="A11177" s="470"/>
    </row>
    <row r="11178" spans="1:1" s="471" customFormat="1" ht="12" hidden="1" customHeight="1">
      <c r="A11178" s="470"/>
    </row>
    <row r="11179" spans="1:1" s="471" customFormat="1" ht="12" hidden="1" customHeight="1">
      <c r="A11179" s="470"/>
    </row>
    <row r="11180" spans="1:1" s="471" customFormat="1" ht="12" hidden="1" customHeight="1">
      <c r="A11180" s="470"/>
    </row>
    <row r="11181" spans="1:1" s="471" customFormat="1" ht="12" hidden="1" customHeight="1">
      <c r="A11181" s="470"/>
    </row>
    <row r="11182" spans="1:1" s="471" customFormat="1" ht="12" hidden="1" customHeight="1">
      <c r="A11182" s="470"/>
    </row>
    <row r="11183" spans="1:1" s="471" customFormat="1" ht="12" hidden="1" customHeight="1">
      <c r="A11183" s="470"/>
    </row>
    <row r="11184" spans="1:1" s="471" customFormat="1" ht="12" hidden="1" customHeight="1">
      <c r="A11184" s="470"/>
    </row>
    <row r="11185" spans="1:1" s="471" customFormat="1" ht="12" hidden="1" customHeight="1">
      <c r="A11185" s="470"/>
    </row>
    <row r="11186" spans="1:1" s="471" customFormat="1" ht="12" hidden="1" customHeight="1">
      <c r="A11186" s="470"/>
    </row>
    <row r="11187" spans="1:1" s="471" customFormat="1" ht="12" hidden="1" customHeight="1">
      <c r="A11187" s="470"/>
    </row>
    <row r="11188" spans="1:1" s="471" customFormat="1" ht="12" hidden="1" customHeight="1">
      <c r="A11188" s="470"/>
    </row>
    <row r="11189" spans="1:1" s="471" customFormat="1" ht="12" hidden="1" customHeight="1">
      <c r="A11189" s="470"/>
    </row>
    <row r="11190" spans="1:1" s="471" customFormat="1" ht="12" hidden="1" customHeight="1">
      <c r="A11190" s="470"/>
    </row>
    <row r="11191" spans="1:1" s="471" customFormat="1" ht="12" hidden="1" customHeight="1">
      <c r="A11191" s="470"/>
    </row>
    <row r="11192" spans="1:1" s="471" customFormat="1" ht="12" hidden="1" customHeight="1">
      <c r="A11192" s="470"/>
    </row>
    <row r="11193" spans="1:1" s="471" customFormat="1" ht="12" hidden="1" customHeight="1">
      <c r="A11193" s="470"/>
    </row>
    <row r="11194" spans="1:1" s="471" customFormat="1" ht="12" hidden="1" customHeight="1">
      <c r="A11194" s="470"/>
    </row>
    <row r="11195" spans="1:1" s="471" customFormat="1" ht="12" hidden="1" customHeight="1">
      <c r="A11195" s="470"/>
    </row>
    <row r="11196" spans="1:1" s="471" customFormat="1" ht="12" hidden="1" customHeight="1">
      <c r="A11196" s="470"/>
    </row>
    <row r="11197" spans="1:1" s="471" customFormat="1" ht="12" hidden="1" customHeight="1">
      <c r="A11197" s="470"/>
    </row>
    <row r="11198" spans="1:1" s="471" customFormat="1" ht="12" hidden="1" customHeight="1">
      <c r="A11198" s="470"/>
    </row>
    <row r="11199" spans="1:1" s="471" customFormat="1" ht="12" hidden="1" customHeight="1">
      <c r="A11199" s="470"/>
    </row>
    <row r="11200" spans="1:1" s="471" customFormat="1" ht="12" hidden="1" customHeight="1">
      <c r="A11200" s="470"/>
    </row>
    <row r="11201" spans="1:1" s="471" customFormat="1" ht="12" hidden="1" customHeight="1">
      <c r="A11201" s="470"/>
    </row>
    <row r="11202" spans="1:1" s="471" customFormat="1" ht="12" hidden="1" customHeight="1">
      <c r="A11202" s="470"/>
    </row>
    <row r="11203" spans="1:1" s="471" customFormat="1" ht="12" hidden="1" customHeight="1">
      <c r="A11203" s="470"/>
    </row>
    <row r="11204" spans="1:1" s="471" customFormat="1" ht="12" hidden="1" customHeight="1">
      <c r="A11204" s="470"/>
    </row>
    <row r="11205" spans="1:1" s="471" customFormat="1" ht="12" hidden="1" customHeight="1">
      <c r="A11205" s="470"/>
    </row>
    <row r="11206" spans="1:1" s="471" customFormat="1" ht="12" hidden="1" customHeight="1">
      <c r="A11206" s="470"/>
    </row>
    <row r="11207" spans="1:1" s="471" customFormat="1" ht="12" hidden="1" customHeight="1">
      <c r="A11207" s="470"/>
    </row>
    <row r="11208" spans="1:1" s="471" customFormat="1" ht="12" hidden="1" customHeight="1">
      <c r="A11208" s="470"/>
    </row>
    <row r="11209" spans="1:1" s="471" customFormat="1" ht="12" hidden="1" customHeight="1">
      <c r="A11209" s="470"/>
    </row>
    <row r="11210" spans="1:1" s="471" customFormat="1" ht="12" hidden="1" customHeight="1">
      <c r="A11210" s="470"/>
    </row>
    <row r="11211" spans="1:1" s="471" customFormat="1" ht="12" hidden="1" customHeight="1">
      <c r="A11211" s="470"/>
    </row>
    <row r="11212" spans="1:1" s="471" customFormat="1" ht="12" hidden="1" customHeight="1">
      <c r="A11212" s="470"/>
    </row>
    <row r="11213" spans="1:1" s="471" customFormat="1" ht="12" hidden="1" customHeight="1">
      <c r="A11213" s="470"/>
    </row>
    <row r="11214" spans="1:1" s="471" customFormat="1" ht="12" hidden="1" customHeight="1">
      <c r="A11214" s="470"/>
    </row>
    <row r="11215" spans="1:1" s="471" customFormat="1" ht="12" hidden="1" customHeight="1">
      <c r="A11215" s="470"/>
    </row>
    <row r="11216" spans="1:1" s="471" customFormat="1" ht="12" hidden="1" customHeight="1">
      <c r="A11216" s="470"/>
    </row>
    <row r="11217" spans="1:1" s="471" customFormat="1" ht="12" hidden="1" customHeight="1">
      <c r="A11217" s="470"/>
    </row>
    <row r="11218" spans="1:1" s="471" customFormat="1" ht="12" hidden="1" customHeight="1">
      <c r="A11218" s="470"/>
    </row>
    <row r="11219" spans="1:1" s="471" customFormat="1" ht="12" hidden="1" customHeight="1">
      <c r="A11219" s="470"/>
    </row>
    <row r="11220" spans="1:1" s="471" customFormat="1" ht="12" hidden="1" customHeight="1">
      <c r="A11220" s="470"/>
    </row>
    <row r="11221" spans="1:1" s="471" customFormat="1" ht="12" hidden="1" customHeight="1">
      <c r="A11221" s="470"/>
    </row>
    <row r="11222" spans="1:1" s="471" customFormat="1" ht="12" hidden="1" customHeight="1">
      <c r="A11222" s="470"/>
    </row>
    <row r="11223" spans="1:1" s="471" customFormat="1" ht="12" hidden="1" customHeight="1">
      <c r="A11223" s="470"/>
    </row>
    <row r="11224" spans="1:1" s="471" customFormat="1" ht="12" hidden="1" customHeight="1">
      <c r="A11224" s="470"/>
    </row>
    <row r="11225" spans="1:1" s="471" customFormat="1" ht="12" hidden="1" customHeight="1">
      <c r="A11225" s="470"/>
    </row>
    <row r="11226" spans="1:1" s="471" customFormat="1" ht="12" hidden="1" customHeight="1">
      <c r="A11226" s="470"/>
    </row>
    <row r="11227" spans="1:1" s="471" customFormat="1" ht="12" hidden="1" customHeight="1">
      <c r="A11227" s="470"/>
    </row>
    <row r="11228" spans="1:1" s="471" customFormat="1" ht="12" hidden="1" customHeight="1">
      <c r="A11228" s="470"/>
    </row>
    <row r="11229" spans="1:1" s="471" customFormat="1" ht="12" hidden="1" customHeight="1">
      <c r="A11229" s="470"/>
    </row>
    <row r="11230" spans="1:1" s="471" customFormat="1" ht="12" hidden="1" customHeight="1">
      <c r="A11230" s="470"/>
    </row>
    <row r="11231" spans="1:1" s="471" customFormat="1" ht="12" hidden="1" customHeight="1">
      <c r="A11231" s="470"/>
    </row>
    <row r="11232" spans="1:1" s="471" customFormat="1" ht="12" hidden="1" customHeight="1">
      <c r="A11232" s="470"/>
    </row>
    <row r="11233" spans="1:1" s="471" customFormat="1" ht="12" hidden="1" customHeight="1">
      <c r="A11233" s="470"/>
    </row>
    <row r="11234" spans="1:1" s="471" customFormat="1" ht="12" hidden="1" customHeight="1">
      <c r="A11234" s="470"/>
    </row>
    <row r="11235" spans="1:1" s="471" customFormat="1" ht="12" hidden="1" customHeight="1">
      <c r="A11235" s="470"/>
    </row>
    <row r="11236" spans="1:1" s="471" customFormat="1" ht="12" hidden="1" customHeight="1">
      <c r="A11236" s="470"/>
    </row>
    <row r="11237" spans="1:1" s="471" customFormat="1" ht="12" hidden="1" customHeight="1">
      <c r="A11237" s="470"/>
    </row>
    <row r="11238" spans="1:1" s="471" customFormat="1" ht="12" hidden="1" customHeight="1">
      <c r="A11238" s="470"/>
    </row>
    <row r="11239" spans="1:1" s="471" customFormat="1" ht="12" hidden="1" customHeight="1">
      <c r="A11239" s="470"/>
    </row>
    <row r="11240" spans="1:1" s="471" customFormat="1" ht="12" hidden="1" customHeight="1">
      <c r="A11240" s="470"/>
    </row>
    <row r="11241" spans="1:1" s="471" customFormat="1" ht="12" hidden="1" customHeight="1">
      <c r="A11241" s="470"/>
    </row>
    <row r="11242" spans="1:1" s="471" customFormat="1" ht="12" hidden="1" customHeight="1">
      <c r="A11242" s="470"/>
    </row>
    <row r="11243" spans="1:1" s="471" customFormat="1" ht="12" hidden="1" customHeight="1">
      <c r="A11243" s="470"/>
    </row>
    <row r="11244" spans="1:1" s="471" customFormat="1" ht="12" hidden="1" customHeight="1">
      <c r="A11244" s="470"/>
    </row>
    <row r="11245" spans="1:1" s="471" customFormat="1" ht="12" hidden="1" customHeight="1">
      <c r="A11245" s="470"/>
    </row>
    <row r="11246" spans="1:1" s="471" customFormat="1" ht="12" hidden="1" customHeight="1">
      <c r="A11246" s="470"/>
    </row>
    <row r="11247" spans="1:1" s="471" customFormat="1" ht="12" hidden="1" customHeight="1">
      <c r="A11247" s="470"/>
    </row>
    <row r="11248" spans="1:1" s="471" customFormat="1" ht="12" hidden="1" customHeight="1">
      <c r="A11248" s="470"/>
    </row>
    <row r="11249" spans="1:1" s="471" customFormat="1" ht="12" hidden="1" customHeight="1">
      <c r="A11249" s="470"/>
    </row>
    <row r="11250" spans="1:1" s="471" customFormat="1" ht="12" hidden="1" customHeight="1">
      <c r="A11250" s="470"/>
    </row>
    <row r="11251" spans="1:1" s="471" customFormat="1" ht="12" hidden="1" customHeight="1">
      <c r="A11251" s="470"/>
    </row>
    <row r="11252" spans="1:1" s="471" customFormat="1" ht="12" hidden="1" customHeight="1">
      <c r="A11252" s="470"/>
    </row>
    <row r="11253" spans="1:1" s="471" customFormat="1" ht="12" hidden="1" customHeight="1">
      <c r="A11253" s="470"/>
    </row>
    <row r="11254" spans="1:1" s="471" customFormat="1" ht="12" hidden="1" customHeight="1">
      <c r="A11254" s="470"/>
    </row>
    <row r="11255" spans="1:1" s="471" customFormat="1" ht="12" hidden="1" customHeight="1">
      <c r="A11255" s="470"/>
    </row>
    <row r="11256" spans="1:1" s="471" customFormat="1" ht="12" hidden="1" customHeight="1">
      <c r="A11256" s="470"/>
    </row>
    <row r="11257" spans="1:1" s="471" customFormat="1" ht="12" hidden="1" customHeight="1">
      <c r="A11257" s="470"/>
    </row>
    <row r="11258" spans="1:1" s="471" customFormat="1" ht="12" hidden="1" customHeight="1">
      <c r="A11258" s="470"/>
    </row>
    <row r="11259" spans="1:1" s="471" customFormat="1" ht="12" hidden="1" customHeight="1">
      <c r="A11259" s="470"/>
    </row>
    <row r="11260" spans="1:1" s="471" customFormat="1" ht="12" hidden="1" customHeight="1">
      <c r="A11260" s="470"/>
    </row>
    <row r="11261" spans="1:1" s="471" customFormat="1" ht="12" hidden="1" customHeight="1">
      <c r="A11261" s="470"/>
    </row>
    <row r="11262" spans="1:1" s="471" customFormat="1" ht="12" hidden="1" customHeight="1">
      <c r="A11262" s="470"/>
    </row>
    <row r="11263" spans="1:1" s="471" customFormat="1" ht="12" hidden="1" customHeight="1">
      <c r="A11263" s="470"/>
    </row>
    <row r="11264" spans="1:1" s="471" customFormat="1" ht="12" hidden="1" customHeight="1">
      <c r="A11264" s="470"/>
    </row>
    <row r="11265" spans="1:1" s="471" customFormat="1" ht="12" hidden="1" customHeight="1">
      <c r="A11265" s="470"/>
    </row>
    <row r="11266" spans="1:1" s="471" customFormat="1" ht="12" hidden="1" customHeight="1">
      <c r="A11266" s="470"/>
    </row>
    <row r="11267" spans="1:1" s="471" customFormat="1" ht="12" hidden="1" customHeight="1">
      <c r="A11267" s="470"/>
    </row>
    <row r="11268" spans="1:1" s="471" customFormat="1" ht="12" hidden="1" customHeight="1">
      <c r="A11268" s="470"/>
    </row>
    <row r="11269" spans="1:1" s="471" customFormat="1" ht="12" hidden="1" customHeight="1">
      <c r="A11269" s="470"/>
    </row>
    <row r="11270" spans="1:1" s="471" customFormat="1" ht="12" hidden="1" customHeight="1">
      <c r="A11270" s="470"/>
    </row>
    <row r="11271" spans="1:1" s="471" customFormat="1" ht="12" hidden="1" customHeight="1">
      <c r="A11271" s="470"/>
    </row>
    <row r="11272" spans="1:1" s="471" customFormat="1" ht="12" hidden="1" customHeight="1">
      <c r="A11272" s="470"/>
    </row>
    <row r="11273" spans="1:1" s="471" customFormat="1" ht="12" hidden="1" customHeight="1">
      <c r="A11273" s="470"/>
    </row>
    <row r="11274" spans="1:1" s="471" customFormat="1" ht="12" hidden="1" customHeight="1">
      <c r="A11274" s="470"/>
    </row>
    <row r="11275" spans="1:1" s="471" customFormat="1" ht="12" hidden="1" customHeight="1">
      <c r="A11275" s="470"/>
    </row>
    <row r="11276" spans="1:1" s="471" customFormat="1" ht="12" hidden="1" customHeight="1">
      <c r="A11276" s="470"/>
    </row>
    <row r="11277" spans="1:1" s="471" customFormat="1" ht="12" hidden="1" customHeight="1">
      <c r="A11277" s="470"/>
    </row>
    <row r="11278" spans="1:1" s="471" customFormat="1" ht="12" hidden="1" customHeight="1">
      <c r="A11278" s="470"/>
    </row>
    <row r="11279" spans="1:1" s="471" customFormat="1" ht="12" hidden="1" customHeight="1">
      <c r="A11279" s="470"/>
    </row>
    <row r="11280" spans="1:1" s="471" customFormat="1" ht="12" hidden="1" customHeight="1">
      <c r="A11280" s="470"/>
    </row>
    <row r="11281" spans="1:1" s="471" customFormat="1" ht="12" hidden="1" customHeight="1">
      <c r="A11281" s="470"/>
    </row>
    <row r="11282" spans="1:1" s="471" customFormat="1" ht="12" hidden="1" customHeight="1">
      <c r="A11282" s="470"/>
    </row>
    <row r="11283" spans="1:1" s="471" customFormat="1" ht="12" hidden="1" customHeight="1">
      <c r="A11283" s="470"/>
    </row>
    <row r="11284" spans="1:1" s="471" customFormat="1" ht="12" hidden="1" customHeight="1">
      <c r="A11284" s="470"/>
    </row>
    <row r="11285" spans="1:1" s="471" customFormat="1" ht="12" hidden="1" customHeight="1">
      <c r="A11285" s="470"/>
    </row>
    <row r="11286" spans="1:1" s="471" customFormat="1" ht="12" hidden="1" customHeight="1">
      <c r="A11286" s="470"/>
    </row>
    <row r="11287" spans="1:1" s="471" customFormat="1" ht="12" hidden="1" customHeight="1">
      <c r="A11287" s="470"/>
    </row>
    <row r="11288" spans="1:1" s="471" customFormat="1" ht="12" hidden="1" customHeight="1">
      <c r="A11288" s="470"/>
    </row>
    <row r="11289" spans="1:1" s="471" customFormat="1" ht="12" hidden="1" customHeight="1">
      <c r="A11289" s="470"/>
    </row>
    <row r="11290" spans="1:1" s="471" customFormat="1" ht="12" hidden="1" customHeight="1">
      <c r="A11290" s="470"/>
    </row>
    <row r="11291" spans="1:1" s="471" customFormat="1" ht="12" hidden="1" customHeight="1">
      <c r="A11291" s="470"/>
    </row>
    <row r="11292" spans="1:1" s="471" customFormat="1" ht="12" hidden="1" customHeight="1">
      <c r="A11292" s="470"/>
    </row>
    <row r="11293" spans="1:1" s="471" customFormat="1" ht="12" hidden="1" customHeight="1">
      <c r="A11293" s="470"/>
    </row>
    <row r="11294" spans="1:1" s="471" customFormat="1" ht="12" hidden="1" customHeight="1">
      <c r="A11294" s="470"/>
    </row>
    <row r="11295" spans="1:1" s="471" customFormat="1" ht="12" hidden="1" customHeight="1">
      <c r="A11295" s="470"/>
    </row>
    <row r="11296" spans="1:1" s="471" customFormat="1" ht="12" hidden="1" customHeight="1">
      <c r="A11296" s="470"/>
    </row>
    <row r="11297" spans="1:1" s="471" customFormat="1" ht="12" hidden="1" customHeight="1">
      <c r="A11297" s="470"/>
    </row>
    <row r="11298" spans="1:1" s="471" customFormat="1" ht="12" hidden="1" customHeight="1">
      <c r="A11298" s="470"/>
    </row>
    <row r="11299" spans="1:1" s="471" customFormat="1" ht="12" hidden="1" customHeight="1">
      <c r="A11299" s="470"/>
    </row>
    <row r="11300" spans="1:1" s="471" customFormat="1" ht="12" hidden="1" customHeight="1">
      <c r="A11300" s="470"/>
    </row>
    <row r="11301" spans="1:1" s="471" customFormat="1" ht="12" hidden="1" customHeight="1">
      <c r="A11301" s="470"/>
    </row>
    <row r="11302" spans="1:1" s="471" customFormat="1" ht="12" hidden="1" customHeight="1">
      <c r="A11302" s="470"/>
    </row>
    <row r="11303" spans="1:1" s="471" customFormat="1" ht="12" hidden="1" customHeight="1">
      <c r="A11303" s="470"/>
    </row>
    <row r="11304" spans="1:1" s="471" customFormat="1" ht="12" hidden="1" customHeight="1">
      <c r="A11304" s="470"/>
    </row>
    <row r="11305" spans="1:1" s="471" customFormat="1" ht="12" hidden="1" customHeight="1">
      <c r="A11305" s="470"/>
    </row>
    <row r="11306" spans="1:1" s="471" customFormat="1" ht="12" hidden="1" customHeight="1">
      <c r="A11306" s="470"/>
    </row>
    <row r="11307" spans="1:1" s="471" customFormat="1" ht="12" hidden="1" customHeight="1">
      <c r="A11307" s="470"/>
    </row>
    <row r="11308" spans="1:1" s="471" customFormat="1" ht="12" hidden="1" customHeight="1">
      <c r="A11308" s="470"/>
    </row>
    <row r="11309" spans="1:1" s="471" customFormat="1" ht="12" hidden="1" customHeight="1">
      <c r="A11309" s="470"/>
    </row>
    <row r="11310" spans="1:1" s="471" customFormat="1" ht="12" hidden="1" customHeight="1">
      <c r="A11310" s="470"/>
    </row>
    <row r="11311" spans="1:1" s="471" customFormat="1" ht="12" hidden="1" customHeight="1">
      <c r="A11311" s="470"/>
    </row>
    <row r="11312" spans="1:1" s="471" customFormat="1" ht="12" hidden="1" customHeight="1">
      <c r="A11312" s="470"/>
    </row>
    <row r="11313" spans="1:1" s="471" customFormat="1" ht="12" hidden="1" customHeight="1">
      <c r="A11313" s="470"/>
    </row>
    <row r="11314" spans="1:1" s="471" customFormat="1" ht="12" hidden="1" customHeight="1">
      <c r="A11314" s="470"/>
    </row>
    <row r="11315" spans="1:1" s="471" customFormat="1" ht="12" hidden="1" customHeight="1">
      <c r="A11315" s="470"/>
    </row>
    <row r="11316" spans="1:1" s="471" customFormat="1" ht="12" hidden="1" customHeight="1">
      <c r="A11316" s="470"/>
    </row>
    <row r="11317" spans="1:1" s="471" customFormat="1" ht="12" hidden="1" customHeight="1">
      <c r="A11317" s="470"/>
    </row>
    <row r="11318" spans="1:1" s="471" customFormat="1" ht="12" hidden="1" customHeight="1">
      <c r="A11318" s="470"/>
    </row>
    <row r="11319" spans="1:1" s="471" customFormat="1" ht="12" hidden="1" customHeight="1">
      <c r="A11319" s="470"/>
    </row>
    <row r="11320" spans="1:1" s="471" customFormat="1" ht="12" hidden="1" customHeight="1">
      <c r="A11320" s="470"/>
    </row>
    <row r="11321" spans="1:1" s="471" customFormat="1" ht="12" hidden="1" customHeight="1">
      <c r="A11321" s="470"/>
    </row>
    <row r="11322" spans="1:1" s="471" customFormat="1" ht="12" hidden="1" customHeight="1">
      <c r="A11322" s="470"/>
    </row>
    <row r="11323" spans="1:1" s="471" customFormat="1" ht="12" hidden="1" customHeight="1">
      <c r="A11323" s="470"/>
    </row>
    <row r="11324" spans="1:1" s="471" customFormat="1" ht="12" hidden="1" customHeight="1">
      <c r="A11324" s="470"/>
    </row>
    <row r="11325" spans="1:1" s="471" customFormat="1" ht="12" hidden="1" customHeight="1">
      <c r="A11325" s="470"/>
    </row>
    <row r="11326" spans="1:1" s="471" customFormat="1" ht="12" hidden="1" customHeight="1">
      <c r="A11326" s="470"/>
    </row>
    <row r="11327" spans="1:1" s="471" customFormat="1" ht="12" hidden="1" customHeight="1">
      <c r="A11327" s="470"/>
    </row>
    <row r="11328" spans="1:1" s="471" customFormat="1" ht="12" hidden="1" customHeight="1">
      <c r="A11328" s="470"/>
    </row>
    <row r="11329" spans="1:1" s="471" customFormat="1" ht="12" hidden="1" customHeight="1">
      <c r="A11329" s="470"/>
    </row>
    <row r="11330" spans="1:1" s="471" customFormat="1" ht="12" hidden="1" customHeight="1">
      <c r="A11330" s="470"/>
    </row>
    <row r="11331" spans="1:1" s="471" customFormat="1" ht="12" hidden="1" customHeight="1">
      <c r="A11331" s="470"/>
    </row>
    <row r="11332" spans="1:1" s="471" customFormat="1" ht="12" hidden="1" customHeight="1">
      <c r="A11332" s="470"/>
    </row>
    <row r="11333" spans="1:1" s="471" customFormat="1" ht="12" hidden="1" customHeight="1">
      <c r="A11333" s="470"/>
    </row>
    <row r="11334" spans="1:1" s="471" customFormat="1" ht="12" hidden="1" customHeight="1">
      <c r="A11334" s="470"/>
    </row>
    <row r="11335" spans="1:1" s="471" customFormat="1" ht="12" hidden="1" customHeight="1">
      <c r="A11335" s="470"/>
    </row>
    <row r="11336" spans="1:1" s="471" customFormat="1" ht="12" hidden="1" customHeight="1">
      <c r="A11336" s="470"/>
    </row>
    <row r="11337" spans="1:1" s="471" customFormat="1" ht="12" hidden="1" customHeight="1">
      <c r="A11337" s="470"/>
    </row>
    <row r="11338" spans="1:1" s="471" customFormat="1" ht="12" hidden="1" customHeight="1">
      <c r="A11338" s="470"/>
    </row>
    <row r="11339" spans="1:1" s="471" customFormat="1" ht="12" hidden="1" customHeight="1">
      <c r="A11339" s="470"/>
    </row>
    <row r="11340" spans="1:1" s="471" customFormat="1" ht="12" hidden="1" customHeight="1">
      <c r="A11340" s="470"/>
    </row>
    <row r="11341" spans="1:1" s="471" customFormat="1" ht="12" hidden="1" customHeight="1">
      <c r="A11341" s="470"/>
    </row>
    <row r="11342" spans="1:1" s="471" customFormat="1" ht="12" hidden="1" customHeight="1">
      <c r="A11342" s="470"/>
    </row>
    <row r="11343" spans="1:1" s="471" customFormat="1" ht="12" hidden="1" customHeight="1">
      <c r="A11343" s="470"/>
    </row>
    <row r="11344" spans="1:1" s="471" customFormat="1" ht="12" hidden="1" customHeight="1">
      <c r="A11344" s="470"/>
    </row>
    <row r="11345" spans="1:1" s="471" customFormat="1" ht="12" hidden="1" customHeight="1">
      <c r="A11345" s="470"/>
    </row>
    <row r="11346" spans="1:1" s="471" customFormat="1" ht="12" hidden="1" customHeight="1">
      <c r="A11346" s="470"/>
    </row>
    <row r="11347" spans="1:1" s="471" customFormat="1" ht="12" hidden="1" customHeight="1">
      <c r="A11347" s="470"/>
    </row>
    <row r="11348" spans="1:1" s="471" customFormat="1" ht="12" hidden="1" customHeight="1">
      <c r="A11348" s="470"/>
    </row>
    <row r="11349" spans="1:1" s="471" customFormat="1" ht="12" hidden="1" customHeight="1">
      <c r="A11349" s="470"/>
    </row>
    <row r="11350" spans="1:1" s="471" customFormat="1" ht="12" hidden="1" customHeight="1">
      <c r="A11350" s="470"/>
    </row>
    <row r="11351" spans="1:1" s="471" customFormat="1" ht="12" hidden="1" customHeight="1">
      <c r="A11351" s="470"/>
    </row>
    <row r="11352" spans="1:1" s="471" customFormat="1" ht="12" hidden="1" customHeight="1">
      <c r="A11352" s="470"/>
    </row>
    <row r="11353" spans="1:1" s="471" customFormat="1" ht="12" hidden="1" customHeight="1">
      <c r="A11353" s="470"/>
    </row>
    <row r="11354" spans="1:1" s="471" customFormat="1" ht="12" hidden="1" customHeight="1">
      <c r="A11354" s="470"/>
    </row>
    <row r="11355" spans="1:1" s="471" customFormat="1" ht="12" hidden="1" customHeight="1">
      <c r="A11355" s="470"/>
    </row>
    <row r="11356" spans="1:1" s="471" customFormat="1" ht="12" hidden="1" customHeight="1">
      <c r="A11356" s="470"/>
    </row>
    <row r="11357" spans="1:1" s="471" customFormat="1" ht="12" hidden="1" customHeight="1">
      <c r="A11357" s="470"/>
    </row>
    <row r="11358" spans="1:1" s="471" customFormat="1" ht="12" hidden="1" customHeight="1">
      <c r="A11358" s="470"/>
    </row>
    <row r="11359" spans="1:1" s="471" customFormat="1" ht="12" hidden="1" customHeight="1">
      <c r="A11359" s="470"/>
    </row>
    <row r="11360" spans="1:1" s="471" customFormat="1" ht="12" hidden="1" customHeight="1">
      <c r="A11360" s="470"/>
    </row>
    <row r="11361" spans="1:1" s="471" customFormat="1" ht="12" hidden="1" customHeight="1">
      <c r="A11361" s="470"/>
    </row>
    <row r="11362" spans="1:1" s="471" customFormat="1" ht="12" hidden="1" customHeight="1">
      <c r="A11362" s="470"/>
    </row>
    <row r="11363" spans="1:1" s="471" customFormat="1" ht="12" hidden="1" customHeight="1">
      <c r="A11363" s="470"/>
    </row>
    <row r="11364" spans="1:1" s="471" customFormat="1" ht="12" hidden="1" customHeight="1">
      <c r="A11364" s="470"/>
    </row>
    <row r="11365" spans="1:1" s="471" customFormat="1" ht="12" hidden="1" customHeight="1">
      <c r="A11365" s="470"/>
    </row>
    <row r="11366" spans="1:1" s="471" customFormat="1" ht="12" hidden="1" customHeight="1">
      <c r="A11366" s="470"/>
    </row>
    <row r="11367" spans="1:1" s="471" customFormat="1" ht="12" hidden="1" customHeight="1">
      <c r="A11367" s="470"/>
    </row>
    <row r="11368" spans="1:1" s="471" customFormat="1" ht="12" hidden="1" customHeight="1">
      <c r="A11368" s="470"/>
    </row>
    <row r="11369" spans="1:1" s="471" customFormat="1" ht="12" hidden="1" customHeight="1">
      <c r="A11369" s="470"/>
    </row>
    <row r="11370" spans="1:1" s="471" customFormat="1" ht="12" hidden="1" customHeight="1">
      <c r="A11370" s="470"/>
    </row>
    <row r="11371" spans="1:1" s="471" customFormat="1" ht="12" hidden="1" customHeight="1">
      <c r="A11371" s="470"/>
    </row>
    <row r="11372" spans="1:1" s="471" customFormat="1" ht="12" hidden="1" customHeight="1">
      <c r="A11372" s="470"/>
    </row>
    <row r="11373" spans="1:1" s="471" customFormat="1" ht="12" hidden="1" customHeight="1">
      <c r="A11373" s="470"/>
    </row>
    <row r="11374" spans="1:1" s="471" customFormat="1" ht="12" hidden="1" customHeight="1">
      <c r="A11374" s="470"/>
    </row>
    <row r="11375" spans="1:1" s="471" customFormat="1" ht="12" hidden="1" customHeight="1">
      <c r="A11375" s="470"/>
    </row>
    <row r="11376" spans="1:1" s="471" customFormat="1" ht="12" hidden="1" customHeight="1">
      <c r="A11376" s="470"/>
    </row>
    <row r="11377" spans="1:1" s="471" customFormat="1" ht="12" hidden="1" customHeight="1">
      <c r="A11377" s="470"/>
    </row>
    <row r="11378" spans="1:1" s="471" customFormat="1" ht="12" hidden="1" customHeight="1">
      <c r="A11378" s="470"/>
    </row>
    <row r="11379" spans="1:1" s="471" customFormat="1" ht="12" hidden="1" customHeight="1">
      <c r="A11379" s="470"/>
    </row>
    <row r="11380" spans="1:1" s="471" customFormat="1" ht="12" hidden="1" customHeight="1">
      <c r="A11380" s="470"/>
    </row>
    <row r="11381" spans="1:1" s="471" customFormat="1" ht="12" hidden="1" customHeight="1">
      <c r="A11381" s="470"/>
    </row>
    <row r="11382" spans="1:1" s="471" customFormat="1" ht="12" hidden="1" customHeight="1">
      <c r="A11382" s="470"/>
    </row>
    <row r="11383" spans="1:1" s="471" customFormat="1" ht="12" hidden="1" customHeight="1">
      <c r="A11383" s="470"/>
    </row>
    <row r="11384" spans="1:1" s="471" customFormat="1" ht="12" hidden="1" customHeight="1">
      <c r="A11384" s="470"/>
    </row>
    <row r="11385" spans="1:1" s="471" customFormat="1" ht="12" hidden="1" customHeight="1">
      <c r="A11385" s="470"/>
    </row>
    <row r="11386" spans="1:1" s="471" customFormat="1" ht="12" hidden="1" customHeight="1">
      <c r="A11386" s="470"/>
    </row>
    <row r="11387" spans="1:1" s="471" customFormat="1" ht="12" hidden="1" customHeight="1">
      <c r="A11387" s="470"/>
    </row>
    <row r="11388" spans="1:1" s="471" customFormat="1" ht="12" hidden="1" customHeight="1">
      <c r="A11388" s="470"/>
    </row>
    <row r="11389" spans="1:1" s="471" customFormat="1" ht="12" hidden="1" customHeight="1">
      <c r="A11389" s="470"/>
    </row>
    <row r="11390" spans="1:1" s="471" customFormat="1" ht="12" hidden="1" customHeight="1">
      <c r="A11390" s="470"/>
    </row>
    <row r="11391" spans="1:1" s="471" customFormat="1" ht="12" hidden="1" customHeight="1">
      <c r="A11391" s="470"/>
    </row>
    <row r="11392" spans="1:1" s="471" customFormat="1" ht="12" hidden="1" customHeight="1">
      <c r="A11392" s="470"/>
    </row>
    <row r="11393" spans="1:1" s="471" customFormat="1" ht="12" hidden="1" customHeight="1">
      <c r="A11393" s="470"/>
    </row>
    <row r="11394" spans="1:1" s="471" customFormat="1" ht="12" hidden="1" customHeight="1">
      <c r="A11394" s="470"/>
    </row>
    <row r="11395" spans="1:1" s="471" customFormat="1" ht="12" hidden="1" customHeight="1">
      <c r="A11395" s="470"/>
    </row>
    <row r="11396" spans="1:1" s="471" customFormat="1" ht="12" hidden="1" customHeight="1">
      <c r="A11396" s="470"/>
    </row>
    <row r="11397" spans="1:1" s="471" customFormat="1" ht="12" hidden="1" customHeight="1">
      <c r="A11397" s="470"/>
    </row>
    <row r="11398" spans="1:1" s="471" customFormat="1" ht="12" hidden="1" customHeight="1">
      <c r="A11398" s="470"/>
    </row>
    <row r="11399" spans="1:1" s="471" customFormat="1" ht="12" hidden="1" customHeight="1">
      <c r="A11399" s="470"/>
    </row>
    <row r="11400" spans="1:1" s="471" customFormat="1" ht="12" hidden="1" customHeight="1">
      <c r="A11400" s="470"/>
    </row>
    <row r="11401" spans="1:1" s="471" customFormat="1" ht="12" hidden="1" customHeight="1">
      <c r="A11401" s="470"/>
    </row>
    <row r="11402" spans="1:1" s="471" customFormat="1" ht="12" hidden="1" customHeight="1">
      <c r="A11402" s="470"/>
    </row>
    <row r="11403" spans="1:1" s="471" customFormat="1" ht="12" hidden="1" customHeight="1">
      <c r="A11403" s="470"/>
    </row>
    <row r="11404" spans="1:1" s="471" customFormat="1" ht="12" hidden="1" customHeight="1">
      <c r="A11404" s="470"/>
    </row>
    <row r="11405" spans="1:1" s="471" customFormat="1" ht="12" hidden="1" customHeight="1">
      <c r="A11405" s="470"/>
    </row>
    <row r="11406" spans="1:1" s="471" customFormat="1" ht="12" hidden="1" customHeight="1">
      <c r="A11406" s="470"/>
    </row>
    <row r="11407" spans="1:1" s="471" customFormat="1" ht="12" hidden="1" customHeight="1">
      <c r="A11407" s="470"/>
    </row>
    <row r="11408" spans="1:1" s="471" customFormat="1" ht="12" hidden="1" customHeight="1">
      <c r="A11408" s="470"/>
    </row>
    <row r="11409" spans="1:1" s="471" customFormat="1" ht="12" hidden="1" customHeight="1">
      <c r="A11409" s="470"/>
    </row>
    <row r="11410" spans="1:1" s="471" customFormat="1" ht="12" hidden="1" customHeight="1">
      <c r="A11410" s="470"/>
    </row>
    <row r="11411" spans="1:1" s="471" customFormat="1" ht="12" hidden="1" customHeight="1">
      <c r="A11411" s="470"/>
    </row>
    <row r="11412" spans="1:1" s="471" customFormat="1" ht="12" hidden="1" customHeight="1">
      <c r="A11412" s="470"/>
    </row>
    <row r="11413" spans="1:1" s="471" customFormat="1" ht="12" hidden="1" customHeight="1">
      <c r="A11413" s="470"/>
    </row>
    <row r="11414" spans="1:1" s="471" customFormat="1" ht="12" hidden="1" customHeight="1">
      <c r="A11414" s="470"/>
    </row>
    <row r="11415" spans="1:1" s="471" customFormat="1" ht="12" hidden="1" customHeight="1">
      <c r="A11415" s="470"/>
    </row>
    <row r="11416" spans="1:1" s="471" customFormat="1" ht="12" hidden="1" customHeight="1">
      <c r="A11416" s="470"/>
    </row>
    <row r="11417" spans="1:1" s="471" customFormat="1" ht="12" hidden="1" customHeight="1">
      <c r="A11417" s="470"/>
    </row>
    <row r="11418" spans="1:1" s="471" customFormat="1" ht="12" hidden="1" customHeight="1">
      <c r="A11418" s="470"/>
    </row>
    <row r="11419" spans="1:1" s="471" customFormat="1" ht="12" hidden="1" customHeight="1">
      <c r="A11419" s="470"/>
    </row>
    <row r="11420" spans="1:1" s="471" customFormat="1" ht="12" hidden="1" customHeight="1">
      <c r="A11420" s="470"/>
    </row>
    <row r="11421" spans="1:1" s="471" customFormat="1" ht="12" hidden="1" customHeight="1">
      <c r="A11421" s="470"/>
    </row>
    <row r="11422" spans="1:1" s="471" customFormat="1" ht="12" hidden="1" customHeight="1">
      <c r="A11422" s="470"/>
    </row>
    <row r="11423" spans="1:1" s="471" customFormat="1" ht="12" hidden="1" customHeight="1">
      <c r="A11423" s="470"/>
    </row>
    <row r="11424" spans="1:1" s="471" customFormat="1" ht="12" hidden="1" customHeight="1">
      <c r="A11424" s="470"/>
    </row>
    <row r="11425" spans="1:1" s="471" customFormat="1" ht="12" hidden="1" customHeight="1">
      <c r="A11425" s="470"/>
    </row>
    <row r="11426" spans="1:1" s="471" customFormat="1" ht="12" hidden="1" customHeight="1">
      <c r="A11426" s="470"/>
    </row>
    <row r="11427" spans="1:1" s="471" customFormat="1" ht="12" hidden="1" customHeight="1">
      <c r="A11427" s="470"/>
    </row>
    <row r="11428" spans="1:1" s="471" customFormat="1" ht="12" hidden="1" customHeight="1">
      <c r="A11428" s="470"/>
    </row>
    <row r="11429" spans="1:1" s="471" customFormat="1" ht="12" hidden="1" customHeight="1">
      <c r="A11429" s="470"/>
    </row>
    <row r="11430" spans="1:1" s="471" customFormat="1" ht="12" hidden="1" customHeight="1">
      <c r="A11430" s="470"/>
    </row>
    <row r="11431" spans="1:1" s="471" customFormat="1" ht="12" hidden="1" customHeight="1">
      <c r="A11431" s="470"/>
    </row>
    <row r="11432" spans="1:1" s="471" customFormat="1" ht="12" hidden="1" customHeight="1">
      <c r="A11432" s="470"/>
    </row>
    <row r="11433" spans="1:1" s="471" customFormat="1" ht="12" hidden="1" customHeight="1">
      <c r="A11433" s="470"/>
    </row>
    <row r="11434" spans="1:1" s="471" customFormat="1" ht="12" hidden="1" customHeight="1">
      <c r="A11434" s="470"/>
    </row>
    <row r="11435" spans="1:1" s="471" customFormat="1" ht="12" hidden="1" customHeight="1">
      <c r="A11435" s="470"/>
    </row>
    <row r="11436" spans="1:1" s="471" customFormat="1" ht="12" hidden="1" customHeight="1">
      <c r="A11436" s="470"/>
    </row>
    <row r="11437" spans="1:1" s="471" customFormat="1" ht="12" hidden="1" customHeight="1">
      <c r="A11437" s="470"/>
    </row>
    <row r="11438" spans="1:1" s="471" customFormat="1" ht="12" hidden="1" customHeight="1">
      <c r="A11438" s="470"/>
    </row>
    <row r="11439" spans="1:1" s="471" customFormat="1" ht="12" hidden="1" customHeight="1">
      <c r="A11439" s="470"/>
    </row>
    <row r="11440" spans="1:1" s="471" customFormat="1" ht="12" hidden="1" customHeight="1">
      <c r="A11440" s="470"/>
    </row>
    <row r="11441" spans="1:1" s="471" customFormat="1" ht="12" hidden="1" customHeight="1">
      <c r="A11441" s="470"/>
    </row>
    <row r="11442" spans="1:1" s="471" customFormat="1" ht="12" hidden="1" customHeight="1">
      <c r="A11442" s="470"/>
    </row>
    <row r="11443" spans="1:1" s="471" customFormat="1" ht="12" hidden="1" customHeight="1">
      <c r="A11443" s="470"/>
    </row>
    <row r="11444" spans="1:1" s="471" customFormat="1" ht="12" hidden="1" customHeight="1">
      <c r="A11444" s="470"/>
    </row>
    <row r="11445" spans="1:1" s="471" customFormat="1" ht="12" hidden="1" customHeight="1">
      <c r="A11445" s="470"/>
    </row>
    <row r="11446" spans="1:1" s="471" customFormat="1" ht="12" hidden="1" customHeight="1">
      <c r="A11446" s="470"/>
    </row>
    <row r="11447" spans="1:1" s="471" customFormat="1" ht="12" hidden="1" customHeight="1">
      <c r="A11447" s="470"/>
    </row>
    <row r="11448" spans="1:1" s="471" customFormat="1" ht="12" hidden="1" customHeight="1">
      <c r="A11448" s="470"/>
    </row>
    <row r="11449" spans="1:1" s="471" customFormat="1" ht="12" hidden="1" customHeight="1">
      <c r="A11449" s="470"/>
    </row>
    <row r="11450" spans="1:1" s="471" customFormat="1" ht="12" hidden="1" customHeight="1">
      <c r="A11450" s="470"/>
    </row>
    <row r="11451" spans="1:1" s="471" customFormat="1" ht="12" hidden="1" customHeight="1">
      <c r="A11451" s="470"/>
    </row>
    <row r="11452" spans="1:1" s="471" customFormat="1" ht="12" hidden="1" customHeight="1">
      <c r="A11452" s="470"/>
    </row>
    <row r="11453" spans="1:1" s="471" customFormat="1" ht="12" hidden="1" customHeight="1">
      <c r="A11453" s="470"/>
    </row>
    <row r="11454" spans="1:1" s="471" customFormat="1" ht="12" hidden="1" customHeight="1">
      <c r="A11454" s="470"/>
    </row>
    <row r="11455" spans="1:1" s="471" customFormat="1" ht="12" hidden="1" customHeight="1">
      <c r="A11455" s="470"/>
    </row>
    <row r="11456" spans="1:1" s="471" customFormat="1" ht="12" hidden="1" customHeight="1">
      <c r="A11456" s="470"/>
    </row>
    <row r="11457" spans="1:1" s="471" customFormat="1" ht="12" hidden="1" customHeight="1">
      <c r="A11457" s="470"/>
    </row>
    <row r="11458" spans="1:1" s="471" customFormat="1" ht="12" hidden="1" customHeight="1">
      <c r="A11458" s="470"/>
    </row>
    <row r="11459" spans="1:1" s="471" customFormat="1" ht="12" hidden="1" customHeight="1">
      <c r="A11459" s="470"/>
    </row>
    <row r="11460" spans="1:1" s="471" customFormat="1" ht="12" hidden="1" customHeight="1">
      <c r="A11460" s="470"/>
    </row>
    <row r="11461" spans="1:1" s="471" customFormat="1" ht="12" hidden="1" customHeight="1">
      <c r="A11461" s="470"/>
    </row>
    <row r="11462" spans="1:1" s="471" customFormat="1" ht="12" hidden="1" customHeight="1">
      <c r="A11462" s="470"/>
    </row>
    <row r="11463" spans="1:1" s="471" customFormat="1" ht="12" hidden="1" customHeight="1">
      <c r="A11463" s="470"/>
    </row>
    <row r="11464" spans="1:1" s="471" customFormat="1" ht="12" hidden="1" customHeight="1">
      <c r="A11464" s="470"/>
    </row>
    <row r="11465" spans="1:1" s="471" customFormat="1" ht="12" hidden="1" customHeight="1">
      <c r="A11465" s="470"/>
    </row>
    <row r="11466" spans="1:1" s="471" customFormat="1" ht="12" hidden="1" customHeight="1">
      <c r="A11466" s="470"/>
    </row>
    <row r="11467" spans="1:1" s="471" customFormat="1" ht="12" hidden="1" customHeight="1">
      <c r="A11467" s="470"/>
    </row>
    <row r="11468" spans="1:1" s="471" customFormat="1" ht="12" hidden="1" customHeight="1">
      <c r="A11468" s="470"/>
    </row>
    <row r="11469" spans="1:1" s="471" customFormat="1" ht="12" hidden="1" customHeight="1">
      <c r="A11469" s="470"/>
    </row>
    <row r="11470" spans="1:1" s="471" customFormat="1" ht="12" hidden="1" customHeight="1">
      <c r="A11470" s="470"/>
    </row>
    <row r="11471" spans="1:1" s="471" customFormat="1" ht="12" hidden="1" customHeight="1">
      <c r="A11471" s="470"/>
    </row>
    <row r="11472" spans="1:1" s="471" customFormat="1" ht="12" hidden="1" customHeight="1">
      <c r="A11472" s="470"/>
    </row>
    <row r="11473" spans="1:1" s="471" customFormat="1" ht="12" hidden="1" customHeight="1">
      <c r="A11473" s="470"/>
    </row>
    <row r="11474" spans="1:1" s="471" customFormat="1" ht="12" hidden="1" customHeight="1">
      <c r="A11474" s="470"/>
    </row>
    <row r="11475" spans="1:1" s="471" customFormat="1" ht="12" hidden="1" customHeight="1">
      <c r="A11475" s="470"/>
    </row>
    <row r="11476" spans="1:1" s="471" customFormat="1" ht="12" hidden="1" customHeight="1">
      <c r="A11476" s="470"/>
    </row>
    <row r="11477" spans="1:1" s="471" customFormat="1" ht="12" hidden="1" customHeight="1">
      <c r="A11477" s="470"/>
    </row>
    <row r="11478" spans="1:1" s="471" customFormat="1" ht="12" hidden="1" customHeight="1">
      <c r="A11478" s="470"/>
    </row>
    <row r="11479" spans="1:1" s="471" customFormat="1" ht="12" hidden="1" customHeight="1">
      <c r="A11479" s="470"/>
    </row>
    <row r="11480" spans="1:1" s="471" customFormat="1" ht="12" hidden="1" customHeight="1">
      <c r="A11480" s="470"/>
    </row>
    <row r="11481" spans="1:1" s="471" customFormat="1" ht="12" hidden="1" customHeight="1">
      <c r="A11481" s="470"/>
    </row>
    <row r="11482" spans="1:1" s="471" customFormat="1" ht="12" hidden="1" customHeight="1">
      <c r="A11482" s="470"/>
    </row>
    <row r="11483" spans="1:1" s="471" customFormat="1" ht="12" hidden="1" customHeight="1">
      <c r="A11483" s="470"/>
    </row>
    <row r="11484" spans="1:1" s="471" customFormat="1" ht="12" hidden="1" customHeight="1">
      <c r="A11484" s="470"/>
    </row>
    <row r="11485" spans="1:1" s="471" customFormat="1" ht="12" hidden="1" customHeight="1">
      <c r="A11485" s="470"/>
    </row>
    <row r="11486" spans="1:1" s="471" customFormat="1" ht="12" hidden="1" customHeight="1">
      <c r="A11486" s="470"/>
    </row>
    <row r="11487" spans="1:1" s="471" customFormat="1" ht="12" hidden="1" customHeight="1">
      <c r="A11487" s="470"/>
    </row>
    <row r="11488" spans="1:1" s="471" customFormat="1" ht="12" hidden="1" customHeight="1">
      <c r="A11488" s="470"/>
    </row>
    <row r="11489" spans="1:1" s="471" customFormat="1" ht="12" hidden="1" customHeight="1">
      <c r="A11489" s="470"/>
    </row>
    <row r="11490" spans="1:1" s="471" customFormat="1" ht="12" hidden="1" customHeight="1">
      <c r="A11490" s="470"/>
    </row>
    <row r="11491" spans="1:1" s="471" customFormat="1" ht="12" hidden="1" customHeight="1">
      <c r="A11491" s="470"/>
    </row>
    <row r="11492" spans="1:1" s="471" customFormat="1" ht="12" hidden="1" customHeight="1">
      <c r="A11492" s="470"/>
    </row>
    <row r="11493" spans="1:1" s="471" customFormat="1" ht="12" hidden="1" customHeight="1">
      <c r="A11493" s="470"/>
    </row>
    <row r="11494" spans="1:1" s="471" customFormat="1" ht="12" hidden="1" customHeight="1">
      <c r="A11494" s="470"/>
    </row>
    <row r="11495" spans="1:1" s="471" customFormat="1" ht="12" hidden="1" customHeight="1">
      <c r="A11495" s="470"/>
    </row>
    <row r="11496" spans="1:1" s="471" customFormat="1" ht="12" hidden="1" customHeight="1">
      <c r="A11496" s="470"/>
    </row>
    <row r="11497" spans="1:1" s="471" customFormat="1" ht="12" hidden="1" customHeight="1">
      <c r="A11497" s="470"/>
    </row>
    <row r="11498" spans="1:1" s="471" customFormat="1" ht="12" hidden="1" customHeight="1">
      <c r="A11498" s="470"/>
    </row>
    <row r="11499" spans="1:1" s="471" customFormat="1" ht="12" hidden="1" customHeight="1">
      <c r="A11499" s="470"/>
    </row>
    <row r="11500" spans="1:1" s="471" customFormat="1" ht="12" hidden="1" customHeight="1">
      <c r="A11500" s="470"/>
    </row>
    <row r="11501" spans="1:1" s="471" customFormat="1" ht="12" hidden="1" customHeight="1">
      <c r="A11501" s="470"/>
    </row>
    <row r="11502" spans="1:1" s="471" customFormat="1" ht="12" hidden="1" customHeight="1">
      <c r="A11502" s="470"/>
    </row>
    <row r="11503" spans="1:1" s="471" customFormat="1" ht="12" hidden="1" customHeight="1">
      <c r="A11503" s="470"/>
    </row>
    <row r="11504" spans="1:1" s="471" customFormat="1" ht="12" hidden="1" customHeight="1">
      <c r="A11504" s="470"/>
    </row>
    <row r="11505" spans="1:1" s="471" customFormat="1" ht="12" hidden="1" customHeight="1">
      <c r="A11505" s="470"/>
    </row>
    <row r="11506" spans="1:1" s="471" customFormat="1" ht="12" hidden="1" customHeight="1">
      <c r="A11506" s="470"/>
    </row>
    <row r="11507" spans="1:1" s="471" customFormat="1" ht="12" hidden="1" customHeight="1">
      <c r="A11507" s="470"/>
    </row>
    <row r="11508" spans="1:1" s="471" customFormat="1" ht="12" hidden="1" customHeight="1">
      <c r="A11508" s="470"/>
    </row>
    <row r="11509" spans="1:1" s="471" customFormat="1" ht="12" hidden="1" customHeight="1">
      <c r="A11509" s="470"/>
    </row>
    <row r="11510" spans="1:1" s="471" customFormat="1" ht="12" hidden="1" customHeight="1">
      <c r="A11510" s="470"/>
    </row>
    <row r="11511" spans="1:1" s="471" customFormat="1" ht="12" hidden="1" customHeight="1">
      <c r="A11511" s="470"/>
    </row>
    <row r="11512" spans="1:1" s="471" customFormat="1" ht="12" hidden="1" customHeight="1">
      <c r="A11512" s="470"/>
    </row>
    <row r="11513" spans="1:1" s="471" customFormat="1" ht="12" hidden="1" customHeight="1">
      <c r="A11513" s="470"/>
    </row>
    <row r="11514" spans="1:1" s="471" customFormat="1" ht="12" hidden="1" customHeight="1">
      <c r="A11514" s="470"/>
    </row>
    <row r="11515" spans="1:1" s="471" customFormat="1" ht="12" hidden="1" customHeight="1">
      <c r="A11515" s="470"/>
    </row>
    <row r="11516" spans="1:1" s="471" customFormat="1" ht="12" hidden="1" customHeight="1">
      <c r="A11516" s="470"/>
    </row>
    <row r="11517" spans="1:1" s="471" customFormat="1" ht="12" hidden="1" customHeight="1">
      <c r="A11517" s="470"/>
    </row>
    <row r="11518" spans="1:1" s="471" customFormat="1" ht="12" hidden="1" customHeight="1">
      <c r="A11518" s="470"/>
    </row>
    <row r="11519" spans="1:1" s="471" customFormat="1" ht="12" hidden="1" customHeight="1">
      <c r="A11519" s="470"/>
    </row>
    <row r="11520" spans="1:1" s="471" customFormat="1" ht="12" hidden="1" customHeight="1">
      <c r="A11520" s="470"/>
    </row>
    <row r="11521" spans="1:1" s="471" customFormat="1" ht="12" hidden="1" customHeight="1">
      <c r="A11521" s="470"/>
    </row>
    <row r="11522" spans="1:1" s="471" customFormat="1" ht="12" hidden="1" customHeight="1">
      <c r="A11522" s="470"/>
    </row>
    <row r="11523" spans="1:1" s="471" customFormat="1" ht="12" hidden="1" customHeight="1">
      <c r="A11523" s="470"/>
    </row>
    <row r="11524" spans="1:1" s="471" customFormat="1" ht="12" hidden="1" customHeight="1">
      <c r="A11524" s="470"/>
    </row>
    <row r="11525" spans="1:1" s="471" customFormat="1" ht="12" hidden="1" customHeight="1">
      <c r="A11525" s="470"/>
    </row>
    <row r="11526" spans="1:1" s="471" customFormat="1" ht="12" hidden="1" customHeight="1">
      <c r="A11526" s="470"/>
    </row>
    <row r="11527" spans="1:1" s="471" customFormat="1" ht="12" hidden="1" customHeight="1">
      <c r="A11527" s="470"/>
    </row>
    <row r="11528" spans="1:1" s="471" customFormat="1" ht="12" hidden="1" customHeight="1">
      <c r="A11528" s="470"/>
    </row>
    <row r="11529" spans="1:1" s="471" customFormat="1" ht="12" hidden="1" customHeight="1">
      <c r="A11529" s="470"/>
    </row>
    <row r="11530" spans="1:1" s="471" customFormat="1" ht="12" hidden="1" customHeight="1">
      <c r="A11530" s="470"/>
    </row>
    <row r="11531" spans="1:1" s="471" customFormat="1" ht="12" hidden="1" customHeight="1">
      <c r="A11531" s="470"/>
    </row>
    <row r="11532" spans="1:1" s="471" customFormat="1" ht="12" hidden="1" customHeight="1">
      <c r="A11532" s="470"/>
    </row>
    <row r="11533" spans="1:1" s="471" customFormat="1" ht="12" hidden="1" customHeight="1">
      <c r="A11533" s="470"/>
    </row>
    <row r="11534" spans="1:1" s="471" customFormat="1" ht="12" hidden="1" customHeight="1">
      <c r="A11534" s="470"/>
    </row>
    <row r="11535" spans="1:1" s="471" customFormat="1" ht="12" hidden="1" customHeight="1">
      <c r="A11535" s="470"/>
    </row>
    <row r="11536" spans="1:1" s="471" customFormat="1" ht="12" hidden="1" customHeight="1">
      <c r="A11536" s="470"/>
    </row>
    <row r="11537" spans="1:1" s="471" customFormat="1" ht="12" hidden="1" customHeight="1">
      <c r="A11537" s="470"/>
    </row>
    <row r="11538" spans="1:1" s="471" customFormat="1" ht="12" hidden="1" customHeight="1">
      <c r="A11538" s="470"/>
    </row>
    <row r="11539" spans="1:1" s="471" customFormat="1" ht="12" hidden="1" customHeight="1">
      <c r="A11539" s="470"/>
    </row>
    <row r="11540" spans="1:1" s="471" customFormat="1" ht="12" hidden="1" customHeight="1">
      <c r="A11540" s="470"/>
    </row>
    <row r="11541" spans="1:1" s="471" customFormat="1" ht="12" hidden="1" customHeight="1">
      <c r="A11541" s="470"/>
    </row>
    <row r="11542" spans="1:1" s="471" customFormat="1" ht="12" hidden="1" customHeight="1">
      <c r="A11542" s="470"/>
    </row>
    <row r="11543" spans="1:1" s="471" customFormat="1" ht="12" hidden="1" customHeight="1">
      <c r="A11543" s="470"/>
    </row>
    <row r="11544" spans="1:1" s="471" customFormat="1" ht="12" hidden="1" customHeight="1">
      <c r="A11544" s="470"/>
    </row>
    <row r="11545" spans="1:1" s="471" customFormat="1" ht="12" hidden="1" customHeight="1">
      <c r="A11545" s="470"/>
    </row>
    <row r="11546" spans="1:1" s="471" customFormat="1" ht="12" hidden="1" customHeight="1">
      <c r="A11546" s="470"/>
    </row>
    <row r="11547" spans="1:1" s="471" customFormat="1" ht="12" hidden="1" customHeight="1">
      <c r="A11547" s="470"/>
    </row>
    <row r="11548" spans="1:1" s="471" customFormat="1" ht="12" hidden="1" customHeight="1">
      <c r="A11548" s="470"/>
    </row>
    <row r="11549" spans="1:1" s="471" customFormat="1" ht="12" hidden="1" customHeight="1">
      <c r="A11549" s="470"/>
    </row>
    <row r="11550" spans="1:1" s="471" customFormat="1" ht="12" hidden="1" customHeight="1">
      <c r="A11550" s="470"/>
    </row>
    <row r="11551" spans="1:1" s="471" customFormat="1" ht="12" hidden="1" customHeight="1">
      <c r="A11551" s="470"/>
    </row>
    <row r="11552" spans="1:1" s="471" customFormat="1" ht="12" hidden="1" customHeight="1">
      <c r="A11552" s="470"/>
    </row>
    <row r="11553" spans="1:1" s="471" customFormat="1" ht="12" hidden="1" customHeight="1">
      <c r="A11553" s="470"/>
    </row>
    <row r="11554" spans="1:1" s="471" customFormat="1" ht="12" hidden="1" customHeight="1">
      <c r="A11554" s="470"/>
    </row>
    <row r="11555" spans="1:1" s="471" customFormat="1" ht="12" hidden="1" customHeight="1">
      <c r="A11555" s="470"/>
    </row>
    <row r="11556" spans="1:1" s="471" customFormat="1" ht="12" hidden="1" customHeight="1">
      <c r="A11556" s="470"/>
    </row>
    <row r="11557" spans="1:1" s="471" customFormat="1" ht="12" hidden="1" customHeight="1">
      <c r="A11557" s="470"/>
    </row>
    <row r="11558" spans="1:1" s="471" customFormat="1" ht="12" hidden="1" customHeight="1">
      <c r="A11558" s="470"/>
    </row>
    <row r="11559" spans="1:1" s="471" customFormat="1" ht="12" hidden="1" customHeight="1">
      <c r="A11559" s="470"/>
    </row>
    <row r="11560" spans="1:1" s="471" customFormat="1" ht="12" hidden="1" customHeight="1">
      <c r="A11560" s="470"/>
    </row>
    <row r="11561" spans="1:1" s="471" customFormat="1" ht="12" hidden="1" customHeight="1">
      <c r="A11561" s="470"/>
    </row>
    <row r="11562" spans="1:1" s="471" customFormat="1" ht="12" hidden="1" customHeight="1">
      <c r="A11562" s="470"/>
    </row>
    <row r="11563" spans="1:1" s="471" customFormat="1" ht="12" hidden="1" customHeight="1">
      <c r="A11563" s="470"/>
    </row>
    <row r="11564" spans="1:1" s="471" customFormat="1" ht="12" hidden="1" customHeight="1">
      <c r="A11564" s="470"/>
    </row>
    <row r="11565" spans="1:1" s="471" customFormat="1" ht="12" hidden="1" customHeight="1">
      <c r="A11565" s="470"/>
    </row>
    <row r="11566" spans="1:1" s="471" customFormat="1" ht="12" hidden="1" customHeight="1">
      <c r="A11566" s="470"/>
    </row>
    <row r="11567" spans="1:1" s="471" customFormat="1" ht="12" hidden="1" customHeight="1">
      <c r="A11567" s="470"/>
    </row>
    <row r="11568" spans="1:1" s="471" customFormat="1" ht="12" hidden="1" customHeight="1">
      <c r="A11568" s="470"/>
    </row>
    <row r="11569" spans="1:1" s="471" customFormat="1" ht="12" hidden="1" customHeight="1">
      <c r="A11569" s="470"/>
    </row>
    <row r="11570" spans="1:1" s="471" customFormat="1" ht="12" hidden="1" customHeight="1">
      <c r="A11570" s="470"/>
    </row>
    <row r="11571" spans="1:1" s="471" customFormat="1" ht="12" hidden="1" customHeight="1">
      <c r="A11571" s="470"/>
    </row>
    <row r="11572" spans="1:1" s="471" customFormat="1" ht="12" hidden="1" customHeight="1">
      <c r="A11572" s="470"/>
    </row>
    <row r="11573" spans="1:1" s="471" customFormat="1" ht="12" hidden="1" customHeight="1">
      <c r="A11573" s="470"/>
    </row>
    <row r="11574" spans="1:1" s="471" customFormat="1" ht="12" hidden="1" customHeight="1">
      <c r="A11574" s="470"/>
    </row>
    <row r="11575" spans="1:1" s="471" customFormat="1" ht="12" hidden="1" customHeight="1">
      <c r="A11575" s="470"/>
    </row>
    <row r="11576" spans="1:1" s="471" customFormat="1" ht="12" hidden="1" customHeight="1">
      <c r="A11576" s="470"/>
    </row>
    <row r="11577" spans="1:1" s="471" customFormat="1" ht="12" hidden="1" customHeight="1">
      <c r="A11577" s="470"/>
    </row>
    <row r="11578" spans="1:1" s="471" customFormat="1" ht="12" hidden="1" customHeight="1">
      <c r="A11578" s="470"/>
    </row>
    <row r="11579" spans="1:1" s="471" customFormat="1" ht="12" hidden="1" customHeight="1">
      <c r="A11579" s="470"/>
    </row>
    <row r="11580" spans="1:1" s="471" customFormat="1" ht="12" hidden="1" customHeight="1">
      <c r="A11580" s="470"/>
    </row>
    <row r="11581" spans="1:1" s="471" customFormat="1" ht="12" hidden="1" customHeight="1">
      <c r="A11581" s="470"/>
    </row>
    <row r="11582" spans="1:1" s="471" customFormat="1" ht="12" hidden="1" customHeight="1">
      <c r="A11582" s="470"/>
    </row>
    <row r="11583" spans="1:1" s="471" customFormat="1" ht="12" hidden="1" customHeight="1">
      <c r="A11583" s="470"/>
    </row>
    <row r="11584" spans="1:1" s="471" customFormat="1" ht="12" hidden="1" customHeight="1">
      <c r="A11584" s="470"/>
    </row>
    <row r="11585" spans="1:1" s="471" customFormat="1" ht="12" hidden="1" customHeight="1">
      <c r="A11585" s="470"/>
    </row>
    <row r="11586" spans="1:1" s="471" customFormat="1" ht="12" hidden="1" customHeight="1">
      <c r="A11586" s="470"/>
    </row>
    <row r="11587" spans="1:1" s="471" customFormat="1" ht="12" hidden="1" customHeight="1">
      <c r="A11587" s="470"/>
    </row>
    <row r="11588" spans="1:1" s="471" customFormat="1" ht="12" hidden="1" customHeight="1">
      <c r="A11588" s="470"/>
    </row>
    <row r="11589" spans="1:1" s="471" customFormat="1" ht="12" hidden="1" customHeight="1">
      <c r="A11589" s="470"/>
    </row>
    <row r="11590" spans="1:1" s="471" customFormat="1" ht="12" hidden="1" customHeight="1">
      <c r="A11590" s="470"/>
    </row>
    <row r="11591" spans="1:1" s="471" customFormat="1" ht="12" hidden="1" customHeight="1">
      <c r="A11591" s="470"/>
    </row>
    <row r="11592" spans="1:1" s="471" customFormat="1" ht="12" hidden="1" customHeight="1">
      <c r="A11592" s="470"/>
    </row>
    <row r="11593" spans="1:1" s="471" customFormat="1" ht="12" hidden="1" customHeight="1">
      <c r="A11593" s="470"/>
    </row>
    <row r="11594" spans="1:1" s="471" customFormat="1" ht="12" hidden="1" customHeight="1">
      <c r="A11594" s="470"/>
    </row>
    <row r="11595" spans="1:1" s="471" customFormat="1" ht="12" hidden="1" customHeight="1">
      <c r="A11595" s="470"/>
    </row>
    <row r="11596" spans="1:1" s="471" customFormat="1" ht="12" hidden="1" customHeight="1">
      <c r="A11596" s="470"/>
    </row>
    <row r="11597" spans="1:1" s="471" customFormat="1" ht="12" hidden="1" customHeight="1">
      <c r="A11597" s="470"/>
    </row>
    <row r="11598" spans="1:1" s="471" customFormat="1" ht="12" hidden="1" customHeight="1">
      <c r="A11598" s="470"/>
    </row>
    <row r="11599" spans="1:1" s="471" customFormat="1" ht="12" hidden="1" customHeight="1">
      <c r="A11599" s="470"/>
    </row>
    <row r="11600" spans="1:1" s="471" customFormat="1" ht="12" hidden="1" customHeight="1">
      <c r="A11600" s="470"/>
    </row>
    <row r="11601" spans="1:1" s="471" customFormat="1" ht="12" hidden="1" customHeight="1">
      <c r="A11601" s="470"/>
    </row>
    <row r="11602" spans="1:1" s="471" customFormat="1" ht="12" hidden="1" customHeight="1">
      <c r="A11602" s="470"/>
    </row>
    <row r="11603" spans="1:1" s="471" customFormat="1" ht="12" hidden="1" customHeight="1">
      <c r="A11603" s="470"/>
    </row>
    <row r="11604" spans="1:1" s="471" customFormat="1" ht="12" hidden="1" customHeight="1">
      <c r="A11604" s="470"/>
    </row>
    <row r="11605" spans="1:1" s="471" customFormat="1" ht="12" hidden="1" customHeight="1">
      <c r="A11605" s="470"/>
    </row>
    <row r="11606" spans="1:1" s="471" customFormat="1" ht="12" hidden="1" customHeight="1">
      <c r="A11606" s="470"/>
    </row>
    <row r="11607" spans="1:1" s="471" customFormat="1" ht="12" hidden="1" customHeight="1">
      <c r="A11607" s="470"/>
    </row>
    <row r="11608" spans="1:1" s="471" customFormat="1" ht="12" hidden="1" customHeight="1">
      <c r="A11608" s="470"/>
    </row>
    <row r="11609" spans="1:1" s="471" customFormat="1" ht="12" hidden="1" customHeight="1">
      <c r="A11609" s="470"/>
    </row>
    <row r="11610" spans="1:1" s="471" customFormat="1" ht="12" hidden="1" customHeight="1">
      <c r="A11610" s="470"/>
    </row>
    <row r="11611" spans="1:1" s="471" customFormat="1" ht="12" hidden="1" customHeight="1">
      <c r="A11611" s="470"/>
    </row>
    <row r="11612" spans="1:1" s="471" customFormat="1" ht="12" hidden="1" customHeight="1">
      <c r="A11612" s="470"/>
    </row>
    <row r="11613" spans="1:1" s="471" customFormat="1" ht="12" hidden="1" customHeight="1">
      <c r="A11613" s="470"/>
    </row>
    <row r="11614" spans="1:1" s="471" customFormat="1" ht="12" hidden="1" customHeight="1">
      <c r="A11614" s="470"/>
    </row>
    <row r="11615" spans="1:1" s="471" customFormat="1" ht="12" hidden="1" customHeight="1">
      <c r="A11615" s="470"/>
    </row>
    <row r="11616" spans="1:1" s="471" customFormat="1" ht="12" hidden="1" customHeight="1">
      <c r="A11616" s="470"/>
    </row>
    <row r="11617" spans="1:1" s="471" customFormat="1" ht="12" hidden="1" customHeight="1">
      <c r="A11617" s="470"/>
    </row>
    <row r="11618" spans="1:1" s="471" customFormat="1" ht="12" hidden="1" customHeight="1">
      <c r="A11618" s="470"/>
    </row>
    <row r="11619" spans="1:1" s="471" customFormat="1" ht="12" hidden="1" customHeight="1">
      <c r="A11619" s="470"/>
    </row>
    <row r="11620" spans="1:1" s="471" customFormat="1" ht="12" hidden="1" customHeight="1">
      <c r="A11620" s="470"/>
    </row>
    <row r="11621" spans="1:1" s="471" customFormat="1" ht="12" hidden="1" customHeight="1">
      <c r="A11621" s="470"/>
    </row>
    <row r="11622" spans="1:1" s="471" customFormat="1" ht="12" hidden="1" customHeight="1">
      <c r="A11622" s="470"/>
    </row>
    <row r="11623" spans="1:1" s="471" customFormat="1" ht="12" hidden="1" customHeight="1">
      <c r="A11623" s="470"/>
    </row>
    <row r="11624" spans="1:1" s="471" customFormat="1" ht="12" hidden="1" customHeight="1">
      <c r="A11624" s="470"/>
    </row>
    <row r="11625" spans="1:1" s="471" customFormat="1" ht="12" hidden="1" customHeight="1">
      <c r="A11625" s="470"/>
    </row>
    <row r="11626" spans="1:1" s="471" customFormat="1" ht="12" hidden="1" customHeight="1">
      <c r="A11626" s="470"/>
    </row>
    <row r="11627" spans="1:1" s="471" customFormat="1" ht="12" hidden="1" customHeight="1">
      <c r="A11627" s="470"/>
    </row>
    <row r="11628" spans="1:1" s="471" customFormat="1" ht="12" hidden="1" customHeight="1">
      <c r="A11628" s="470"/>
    </row>
    <row r="11629" spans="1:1" s="471" customFormat="1" ht="12" hidden="1" customHeight="1">
      <c r="A11629" s="470"/>
    </row>
    <row r="11630" spans="1:1" s="471" customFormat="1" ht="12" hidden="1" customHeight="1">
      <c r="A11630" s="470"/>
    </row>
    <row r="11631" spans="1:1" s="471" customFormat="1" ht="12" hidden="1" customHeight="1">
      <c r="A11631" s="470"/>
    </row>
    <row r="11632" spans="1:1" s="471" customFormat="1" ht="12" hidden="1" customHeight="1">
      <c r="A11632" s="470"/>
    </row>
    <row r="11633" spans="1:1" s="471" customFormat="1" ht="12" hidden="1" customHeight="1">
      <c r="A11633" s="470"/>
    </row>
    <row r="11634" spans="1:1" s="471" customFormat="1" ht="12" hidden="1" customHeight="1">
      <c r="A11634" s="470"/>
    </row>
    <row r="11635" spans="1:1" s="471" customFormat="1" ht="12" hidden="1" customHeight="1">
      <c r="A11635" s="470"/>
    </row>
    <row r="11636" spans="1:1" s="471" customFormat="1" ht="12" hidden="1" customHeight="1">
      <c r="A11636" s="470"/>
    </row>
    <row r="11637" spans="1:1" s="471" customFormat="1" ht="12" hidden="1" customHeight="1">
      <c r="A11637" s="470"/>
    </row>
    <row r="11638" spans="1:1" s="471" customFormat="1" ht="12" hidden="1" customHeight="1">
      <c r="A11638" s="470"/>
    </row>
    <row r="11639" spans="1:1" s="471" customFormat="1" ht="12" hidden="1" customHeight="1">
      <c r="A11639" s="470"/>
    </row>
    <row r="11640" spans="1:1" s="471" customFormat="1" ht="12" hidden="1" customHeight="1">
      <c r="A11640" s="470"/>
    </row>
    <row r="11641" spans="1:1" s="471" customFormat="1" ht="12" hidden="1" customHeight="1">
      <c r="A11641" s="470"/>
    </row>
    <row r="11642" spans="1:1" s="471" customFormat="1" ht="12" hidden="1" customHeight="1">
      <c r="A11642" s="470"/>
    </row>
    <row r="11643" spans="1:1" s="471" customFormat="1" ht="12" hidden="1" customHeight="1">
      <c r="A11643" s="470"/>
    </row>
    <row r="11644" spans="1:1" s="471" customFormat="1" ht="12" hidden="1" customHeight="1">
      <c r="A11644" s="470"/>
    </row>
    <row r="11645" spans="1:1" s="471" customFormat="1" ht="12" hidden="1" customHeight="1">
      <c r="A11645" s="470"/>
    </row>
    <row r="11646" spans="1:1" s="471" customFormat="1" ht="12" hidden="1" customHeight="1">
      <c r="A11646" s="470"/>
    </row>
    <row r="11647" spans="1:1" s="471" customFormat="1" ht="12" hidden="1" customHeight="1">
      <c r="A11647" s="470"/>
    </row>
    <row r="11648" spans="1:1" s="471" customFormat="1" ht="12" hidden="1" customHeight="1">
      <c r="A11648" s="470"/>
    </row>
    <row r="11649" spans="1:1" s="471" customFormat="1" ht="12" hidden="1" customHeight="1">
      <c r="A11649" s="470"/>
    </row>
    <row r="11650" spans="1:1" s="471" customFormat="1" ht="12" hidden="1" customHeight="1">
      <c r="A11650" s="470"/>
    </row>
    <row r="11651" spans="1:1" s="471" customFormat="1" ht="12" hidden="1" customHeight="1">
      <c r="A11651" s="470"/>
    </row>
    <row r="11652" spans="1:1" s="471" customFormat="1" ht="12" hidden="1" customHeight="1">
      <c r="A11652" s="470"/>
    </row>
    <row r="11653" spans="1:1" s="471" customFormat="1" ht="12" hidden="1" customHeight="1">
      <c r="A11653" s="470"/>
    </row>
    <row r="11654" spans="1:1" s="471" customFormat="1" ht="12" hidden="1" customHeight="1">
      <c r="A11654" s="470"/>
    </row>
    <row r="11655" spans="1:1" s="471" customFormat="1" ht="12" hidden="1" customHeight="1">
      <c r="A11655" s="470"/>
    </row>
    <row r="11656" spans="1:1" s="471" customFormat="1" ht="12" hidden="1" customHeight="1">
      <c r="A11656" s="470"/>
    </row>
    <row r="11657" spans="1:1" s="471" customFormat="1" ht="12" hidden="1" customHeight="1">
      <c r="A11657" s="470"/>
    </row>
    <row r="11658" spans="1:1" s="471" customFormat="1" ht="12" hidden="1" customHeight="1">
      <c r="A11658" s="470"/>
    </row>
    <row r="11659" spans="1:1" s="471" customFormat="1" ht="12" hidden="1" customHeight="1">
      <c r="A11659" s="470"/>
    </row>
    <row r="11660" spans="1:1" s="471" customFormat="1" ht="12" hidden="1" customHeight="1">
      <c r="A11660" s="470"/>
    </row>
    <row r="11661" spans="1:1" s="471" customFormat="1" ht="12" hidden="1" customHeight="1">
      <c r="A11661" s="470"/>
    </row>
    <row r="11662" spans="1:1" s="471" customFormat="1" ht="12" hidden="1" customHeight="1">
      <c r="A11662" s="470"/>
    </row>
    <row r="11663" spans="1:1" s="471" customFormat="1" ht="12" hidden="1" customHeight="1">
      <c r="A11663" s="470"/>
    </row>
    <row r="11664" spans="1:1" s="471" customFormat="1" ht="12" hidden="1" customHeight="1">
      <c r="A11664" s="470"/>
    </row>
    <row r="11665" spans="1:1" s="471" customFormat="1" ht="12" hidden="1" customHeight="1">
      <c r="A11665" s="470"/>
    </row>
    <row r="11666" spans="1:1" s="471" customFormat="1" ht="12" hidden="1" customHeight="1">
      <c r="A11666" s="470"/>
    </row>
    <row r="11667" spans="1:1" s="471" customFormat="1" ht="12" hidden="1" customHeight="1">
      <c r="A11667" s="470"/>
    </row>
    <row r="11668" spans="1:1" s="471" customFormat="1" ht="12" hidden="1" customHeight="1">
      <c r="A11668" s="470"/>
    </row>
    <row r="11669" spans="1:1" s="471" customFormat="1" ht="12" hidden="1" customHeight="1">
      <c r="A11669" s="470"/>
    </row>
    <row r="11670" spans="1:1" s="471" customFormat="1" ht="12" hidden="1" customHeight="1">
      <c r="A11670" s="470"/>
    </row>
    <row r="11671" spans="1:1" s="471" customFormat="1" ht="12" hidden="1" customHeight="1">
      <c r="A11671" s="470"/>
    </row>
    <row r="11672" spans="1:1" s="471" customFormat="1" ht="12" hidden="1" customHeight="1">
      <c r="A11672" s="470"/>
    </row>
    <row r="11673" spans="1:1" s="471" customFormat="1" ht="12" hidden="1" customHeight="1">
      <c r="A11673" s="470"/>
    </row>
    <row r="11674" spans="1:1" s="471" customFormat="1" ht="12" hidden="1" customHeight="1">
      <c r="A11674" s="470"/>
    </row>
    <row r="11675" spans="1:1" s="471" customFormat="1" ht="12" hidden="1" customHeight="1">
      <c r="A11675" s="470"/>
    </row>
    <row r="11676" spans="1:1" s="471" customFormat="1" ht="12" hidden="1" customHeight="1">
      <c r="A11676" s="470"/>
    </row>
    <row r="11677" spans="1:1" s="471" customFormat="1" ht="12" hidden="1" customHeight="1">
      <c r="A11677" s="470"/>
    </row>
    <row r="11678" spans="1:1" s="471" customFormat="1" ht="12" hidden="1" customHeight="1">
      <c r="A11678" s="470"/>
    </row>
    <row r="11679" spans="1:1" s="471" customFormat="1" ht="12" hidden="1" customHeight="1">
      <c r="A11679" s="470"/>
    </row>
    <row r="11680" spans="1:1" s="471" customFormat="1" ht="12" hidden="1" customHeight="1">
      <c r="A11680" s="470"/>
    </row>
    <row r="11681" spans="1:1" s="471" customFormat="1" ht="12" hidden="1" customHeight="1">
      <c r="A11681" s="470"/>
    </row>
    <row r="11682" spans="1:1" s="471" customFormat="1" ht="12" hidden="1" customHeight="1">
      <c r="A11682" s="470"/>
    </row>
    <row r="11683" spans="1:1" s="471" customFormat="1" ht="12" hidden="1" customHeight="1">
      <c r="A11683" s="470"/>
    </row>
    <row r="11684" spans="1:1" s="471" customFormat="1" ht="12" hidden="1" customHeight="1">
      <c r="A11684" s="470"/>
    </row>
    <row r="11685" spans="1:1" s="471" customFormat="1" ht="12" hidden="1" customHeight="1">
      <c r="A11685" s="470"/>
    </row>
    <row r="11686" spans="1:1" s="471" customFormat="1" ht="12" hidden="1" customHeight="1">
      <c r="A11686" s="470"/>
    </row>
    <row r="11687" spans="1:1" s="471" customFormat="1" ht="12" hidden="1" customHeight="1">
      <c r="A11687" s="470"/>
    </row>
    <row r="11688" spans="1:1" s="471" customFormat="1" ht="12" hidden="1" customHeight="1">
      <c r="A11688" s="470"/>
    </row>
    <row r="11689" spans="1:1" s="471" customFormat="1" ht="12" hidden="1" customHeight="1">
      <c r="A11689" s="470"/>
    </row>
    <row r="11690" spans="1:1" s="471" customFormat="1" ht="12" hidden="1" customHeight="1">
      <c r="A11690" s="470"/>
    </row>
    <row r="11691" spans="1:1" s="471" customFormat="1" ht="12" hidden="1" customHeight="1">
      <c r="A11691" s="470"/>
    </row>
    <row r="11692" spans="1:1" s="471" customFormat="1" ht="12" hidden="1" customHeight="1">
      <c r="A11692" s="470"/>
    </row>
    <row r="11693" spans="1:1" s="471" customFormat="1" ht="12" hidden="1" customHeight="1">
      <c r="A11693" s="470"/>
    </row>
    <row r="11694" spans="1:1" s="471" customFormat="1" ht="12" hidden="1" customHeight="1">
      <c r="A11694" s="470"/>
    </row>
    <row r="11695" spans="1:1" s="471" customFormat="1" ht="12" hidden="1" customHeight="1">
      <c r="A11695" s="470"/>
    </row>
    <row r="11696" spans="1:1" s="471" customFormat="1" ht="12" hidden="1" customHeight="1">
      <c r="A11696" s="470"/>
    </row>
    <row r="11697" spans="1:1" s="471" customFormat="1" ht="12" hidden="1" customHeight="1">
      <c r="A11697" s="470"/>
    </row>
    <row r="11698" spans="1:1" s="471" customFormat="1" ht="12" hidden="1" customHeight="1">
      <c r="A11698" s="470"/>
    </row>
    <row r="11699" spans="1:1" s="471" customFormat="1" ht="12" hidden="1" customHeight="1">
      <c r="A11699" s="470"/>
    </row>
    <row r="11700" spans="1:1" s="471" customFormat="1" ht="12" hidden="1" customHeight="1">
      <c r="A11700" s="470"/>
    </row>
    <row r="11701" spans="1:1" s="471" customFormat="1" ht="12" hidden="1" customHeight="1">
      <c r="A11701" s="470"/>
    </row>
    <row r="11702" spans="1:1" s="471" customFormat="1" ht="12" hidden="1" customHeight="1">
      <c r="A11702" s="470"/>
    </row>
    <row r="11703" spans="1:1" s="471" customFormat="1" ht="12" hidden="1" customHeight="1">
      <c r="A11703" s="470"/>
    </row>
    <row r="11704" spans="1:1" s="471" customFormat="1" ht="12" hidden="1" customHeight="1">
      <c r="A11704" s="470"/>
    </row>
    <row r="11705" spans="1:1" s="471" customFormat="1" ht="12" hidden="1" customHeight="1">
      <c r="A11705" s="470"/>
    </row>
    <row r="11706" spans="1:1" s="471" customFormat="1" ht="12" hidden="1" customHeight="1">
      <c r="A11706" s="470"/>
    </row>
    <row r="11707" spans="1:1" s="471" customFormat="1" ht="12" hidden="1" customHeight="1">
      <c r="A11707" s="470"/>
    </row>
    <row r="11708" spans="1:1" s="471" customFormat="1" ht="12" hidden="1" customHeight="1">
      <c r="A11708" s="470"/>
    </row>
    <row r="11709" spans="1:1" s="471" customFormat="1" ht="12" hidden="1" customHeight="1">
      <c r="A11709" s="470"/>
    </row>
    <row r="11710" spans="1:1" s="471" customFormat="1" ht="12" hidden="1" customHeight="1">
      <c r="A11710" s="470"/>
    </row>
    <row r="11711" spans="1:1" s="471" customFormat="1" ht="12" hidden="1" customHeight="1">
      <c r="A11711" s="470"/>
    </row>
    <row r="11712" spans="1:1" s="471" customFormat="1" ht="12" hidden="1" customHeight="1">
      <c r="A11712" s="470"/>
    </row>
    <row r="11713" spans="1:1" s="471" customFormat="1" ht="12" hidden="1" customHeight="1">
      <c r="A11713" s="470"/>
    </row>
    <row r="11714" spans="1:1" s="471" customFormat="1" ht="12" hidden="1" customHeight="1">
      <c r="A11714" s="470"/>
    </row>
    <row r="11715" spans="1:1" s="471" customFormat="1" ht="12" hidden="1" customHeight="1">
      <c r="A11715" s="470"/>
    </row>
    <row r="11716" spans="1:1" s="471" customFormat="1" ht="12" hidden="1" customHeight="1">
      <c r="A11716" s="470"/>
    </row>
    <row r="11717" spans="1:1" s="471" customFormat="1" ht="12" hidden="1" customHeight="1">
      <c r="A11717" s="470"/>
    </row>
    <row r="11718" spans="1:1" s="471" customFormat="1" ht="12" hidden="1" customHeight="1">
      <c r="A11718" s="470"/>
    </row>
    <row r="11719" spans="1:1" s="471" customFormat="1" ht="12" hidden="1" customHeight="1">
      <c r="A11719" s="470"/>
    </row>
    <row r="11720" spans="1:1" s="471" customFormat="1" ht="12" hidden="1" customHeight="1">
      <c r="A11720" s="470"/>
    </row>
    <row r="11721" spans="1:1" s="471" customFormat="1" ht="12" hidden="1" customHeight="1">
      <c r="A11721" s="470"/>
    </row>
    <row r="11722" spans="1:1" s="471" customFormat="1" ht="12" hidden="1" customHeight="1">
      <c r="A11722" s="470"/>
    </row>
    <row r="11723" spans="1:1" s="471" customFormat="1" ht="12" hidden="1" customHeight="1">
      <c r="A11723" s="470"/>
    </row>
    <row r="11724" spans="1:1" s="471" customFormat="1" ht="12" hidden="1" customHeight="1">
      <c r="A11724" s="470"/>
    </row>
    <row r="11725" spans="1:1" s="471" customFormat="1" ht="12" hidden="1" customHeight="1">
      <c r="A11725" s="470"/>
    </row>
    <row r="11726" spans="1:1" s="471" customFormat="1" ht="12" hidden="1" customHeight="1">
      <c r="A11726" s="470"/>
    </row>
    <row r="11727" spans="1:1" s="471" customFormat="1" ht="12" hidden="1" customHeight="1">
      <c r="A11727" s="470"/>
    </row>
    <row r="11728" spans="1:1" s="471" customFormat="1" ht="12" hidden="1" customHeight="1">
      <c r="A11728" s="470"/>
    </row>
    <row r="11729" spans="1:1" s="471" customFormat="1" ht="12" hidden="1" customHeight="1">
      <c r="A11729" s="470"/>
    </row>
    <row r="11730" spans="1:1" s="471" customFormat="1" ht="12" hidden="1" customHeight="1">
      <c r="A11730" s="470"/>
    </row>
    <row r="11731" spans="1:1" s="471" customFormat="1" ht="12" hidden="1" customHeight="1">
      <c r="A11731" s="470"/>
    </row>
    <row r="11732" spans="1:1" s="471" customFormat="1" ht="12" hidden="1" customHeight="1">
      <c r="A11732" s="470"/>
    </row>
    <row r="11733" spans="1:1" s="471" customFormat="1" ht="12" hidden="1" customHeight="1">
      <c r="A11733" s="470"/>
    </row>
    <row r="11734" spans="1:1" s="471" customFormat="1" ht="12" hidden="1" customHeight="1">
      <c r="A11734" s="470"/>
    </row>
    <row r="11735" spans="1:1" s="471" customFormat="1" ht="12" hidden="1" customHeight="1">
      <c r="A11735" s="470"/>
    </row>
    <row r="11736" spans="1:1" s="471" customFormat="1" ht="12" hidden="1" customHeight="1">
      <c r="A11736" s="470"/>
    </row>
    <row r="11737" spans="1:1" s="471" customFormat="1" ht="12" hidden="1" customHeight="1">
      <c r="A11737" s="470"/>
    </row>
    <row r="11738" spans="1:1" s="471" customFormat="1" ht="12" hidden="1" customHeight="1">
      <c r="A11738" s="470"/>
    </row>
    <row r="11739" spans="1:1" s="471" customFormat="1" ht="12" hidden="1" customHeight="1">
      <c r="A11739" s="470"/>
    </row>
    <row r="11740" spans="1:1" s="471" customFormat="1" ht="12" hidden="1" customHeight="1">
      <c r="A11740" s="470"/>
    </row>
    <row r="11741" spans="1:1" s="471" customFormat="1" ht="12" hidden="1" customHeight="1">
      <c r="A11741" s="470"/>
    </row>
    <row r="11742" spans="1:1" s="471" customFormat="1" ht="12" hidden="1" customHeight="1">
      <c r="A11742" s="470"/>
    </row>
    <row r="11743" spans="1:1" s="471" customFormat="1" ht="12" hidden="1" customHeight="1">
      <c r="A11743" s="470"/>
    </row>
    <row r="11744" spans="1:1" s="471" customFormat="1" ht="12" hidden="1" customHeight="1">
      <c r="A11744" s="470"/>
    </row>
    <row r="11745" spans="1:1" s="471" customFormat="1" ht="12" hidden="1" customHeight="1">
      <c r="A11745" s="470"/>
    </row>
    <row r="11746" spans="1:1" s="471" customFormat="1" ht="12" hidden="1" customHeight="1">
      <c r="A11746" s="470"/>
    </row>
    <row r="11747" spans="1:1" s="471" customFormat="1" ht="12" hidden="1" customHeight="1">
      <c r="A11747" s="470"/>
    </row>
    <row r="11748" spans="1:1" s="471" customFormat="1" ht="12" hidden="1" customHeight="1">
      <c r="A11748" s="470"/>
    </row>
    <row r="11749" spans="1:1" s="471" customFormat="1" ht="12" hidden="1" customHeight="1">
      <c r="A11749" s="470"/>
    </row>
    <row r="11750" spans="1:1" s="471" customFormat="1" ht="12" hidden="1" customHeight="1">
      <c r="A11750" s="470"/>
    </row>
    <row r="11751" spans="1:1" s="471" customFormat="1" ht="12" hidden="1" customHeight="1">
      <c r="A11751" s="470"/>
    </row>
    <row r="11752" spans="1:1" s="471" customFormat="1" ht="12" hidden="1" customHeight="1">
      <c r="A11752" s="470"/>
    </row>
    <row r="11753" spans="1:1" s="471" customFormat="1" ht="12" hidden="1" customHeight="1">
      <c r="A11753" s="470"/>
    </row>
    <row r="11754" spans="1:1" s="471" customFormat="1" ht="12" hidden="1" customHeight="1">
      <c r="A11754" s="470"/>
    </row>
    <row r="11755" spans="1:1" s="471" customFormat="1" ht="12" hidden="1" customHeight="1">
      <c r="A11755" s="470"/>
    </row>
    <row r="11756" spans="1:1" s="471" customFormat="1" ht="12" hidden="1" customHeight="1">
      <c r="A11756" s="470"/>
    </row>
    <row r="11757" spans="1:1" s="471" customFormat="1" ht="12" hidden="1" customHeight="1">
      <c r="A11757" s="470"/>
    </row>
    <row r="11758" spans="1:1" s="471" customFormat="1" ht="12" hidden="1" customHeight="1">
      <c r="A11758" s="470"/>
    </row>
    <row r="11759" spans="1:1" s="471" customFormat="1" ht="12" hidden="1" customHeight="1">
      <c r="A11759" s="470"/>
    </row>
    <row r="11760" spans="1:1" s="471" customFormat="1" ht="12" hidden="1" customHeight="1">
      <c r="A11760" s="470"/>
    </row>
    <row r="11761" spans="1:1" s="471" customFormat="1" ht="12" hidden="1" customHeight="1">
      <c r="A11761" s="470"/>
    </row>
    <row r="11762" spans="1:1" s="471" customFormat="1" ht="12" hidden="1" customHeight="1">
      <c r="A11762" s="470"/>
    </row>
    <row r="11763" spans="1:1" s="471" customFormat="1" ht="12" hidden="1" customHeight="1">
      <c r="A11763" s="470"/>
    </row>
    <row r="11764" spans="1:1" s="471" customFormat="1" ht="12" hidden="1" customHeight="1">
      <c r="A11764" s="470"/>
    </row>
    <row r="11765" spans="1:1" s="471" customFormat="1" ht="12" hidden="1" customHeight="1">
      <c r="A11765" s="470"/>
    </row>
    <row r="11766" spans="1:1" s="471" customFormat="1" ht="12" hidden="1" customHeight="1">
      <c r="A11766" s="470"/>
    </row>
    <row r="11767" spans="1:1" s="471" customFormat="1" ht="12" hidden="1" customHeight="1">
      <c r="A11767" s="470"/>
    </row>
    <row r="11768" spans="1:1" s="471" customFormat="1" ht="12" hidden="1" customHeight="1">
      <c r="A11768" s="470"/>
    </row>
    <row r="11769" spans="1:1" s="471" customFormat="1" ht="12" hidden="1" customHeight="1">
      <c r="A11769" s="470"/>
    </row>
    <row r="11770" spans="1:1" s="471" customFormat="1" ht="12" hidden="1" customHeight="1">
      <c r="A11770" s="470"/>
    </row>
    <row r="11771" spans="1:1" s="471" customFormat="1" ht="12" hidden="1" customHeight="1">
      <c r="A11771" s="470"/>
    </row>
    <row r="11772" spans="1:1" s="471" customFormat="1" ht="12" hidden="1" customHeight="1">
      <c r="A11772" s="470"/>
    </row>
    <row r="11773" spans="1:1" s="471" customFormat="1" ht="12" hidden="1" customHeight="1">
      <c r="A11773" s="470"/>
    </row>
    <row r="11774" spans="1:1" s="471" customFormat="1" ht="12" hidden="1" customHeight="1">
      <c r="A11774" s="470"/>
    </row>
    <row r="11775" spans="1:1" s="471" customFormat="1" ht="12" hidden="1" customHeight="1">
      <c r="A11775" s="470"/>
    </row>
    <row r="11776" spans="1:1" s="471" customFormat="1" ht="12" hidden="1" customHeight="1">
      <c r="A11776" s="470"/>
    </row>
    <row r="11777" spans="1:1" s="471" customFormat="1" ht="12" hidden="1" customHeight="1">
      <c r="A11777" s="470"/>
    </row>
    <row r="11778" spans="1:1" s="471" customFormat="1" ht="12" hidden="1" customHeight="1">
      <c r="A11778" s="470"/>
    </row>
    <row r="11779" spans="1:1" s="471" customFormat="1" ht="12" hidden="1" customHeight="1">
      <c r="A11779" s="470"/>
    </row>
    <row r="11780" spans="1:1" s="471" customFormat="1" ht="12" hidden="1" customHeight="1">
      <c r="A11780" s="470"/>
    </row>
    <row r="11781" spans="1:1" s="471" customFormat="1" ht="12" hidden="1" customHeight="1">
      <c r="A11781" s="470"/>
    </row>
    <row r="11782" spans="1:1" s="471" customFormat="1" ht="12" hidden="1" customHeight="1">
      <c r="A11782" s="470"/>
    </row>
    <row r="11783" spans="1:1" s="471" customFormat="1" ht="12" hidden="1" customHeight="1">
      <c r="A11783" s="470"/>
    </row>
    <row r="11784" spans="1:1" s="471" customFormat="1" ht="12" hidden="1" customHeight="1">
      <c r="A11784" s="470"/>
    </row>
    <row r="11785" spans="1:1" s="471" customFormat="1" ht="12" hidden="1" customHeight="1">
      <c r="A11785" s="470"/>
    </row>
    <row r="11786" spans="1:1" s="471" customFormat="1" ht="12" hidden="1" customHeight="1">
      <c r="A11786" s="470"/>
    </row>
    <row r="11787" spans="1:1" s="471" customFormat="1" ht="12" hidden="1" customHeight="1">
      <c r="A11787" s="470"/>
    </row>
    <row r="11788" spans="1:1" s="471" customFormat="1" ht="12" hidden="1" customHeight="1">
      <c r="A11788" s="470"/>
    </row>
    <row r="11789" spans="1:1" s="471" customFormat="1" ht="12" hidden="1" customHeight="1">
      <c r="A11789" s="470"/>
    </row>
    <row r="11790" spans="1:1" s="471" customFormat="1" ht="12" hidden="1" customHeight="1">
      <c r="A11790" s="470"/>
    </row>
    <row r="11791" spans="1:1" s="471" customFormat="1" ht="12" hidden="1" customHeight="1">
      <c r="A11791" s="470"/>
    </row>
    <row r="11792" spans="1:1" s="471" customFormat="1" ht="12" hidden="1" customHeight="1">
      <c r="A11792" s="470"/>
    </row>
    <row r="11793" spans="1:1" s="471" customFormat="1" ht="12" hidden="1" customHeight="1">
      <c r="A11793" s="470"/>
    </row>
    <row r="11794" spans="1:1" s="471" customFormat="1" ht="12" hidden="1" customHeight="1">
      <c r="A11794" s="470"/>
    </row>
    <row r="11795" spans="1:1" s="471" customFormat="1" ht="12" hidden="1" customHeight="1">
      <c r="A11795" s="470"/>
    </row>
    <row r="11796" spans="1:1" s="471" customFormat="1" ht="12" hidden="1" customHeight="1">
      <c r="A11796" s="470"/>
    </row>
    <row r="11797" spans="1:1" s="471" customFormat="1" ht="12" hidden="1" customHeight="1">
      <c r="A11797" s="470"/>
    </row>
    <row r="11798" spans="1:1" s="471" customFormat="1" ht="12" hidden="1" customHeight="1">
      <c r="A11798" s="470"/>
    </row>
    <row r="11799" spans="1:1" s="471" customFormat="1" ht="12" hidden="1" customHeight="1">
      <c r="A11799" s="470"/>
    </row>
    <row r="11800" spans="1:1" s="471" customFormat="1" ht="12" hidden="1" customHeight="1">
      <c r="A11800" s="470"/>
    </row>
    <row r="11801" spans="1:1" s="471" customFormat="1" ht="12" hidden="1" customHeight="1">
      <c r="A11801" s="470"/>
    </row>
    <row r="11802" spans="1:1" s="471" customFormat="1" ht="12" hidden="1" customHeight="1">
      <c r="A11802" s="470"/>
    </row>
    <row r="11803" spans="1:1" s="471" customFormat="1" ht="12" hidden="1" customHeight="1">
      <c r="A11803" s="470"/>
    </row>
    <row r="11804" spans="1:1" s="471" customFormat="1" ht="12" hidden="1" customHeight="1">
      <c r="A11804" s="470"/>
    </row>
    <row r="11805" spans="1:1" s="471" customFormat="1" ht="12" hidden="1" customHeight="1">
      <c r="A11805" s="470"/>
    </row>
    <row r="11806" spans="1:1" s="471" customFormat="1" ht="12" hidden="1" customHeight="1">
      <c r="A11806" s="470"/>
    </row>
    <row r="11807" spans="1:1" s="471" customFormat="1" ht="12" hidden="1" customHeight="1">
      <c r="A11807" s="470"/>
    </row>
    <row r="11808" spans="1:1" s="471" customFormat="1" ht="12" hidden="1" customHeight="1">
      <c r="A11808" s="470"/>
    </row>
    <row r="11809" spans="1:1" s="471" customFormat="1" ht="12" hidden="1" customHeight="1">
      <c r="A11809" s="470"/>
    </row>
    <row r="11810" spans="1:1" s="471" customFormat="1" ht="12" hidden="1" customHeight="1">
      <c r="A11810" s="470"/>
    </row>
    <row r="11811" spans="1:1" s="471" customFormat="1" ht="12" hidden="1" customHeight="1">
      <c r="A11811" s="470"/>
    </row>
    <row r="11812" spans="1:1" s="471" customFormat="1" ht="12" hidden="1" customHeight="1">
      <c r="A11812" s="470"/>
    </row>
    <row r="11813" spans="1:1" s="471" customFormat="1" ht="12" hidden="1" customHeight="1">
      <c r="A11813" s="470"/>
    </row>
    <row r="11814" spans="1:1" s="471" customFormat="1" ht="12" hidden="1" customHeight="1">
      <c r="A11814" s="470"/>
    </row>
    <row r="11815" spans="1:1" s="471" customFormat="1" ht="12" hidden="1" customHeight="1">
      <c r="A11815" s="470"/>
    </row>
    <row r="11816" spans="1:1" s="471" customFormat="1" ht="12" hidden="1" customHeight="1">
      <c r="A11816" s="470"/>
    </row>
    <row r="11817" spans="1:1" s="471" customFormat="1" ht="12" hidden="1" customHeight="1">
      <c r="A11817" s="470"/>
    </row>
    <row r="11818" spans="1:1" s="471" customFormat="1" ht="12" hidden="1" customHeight="1">
      <c r="A11818" s="470"/>
    </row>
    <row r="11819" spans="1:1" s="471" customFormat="1" ht="12" hidden="1" customHeight="1">
      <c r="A11819" s="470"/>
    </row>
    <row r="11820" spans="1:1" s="471" customFormat="1" ht="12" hidden="1" customHeight="1">
      <c r="A11820" s="470"/>
    </row>
    <row r="11821" spans="1:1" s="471" customFormat="1" ht="12" hidden="1" customHeight="1">
      <c r="A11821" s="470"/>
    </row>
    <row r="11822" spans="1:1" s="471" customFormat="1" ht="12" hidden="1" customHeight="1">
      <c r="A11822" s="470"/>
    </row>
    <row r="11823" spans="1:1" s="471" customFormat="1" ht="12" hidden="1" customHeight="1">
      <c r="A11823" s="470"/>
    </row>
    <row r="11824" spans="1:1" s="471" customFormat="1" ht="12" hidden="1" customHeight="1">
      <c r="A11824" s="470"/>
    </row>
    <row r="11825" spans="1:1" s="471" customFormat="1" ht="12" hidden="1" customHeight="1">
      <c r="A11825" s="470"/>
    </row>
    <row r="11826" spans="1:1" s="471" customFormat="1" ht="12" hidden="1" customHeight="1">
      <c r="A11826" s="470"/>
    </row>
    <row r="11827" spans="1:1" s="471" customFormat="1" ht="12" hidden="1" customHeight="1">
      <c r="A11827" s="470"/>
    </row>
    <row r="11828" spans="1:1" s="471" customFormat="1" ht="12" hidden="1" customHeight="1">
      <c r="A11828" s="470"/>
    </row>
    <row r="11829" spans="1:1" s="471" customFormat="1" ht="12" hidden="1" customHeight="1">
      <c r="A11829" s="470"/>
    </row>
    <row r="11830" spans="1:1" s="471" customFormat="1" ht="12" hidden="1" customHeight="1">
      <c r="A11830" s="470"/>
    </row>
    <row r="11831" spans="1:1" s="471" customFormat="1" ht="12" hidden="1" customHeight="1">
      <c r="A11831" s="470"/>
    </row>
    <row r="11832" spans="1:1" s="471" customFormat="1" ht="12" hidden="1" customHeight="1">
      <c r="A11832" s="470"/>
    </row>
    <row r="11833" spans="1:1" s="471" customFormat="1" ht="12" hidden="1" customHeight="1">
      <c r="A11833" s="470"/>
    </row>
    <row r="11834" spans="1:1" s="471" customFormat="1" ht="12" hidden="1" customHeight="1">
      <c r="A11834" s="470"/>
    </row>
    <row r="11835" spans="1:1" s="471" customFormat="1" ht="12" hidden="1" customHeight="1">
      <c r="A11835" s="470"/>
    </row>
    <row r="11836" spans="1:1" s="471" customFormat="1" ht="12" hidden="1" customHeight="1">
      <c r="A11836" s="470"/>
    </row>
    <row r="11837" spans="1:1" s="471" customFormat="1" ht="12" hidden="1" customHeight="1">
      <c r="A11837" s="470"/>
    </row>
    <row r="11838" spans="1:1" s="471" customFormat="1" ht="12" hidden="1" customHeight="1">
      <c r="A11838" s="470"/>
    </row>
    <row r="11839" spans="1:1" s="471" customFormat="1" ht="12" hidden="1" customHeight="1">
      <c r="A11839" s="470"/>
    </row>
    <row r="11840" spans="1:1" s="471" customFormat="1" ht="12" hidden="1" customHeight="1">
      <c r="A11840" s="470"/>
    </row>
    <row r="11841" spans="1:1" s="471" customFormat="1" ht="12" hidden="1" customHeight="1">
      <c r="A11841" s="470"/>
    </row>
    <row r="11842" spans="1:1" s="471" customFormat="1" ht="12" hidden="1" customHeight="1">
      <c r="A11842" s="470"/>
    </row>
    <row r="11843" spans="1:1" s="471" customFormat="1" ht="12" hidden="1" customHeight="1">
      <c r="A11843" s="470"/>
    </row>
    <row r="11844" spans="1:1" s="471" customFormat="1" ht="12" hidden="1" customHeight="1">
      <c r="A11844" s="470"/>
    </row>
    <row r="11845" spans="1:1" s="471" customFormat="1" ht="12" hidden="1" customHeight="1">
      <c r="A11845" s="470"/>
    </row>
    <row r="11846" spans="1:1" s="471" customFormat="1" ht="12" hidden="1" customHeight="1">
      <c r="A11846" s="470"/>
    </row>
    <row r="11847" spans="1:1" s="471" customFormat="1" ht="12" hidden="1" customHeight="1">
      <c r="A11847" s="470"/>
    </row>
    <row r="11848" spans="1:1" s="471" customFormat="1" ht="12" hidden="1" customHeight="1">
      <c r="A11848" s="470"/>
    </row>
    <row r="11849" spans="1:1" s="471" customFormat="1" ht="12" hidden="1" customHeight="1">
      <c r="A11849" s="470"/>
    </row>
    <row r="11850" spans="1:1" s="471" customFormat="1" ht="12" hidden="1" customHeight="1">
      <c r="A11850" s="470"/>
    </row>
    <row r="11851" spans="1:1" s="471" customFormat="1" ht="12" hidden="1" customHeight="1">
      <c r="A11851" s="470"/>
    </row>
    <row r="11852" spans="1:1" s="471" customFormat="1" ht="12" hidden="1" customHeight="1">
      <c r="A11852" s="470"/>
    </row>
    <row r="11853" spans="1:1" s="471" customFormat="1" ht="12" hidden="1" customHeight="1">
      <c r="A11853" s="470"/>
    </row>
    <row r="11854" spans="1:1" s="471" customFormat="1" ht="12" hidden="1" customHeight="1">
      <c r="A11854" s="470"/>
    </row>
    <row r="11855" spans="1:1" s="471" customFormat="1" ht="12" hidden="1" customHeight="1">
      <c r="A11855" s="470"/>
    </row>
    <row r="11856" spans="1:1" s="471" customFormat="1" ht="12" hidden="1" customHeight="1">
      <c r="A11856" s="470"/>
    </row>
    <row r="11857" spans="1:1" s="471" customFormat="1" ht="12" hidden="1" customHeight="1">
      <c r="A11857" s="470"/>
    </row>
    <row r="11858" spans="1:1" s="471" customFormat="1" ht="12" hidden="1" customHeight="1">
      <c r="A11858" s="470"/>
    </row>
    <row r="11859" spans="1:1" s="471" customFormat="1" ht="12" hidden="1" customHeight="1">
      <c r="A11859" s="470"/>
    </row>
    <row r="11860" spans="1:1" s="471" customFormat="1" ht="12" hidden="1" customHeight="1">
      <c r="A11860" s="470"/>
    </row>
    <row r="11861" spans="1:1" s="471" customFormat="1" ht="12" hidden="1" customHeight="1">
      <c r="A11861" s="470"/>
    </row>
    <row r="11862" spans="1:1" s="471" customFormat="1" ht="12" hidden="1" customHeight="1">
      <c r="A11862" s="470"/>
    </row>
    <row r="11863" spans="1:1" s="471" customFormat="1" ht="12" hidden="1" customHeight="1">
      <c r="A11863" s="470"/>
    </row>
    <row r="11864" spans="1:1" s="471" customFormat="1" ht="12" hidden="1" customHeight="1">
      <c r="A11864" s="470"/>
    </row>
    <row r="11865" spans="1:1" s="471" customFormat="1" ht="12" hidden="1" customHeight="1">
      <c r="A11865" s="470"/>
    </row>
    <row r="11866" spans="1:1" s="471" customFormat="1" ht="12" hidden="1" customHeight="1">
      <c r="A11866" s="470"/>
    </row>
    <row r="11867" spans="1:1" s="471" customFormat="1" ht="12" hidden="1" customHeight="1">
      <c r="A11867" s="470"/>
    </row>
    <row r="11868" spans="1:1" s="471" customFormat="1" ht="12" hidden="1" customHeight="1">
      <c r="A11868" s="470"/>
    </row>
    <row r="11869" spans="1:1" s="471" customFormat="1" ht="12" hidden="1" customHeight="1">
      <c r="A11869" s="470"/>
    </row>
    <row r="11870" spans="1:1" s="471" customFormat="1" ht="12" hidden="1" customHeight="1">
      <c r="A11870" s="470"/>
    </row>
    <row r="11871" spans="1:1" s="471" customFormat="1" ht="12" hidden="1" customHeight="1">
      <c r="A11871" s="470"/>
    </row>
    <row r="11872" spans="1:1" s="471" customFormat="1" ht="12" hidden="1" customHeight="1">
      <c r="A11872" s="470"/>
    </row>
    <row r="11873" spans="1:1" s="471" customFormat="1" ht="12" hidden="1" customHeight="1">
      <c r="A11873" s="470"/>
    </row>
    <row r="11874" spans="1:1" s="471" customFormat="1" ht="12" hidden="1" customHeight="1">
      <c r="A11874" s="470"/>
    </row>
    <row r="11875" spans="1:1" s="471" customFormat="1" ht="12" hidden="1" customHeight="1">
      <c r="A11875" s="470"/>
    </row>
    <row r="11876" spans="1:1" s="471" customFormat="1" ht="12" hidden="1" customHeight="1">
      <c r="A11876" s="470"/>
    </row>
    <row r="11877" spans="1:1" s="471" customFormat="1" ht="12" hidden="1" customHeight="1">
      <c r="A11877" s="470"/>
    </row>
    <row r="11878" spans="1:1" s="471" customFormat="1" ht="12" hidden="1" customHeight="1">
      <c r="A11878" s="470"/>
    </row>
    <row r="11879" spans="1:1" s="471" customFormat="1" ht="12" hidden="1" customHeight="1">
      <c r="A11879" s="470"/>
    </row>
    <row r="11880" spans="1:1" s="471" customFormat="1" ht="12" hidden="1" customHeight="1">
      <c r="A11880" s="470"/>
    </row>
    <row r="11881" spans="1:1" s="471" customFormat="1" ht="12" hidden="1" customHeight="1">
      <c r="A11881" s="470"/>
    </row>
    <row r="11882" spans="1:1" s="471" customFormat="1" ht="12" hidden="1" customHeight="1">
      <c r="A11882" s="470"/>
    </row>
    <row r="11883" spans="1:1" s="471" customFormat="1" ht="12" hidden="1" customHeight="1">
      <c r="A11883" s="470"/>
    </row>
    <row r="11884" spans="1:1" s="471" customFormat="1" ht="12" hidden="1" customHeight="1">
      <c r="A11884" s="470"/>
    </row>
    <row r="11885" spans="1:1" s="471" customFormat="1" ht="12" hidden="1" customHeight="1">
      <c r="A11885" s="470"/>
    </row>
    <row r="11886" spans="1:1" s="471" customFormat="1" ht="12" hidden="1" customHeight="1">
      <c r="A11886" s="470"/>
    </row>
    <row r="11887" spans="1:1" s="471" customFormat="1" ht="12" hidden="1" customHeight="1">
      <c r="A11887" s="470"/>
    </row>
    <row r="11888" spans="1:1" s="471" customFormat="1" ht="12" hidden="1" customHeight="1">
      <c r="A11888" s="470"/>
    </row>
    <row r="11889" spans="1:1" s="471" customFormat="1" ht="12" hidden="1" customHeight="1">
      <c r="A11889" s="470"/>
    </row>
    <row r="11890" spans="1:1" s="471" customFormat="1" ht="12" hidden="1" customHeight="1">
      <c r="A11890" s="470"/>
    </row>
    <row r="11891" spans="1:1" s="471" customFormat="1" ht="12" hidden="1" customHeight="1">
      <c r="A11891" s="470"/>
    </row>
    <row r="11892" spans="1:1" s="471" customFormat="1" ht="12" hidden="1" customHeight="1">
      <c r="A11892" s="470"/>
    </row>
    <row r="11893" spans="1:1" s="471" customFormat="1" ht="12" hidden="1" customHeight="1">
      <c r="A11893" s="470"/>
    </row>
    <row r="11894" spans="1:1" s="471" customFormat="1" ht="12" hidden="1" customHeight="1">
      <c r="A11894" s="470"/>
    </row>
    <row r="11895" spans="1:1" s="471" customFormat="1" ht="12" hidden="1" customHeight="1">
      <c r="A11895" s="470"/>
    </row>
    <row r="11896" spans="1:1" s="471" customFormat="1" ht="12" hidden="1" customHeight="1">
      <c r="A11896" s="470"/>
    </row>
    <row r="11897" spans="1:1" s="471" customFormat="1" ht="12" hidden="1" customHeight="1">
      <c r="A11897" s="470"/>
    </row>
    <row r="11898" spans="1:1" s="471" customFormat="1" ht="12" hidden="1" customHeight="1">
      <c r="A11898" s="470"/>
    </row>
    <row r="11899" spans="1:1" s="471" customFormat="1" ht="12" hidden="1" customHeight="1">
      <c r="A11899" s="470"/>
    </row>
    <row r="11900" spans="1:1" s="471" customFormat="1" ht="12" hidden="1" customHeight="1">
      <c r="A11900" s="470"/>
    </row>
    <row r="11901" spans="1:1" s="471" customFormat="1" ht="12" hidden="1" customHeight="1">
      <c r="A11901" s="470"/>
    </row>
    <row r="11902" spans="1:1" s="471" customFormat="1" ht="12" hidden="1" customHeight="1">
      <c r="A11902" s="470"/>
    </row>
    <row r="11903" spans="1:1" s="471" customFormat="1" ht="12" hidden="1" customHeight="1">
      <c r="A11903" s="470"/>
    </row>
    <row r="11904" spans="1:1" s="471" customFormat="1" ht="12" hidden="1" customHeight="1">
      <c r="A11904" s="470"/>
    </row>
    <row r="11905" spans="1:1" s="471" customFormat="1" ht="12" hidden="1" customHeight="1">
      <c r="A11905" s="470"/>
    </row>
    <row r="11906" spans="1:1" s="471" customFormat="1" ht="12" hidden="1" customHeight="1">
      <c r="A11906" s="470"/>
    </row>
    <row r="11907" spans="1:1" s="471" customFormat="1" ht="12" hidden="1" customHeight="1">
      <c r="A11907" s="470"/>
    </row>
    <row r="11908" spans="1:1" s="471" customFormat="1" ht="12" hidden="1" customHeight="1">
      <c r="A11908" s="470"/>
    </row>
    <row r="11909" spans="1:1" s="471" customFormat="1" ht="12" hidden="1" customHeight="1">
      <c r="A11909" s="470"/>
    </row>
    <row r="11910" spans="1:1" s="471" customFormat="1" ht="12" hidden="1" customHeight="1">
      <c r="A11910" s="470"/>
    </row>
    <row r="11911" spans="1:1" s="471" customFormat="1" ht="12" hidden="1" customHeight="1">
      <c r="A11911" s="470"/>
    </row>
    <row r="11912" spans="1:1" s="471" customFormat="1" ht="12" hidden="1" customHeight="1">
      <c r="A11912" s="470"/>
    </row>
    <row r="11913" spans="1:1" s="471" customFormat="1" ht="12" hidden="1" customHeight="1">
      <c r="A11913" s="470"/>
    </row>
    <row r="11914" spans="1:1" s="471" customFormat="1" ht="12" hidden="1" customHeight="1">
      <c r="A11914" s="470"/>
    </row>
    <row r="11915" spans="1:1" s="471" customFormat="1" ht="12" hidden="1" customHeight="1">
      <c r="A11915" s="470"/>
    </row>
    <row r="11916" spans="1:1" s="471" customFormat="1" ht="12" hidden="1" customHeight="1">
      <c r="A11916" s="470"/>
    </row>
    <row r="11917" spans="1:1" s="471" customFormat="1" ht="12" hidden="1" customHeight="1">
      <c r="A11917" s="470"/>
    </row>
    <row r="11918" spans="1:1" s="471" customFormat="1" ht="12" hidden="1" customHeight="1">
      <c r="A11918" s="470"/>
    </row>
    <row r="11919" spans="1:1" s="471" customFormat="1" ht="12" hidden="1" customHeight="1">
      <c r="A11919" s="470"/>
    </row>
    <row r="11920" spans="1:1" s="471" customFormat="1" ht="12" hidden="1" customHeight="1">
      <c r="A11920" s="470"/>
    </row>
    <row r="11921" spans="1:1" s="471" customFormat="1" ht="12" hidden="1" customHeight="1">
      <c r="A11921" s="470"/>
    </row>
    <row r="11922" spans="1:1" s="471" customFormat="1" ht="12" hidden="1" customHeight="1">
      <c r="A11922" s="470"/>
    </row>
    <row r="11923" spans="1:1" s="471" customFormat="1" ht="12" hidden="1" customHeight="1">
      <c r="A11923" s="470"/>
    </row>
    <row r="11924" spans="1:1" s="471" customFormat="1" ht="12" hidden="1" customHeight="1">
      <c r="A11924" s="470"/>
    </row>
    <row r="11925" spans="1:1" s="471" customFormat="1" ht="12" hidden="1" customHeight="1">
      <c r="A11925" s="470"/>
    </row>
    <row r="11926" spans="1:1" s="471" customFormat="1" ht="12" hidden="1" customHeight="1">
      <c r="A11926" s="470"/>
    </row>
    <row r="11927" spans="1:1" s="471" customFormat="1" ht="12" hidden="1" customHeight="1">
      <c r="A11927" s="470"/>
    </row>
    <row r="11928" spans="1:1" s="471" customFormat="1" ht="12" hidden="1" customHeight="1">
      <c r="A11928" s="470"/>
    </row>
    <row r="11929" spans="1:1" s="471" customFormat="1" ht="12" hidden="1" customHeight="1">
      <c r="A11929" s="470"/>
    </row>
    <row r="11930" spans="1:1" s="471" customFormat="1" ht="12" hidden="1" customHeight="1">
      <c r="A11930" s="470"/>
    </row>
    <row r="11931" spans="1:1" s="471" customFormat="1" ht="12" hidden="1" customHeight="1">
      <c r="A11931" s="470"/>
    </row>
    <row r="11932" spans="1:1" s="471" customFormat="1" ht="12" hidden="1" customHeight="1">
      <c r="A11932" s="470"/>
    </row>
    <row r="11933" spans="1:1" s="471" customFormat="1" ht="12" hidden="1" customHeight="1">
      <c r="A11933" s="470"/>
    </row>
    <row r="11934" spans="1:1" s="471" customFormat="1" ht="12" hidden="1" customHeight="1">
      <c r="A11934" s="470"/>
    </row>
    <row r="11935" spans="1:1" s="471" customFormat="1" ht="12" hidden="1" customHeight="1">
      <c r="A11935" s="470"/>
    </row>
    <row r="11936" spans="1:1" s="471" customFormat="1" ht="12" hidden="1" customHeight="1">
      <c r="A11936" s="470"/>
    </row>
    <row r="11937" spans="1:1" s="471" customFormat="1" ht="12" hidden="1" customHeight="1">
      <c r="A11937" s="470"/>
    </row>
    <row r="11938" spans="1:1" s="471" customFormat="1" ht="12" hidden="1" customHeight="1">
      <c r="A11938" s="470"/>
    </row>
    <row r="11939" spans="1:1" s="471" customFormat="1" ht="12" hidden="1" customHeight="1">
      <c r="A11939" s="470"/>
    </row>
    <row r="11940" spans="1:1" s="471" customFormat="1" ht="12" hidden="1" customHeight="1">
      <c r="A11940" s="470"/>
    </row>
    <row r="11941" spans="1:1" s="471" customFormat="1" ht="12" hidden="1" customHeight="1">
      <c r="A11941" s="470"/>
    </row>
    <row r="11942" spans="1:1" s="471" customFormat="1" ht="12" hidden="1" customHeight="1">
      <c r="A11942" s="470"/>
    </row>
    <row r="11943" spans="1:1" s="471" customFormat="1" ht="12" hidden="1" customHeight="1">
      <c r="A11943" s="470"/>
    </row>
    <row r="11944" spans="1:1" s="471" customFormat="1" ht="12" hidden="1" customHeight="1">
      <c r="A11944" s="470"/>
    </row>
    <row r="11945" spans="1:1" s="471" customFormat="1" ht="12" hidden="1" customHeight="1">
      <c r="A11945" s="470"/>
    </row>
    <row r="11946" spans="1:1" s="471" customFormat="1" ht="12" hidden="1" customHeight="1">
      <c r="A11946" s="470"/>
    </row>
    <row r="11947" spans="1:1" s="471" customFormat="1" ht="12" hidden="1" customHeight="1">
      <c r="A11947" s="470"/>
    </row>
    <row r="11948" spans="1:1" s="471" customFormat="1" ht="12" hidden="1" customHeight="1">
      <c r="A11948" s="470"/>
    </row>
    <row r="11949" spans="1:1" s="471" customFormat="1" ht="12" hidden="1" customHeight="1">
      <c r="A11949" s="470"/>
    </row>
    <row r="11950" spans="1:1" s="471" customFormat="1" ht="12" hidden="1" customHeight="1">
      <c r="A11950" s="470"/>
    </row>
    <row r="11951" spans="1:1" s="471" customFormat="1" ht="12" hidden="1" customHeight="1">
      <c r="A11951" s="470"/>
    </row>
    <row r="11952" spans="1:1" s="471" customFormat="1" ht="12" hidden="1" customHeight="1">
      <c r="A11952" s="470"/>
    </row>
    <row r="11953" spans="1:1" s="471" customFormat="1" ht="12" hidden="1" customHeight="1">
      <c r="A11953" s="470"/>
    </row>
    <row r="11954" spans="1:1" s="471" customFormat="1" ht="12" hidden="1" customHeight="1">
      <c r="A11954" s="470"/>
    </row>
    <row r="11955" spans="1:1" s="471" customFormat="1" ht="12" hidden="1" customHeight="1">
      <c r="A11955" s="470"/>
    </row>
    <row r="11956" spans="1:1" s="471" customFormat="1" ht="12" hidden="1" customHeight="1">
      <c r="A11956" s="470"/>
    </row>
    <row r="11957" spans="1:1" s="471" customFormat="1" ht="12" hidden="1" customHeight="1">
      <c r="A11957" s="470"/>
    </row>
    <row r="11958" spans="1:1" s="471" customFormat="1" ht="12" hidden="1" customHeight="1">
      <c r="A11958" s="470"/>
    </row>
    <row r="11959" spans="1:1" s="471" customFormat="1" ht="12" hidden="1" customHeight="1">
      <c r="A11959" s="470"/>
    </row>
    <row r="11960" spans="1:1" s="471" customFormat="1" ht="12" hidden="1" customHeight="1">
      <c r="A11960" s="470"/>
    </row>
    <row r="11961" spans="1:1" s="471" customFormat="1" ht="12" hidden="1" customHeight="1">
      <c r="A11961" s="470"/>
    </row>
    <row r="11962" spans="1:1" s="471" customFormat="1" ht="12" hidden="1" customHeight="1">
      <c r="A11962" s="470"/>
    </row>
    <row r="11963" spans="1:1" s="471" customFormat="1" ht="12" hidden="1" customHeight="1">
      <c r="A11963" s="470"/>
    </row>
    <row r="11964" spans="1:1" s="471" customFormat="1" ht="12" hidden="1" customHeight="1">
      <c r="A11964" s="470"/>
    </row>
    <row r="11965" spans="1:1" s="471" customFormat="1" ht="12" hidden="1" customHeight="1">
      <c r="A11965" s="470"/>
    </row>
    <row r="11966" spans="1:1" s="471" customFormat="1" ht="12" hidden="1" customHeight="1">
      <c r="A11966" s="470"/>
    </row>
    <row r="11967" spans="1:1" s="471" customFormat="1" ht="12" hidden="1" customHeight="1">
      <c r="A11967" s="470"/>
    </row>
    <row r="11968" spans="1:1" s="471" customFormat="1" ht="12" hidden="1" customHeight="1">
      <c r="A11968" s="470"/>
    </row>
    <row r="11969" spans="1:1" s="471" customFormat="1" ht="12" hidden="1" customHeight="1">
      <c r="A11969" s="470"/>
    </row>
    <row r="11970" spans="1:1" s="471" customFormat="1" ht="12" hidden="1" customHeight="1">
      <c r="A11970" s="470"/>
    </row>
    <row r="11971" spans="1:1" s="471" customFormat="1" ht="12" hidden="1" customHeight="1">
      <c r="A11971" s="470"/>
    </row>
    <row r="11972" spans="1:1" s="471" customFormat="1" ht="12" hidden="1" customHeight="1">
      <c r="A11972" s="470"/>
    </row>
    <row r="11973" spans="1:1" s="471" customFormat="1" ht="12" hidden="1" customHeight="1">
      <c r="A11973" s="470"/>
    </row>
    <row r="11974" spans="1:1" s="471" customFormat="1" ht="12" hidden="1" customHeight="1">
      <c r="A11974" s="470"/>
    </row>
    <row r="11975" spans="1:1" s="471" customFormat="1" ht="12" hidden="1" customHeight="1">
      <c r="A11975" s="470"/>
    </row>
    <row r="11976" spans="1:1" s="471" customFormat="1" ht="12" hidden="1" customHeight="1">
      <c r="A11976" s="470"/>
    </row>
    <row r="11977" spans="1:1" s="471" customFormat="1" ht="12" hidden="1" customHeight="1">
      <c r="A11977" s="470"/>
    </row>
    <row r="11978" spans="1:1" s="471" customFormat="1" ht="12" hidden="1" customHeight="1">
      <c r="A11978" s="470"/>
    </row>
    <row r="11979" spans="1:1" s="471" customFormat="1" ht="12" hidden="1" customHeight="1">
      <c r="A11979" s="470"/>
    </row>
    <row r="11980" spans="1:1" s="471" customFormat="1" ht="12" hidden="1" customHeight="1">
      <c r="A11980" s="470"/>
    </row>
    <row r="11981" spans="1:1" s="471" customFormat="1" ht="12" hidden="1" customHeight="1">
      <c r="A11981" s="470"/>
    </row>
    <row r="11982" spans="1:1" s="471" customFormat="1" ht="12" hidden="1" customHeight="1">
      <c r="A11982" s="470"/>
    </row>
    <row r="11983" spans="1:1" s="471" customFormat="1" ht="12" hidden="1" customHeight="1">
      <c r="A11983" s="470"/>
    </row>
    <row r="11984" spans="1:1" s="471" customFormat="1" ht="12" hidden="1" customHeight="1">
      <c r="A11984" s="470"/>
    </row>
    <row r="11985" spans="1:1" s="471" customFormat="1" ht="12" hidden="1" customHeight="1">
      <c r="A11985" s="470"/>
    </row>
    <row r="11986" spans="1:1" s="471" customFormat="1" ht="12" hidden="1" customHeight="1">
      <c r="A11986" s="470"/>
    </row>
    <row r="11987" spans="1:1" s="471" customFormat="1" ht="12" hidden="1" customHeight="1">
      <c r="A11987" s="470"/>
    </row>
    <row r="11988" spans="1:1" s="471" customFormat="1" ht="12" hidden="1" customHeight="1">
      <c r="A11988" s="470"/>
    </row>
    <row r="11989" spans="1:1" s="471" customFormat="1" ht="12" hidden="1" customHeight="1">
      <c r="A11989" s="470"/>
    </row>
    <row r="11990" spans="1:1" s="471" customFormat="1" ht="12" hidden="1" customHeight="1">
      <c r="A11990" s="470"/>
    </row>
    <row r="11991" spans="1:1" s="471" customFormat="1" ht="12" hidden="1" customHeight="1">
      <c r="A11991" s="470"/>
    </row>
    <row r="11992" spans="1:1" s="471" customFormat="1" ht="12" hidden="1" customHeight="1">
      <c r="A11992" s="470"/>
    </row>
    <row r="11993" spans="1:1" s="471" customFormat="1" ht="12" hidden="1" customHeight="1">
      <c r="A11993" s="470"/>
    </row>
    <row r="11994" spans="1:1" s="471" customFormat="1" ht="12" hidden="1" customHeight="1">
      <c r="A11994" s="470"/>
    </row>
    <row r="11995" spans="1:1" s="471" customFormat="1" ht="12" hidden="1" customHeight="1">
      <c r="A11995" s="470"/>
    </row>
    <row r="11996" spans="1:1" s="471" customFormat="1" ht="12" hidden="1" customHeight="1">
      <c r="A11996" s="470"/>
    </row>
    <row r="11997" spans="1:1" s="471" customFormat="1" ht="12" hidden="1" customHeight="1">
      <c r="A11997" s="470"/>
    </row>
    <row r="11998" spans="1:1" s="471" customFormat="1" ht="12" hidden="1" customHeight="1">
      <c r="A11998" s="470"/>
    </row>
    <row r="11999" spans="1:1" s="471" customFormat="1" ht="12" hidden="1" customHeight="1">
      <c r="A11999" s="470"/>
    </row>
    <row r="12000" spans="1:1" s="471" customFormat="1" ht="12" hidden="1" customHeight="1">
      <c r="A12000" s="470"/>
    </row>
    <row r="12001" spans="1:1" s="471" customFormat="1" ht="12" hidden="1" customHeight="1">
      <c r="A12001" s="470"/>
    </row>
    <row r="12002" spans="1:1" s="471" customFormat="1" ht="12" hidden="1" customHeight="1">
      <c r="A12002" s="470"/>
    </row>
    <row r="12003" spans="1:1" s="471" customFormat="1" ht="12" hidden="1" customHeight="1">
      <c r="A12003" s="470"/>
    </row>
    <row r="12004" spans="1:1" s="471" customFormat="1" ht="12" hidden="1" customHeight="1">
      <c r="A12004" s="470"/>
    </row>
    <row r="12005" spans="1:1" s="471" customFormat="1" ht="12" hidden="1" customHeight="1">
      <c r="A12005" s="470"/>
    </row>
    <row r="12006" spans="1:1" s="471" customFormat="1" ht="12" hidden="1" customHeight="1">
      <c r="A12006" s="470"/>
    </row>
    <row r="12007" spans="1:1" s="471" customFormat="1" ht="12" hidden="1" customHeight="1">
      <c r="A12007" s="470"/>
    </row>
    <row r="12008" spans="1:1" s="471" customFormat="1" ht="12" hidden="1" customHeight="1">
      <c r="A12008" s="470"/>
    </row>
    <row r="12009" spans="1:1" s="471" customFormat="1" ht="12" hidden="1" customHeight="1">
      <c r="A12009" s="470"/>
    </row>
    <row r="12010" spans="1:1" s="471" customFormat="1" ht="12" hidden="1" customHeight="1">
      <c r="A12010" s="470"/>
    </row>
    <row r="12011" spans="1:1" s="471" customFormat="1" ht="12" hidden="1" customHeight="1">
      <c r="A12011" s="470"/>
    </row>
    <row r="12012" spans="1:1" s="471" customFormat="1" ht="12" hidden="1" customHeight="1">
      <c r="A12012" s="470"/>
    </row>
    <row r="12013" spans="1:1" s="471" customFormat="1" ht="12" hidden="1" customHeight="1">
      <c r="A12013" s="470"/>
    </row>
    <row r="12014" spans="1:1" s="471" customFormat="1" ht="12" hidden="1" customHeight="1">
      <c r="A12014" s="470"/>
    </row>
    <row r="12015" spans="1:1" s="471" customFormat="1" ht="12" hidden="1" customHeight="1">
      <c r="A12015" s="470"/>
    </row>
    <row r="12016" spans="1:1" s="471" customFormat="1" ht="12" hidden="1" customHeight="1">
      <c r="A12016" s="470"/>
    </row>
    <row r="12017" spans="1:1" s="471" customFormat="1" ht="12" hidden="1" customHeight="1">
      <c r="A12017" s="470"/>
    </row>
    <row r="12018" spans="1:1" s="471" customFormat="1" ht="12" hidden="1" customHeight="1">
      <c r="A12018" s="470"/>
    </row>
    <row r="12019" spans="1:1" s="471" customFormat="1" ht="12" hidden="1" customHeight="1">
      <c r="A12019" s="470"/>
    </row>
    <row r="12020" spans="1:1" s="471" customFormat="1" ht="12" hidden="1" customHeight="1">
      <c r="A12020" s="470"/>
    </row>
    <row r="12021" spans="1:1" s="471" customFormat="1" ht="12" hidden="1" customHeight="1">
      <c r="A12021" s="470"/>
    </row>
    <row r="12022" spans="1:1" s="471" customFormat="1" ht="12" hidden="1" customHeight="1">
      <c r="A12022" s="470"/>
    </row>
    <row r="12023" spans="1:1" s="471" customFormat="1" ht="12" hidden="1" customHeight="1">
      <c r="A12023" s="470"/>
    </row>
    <row r="12024" spans="1:1" s="471" customFormat="1" ht="12" hidden="1" customHeight="1">
      <c r="A12024" s="470"/>
    </row>
    <row r="12025" spans="1:1" s="471" customFormat="1" ht="12" hidden="1" customHeight="1">
      <c r="A12025" s="470"/>
    </row>
    <row r="12026" spans="1:1" s="471" customFormat="1" ht="12" hidden="1" customHeight="1">
      <c r="A12026" s="470"/>
    </row>
    <row r="12027" spans="1:1" s="471" customFormat="1" ht="12" hidden="1" customHeight="1">
      <c r="A12027" s="470"/>
    </row>
    <row r="12028" spans="1:1" s="471" customFormat="1" ht="12" hidden="1" customHeight="1">
      <c r="A12028" s="470"/>
    </row>
    <row r="12029" spans="1:1" s="471" customFormat="1" ht="12" hidden="1" customHeight="1">
      <c r="A12029" s="470"/>
    </row>
    <row r="12030" spans="1:1" s="471" customFormat="1" ht="12" hidden="1" customHeight="1">
      <c r="A12030" s="470"/>
    </row>
    <row r="12031" spans="1:1" s="471" customFormat="1" ht="12" hidden="1" customHeight="1">
      <c r="A12031" s="470"/>
    </row>
    <row r="12032" spans="1:1" s="471" customFormat="1" ht="12" hidden="1" customHeight="1">
      <c r="A12032" s="470"/>
    </row>
    <row r="12033" spans="1:1" s="471" customFormat="1" ht="12" hidden="1" customHeight="1">
      <c r="A12033" s="470"/>
    </row>
    <row r="12034" spans="1:1" s="471" customFormat="1" ht="12" hidden="1" customHeight="1">
      <c r="A12034" s="470"/>
    </row>
    <row r="12035" spans="1:1" s="471" customFormat="1" ht="12" hidden="1" customHeight="1">
      <c r="A12035" s="470"/>
    </row>
    <row r="12036" spans="1:1" s="471" customFormat="1" ht="12" hidden="1" customHeight="1">
      <c r="A12036" s="470"/>
    </row>
    <row r="12037" spans="1:1" s="471" customFormat="1" ht="12" hidden="1" customHeight="1">
      <c r="A12037" s="470"/>
    </row>
    <row r="12038" spans="1:1" s="471" customFormat="1" ht="12" hidden="1" customHeight="1">
      <c r="A12038" s="470"/>
    </row>
    <row r="12039" spans="1:1" s="471" customFormat="1" ht="12" hidden="1" customHeight="1">
      <c r="A12039" s="470"/>
    </row>
    <row r="12040" spans="1:1" s="471" customFormat="1" ht="12" hidden="1" customHeight="1">
      <c r="A12040" s="470"/>
    </row>
    <row r="12041" spans="1:1" s="471" customFormat="1" ht="12" hidden="1" customHeight="1">
      <c r="A12041" s="470"/>
    </row>
    <row r="12042" spans="1:1" s="471" customFormat="1" ht="12" hidden="1" customHeight="1">
      <c r="A12042" s="470"/>
    </row>
    <row r="12043" spans="1:1" s="471" customFormat="1" ht="12" hidden="1" customHeight="1">
      <c r="A12043" s="470"/>
    </row>
    <row r="12044" spans="1:1" s="471" customFormat="1" ht="12" hidden="1" customHeight="1">
      <c r="A12044" s="470"/>
    </row>
    <row r="12045" spans="1:1" s="471" customFormat="1" ht="12" hidden="1" customHeight="1">
      <c r="A12045" s="470"/>
    </row>
    <row r="12046" spans="1:1" s="471" customFormat="1" ht="12" hidden="1" customHeight="1">
      <c r="A12046" s="470"/>
    </row>
    <row r="12047" spans="1:1" s="471" customFormat="1" ht="12" hidden="1" customHeight="1">
      <c r="A12047" s="470"/>
    </row>
    <row r="12048" spans="1:1" s="471" customFormat="1" ht="12" hidden="1" customHeight="1">
      <c r="A12048" s="470"/>
    </row>
    <row r="12049" spans="1:1" s="471" customFormat="1" ht="12" hidden="1" customHeight="1">
      <c r="A12049" s="470"/>
    </row>
    <row r="12050" spans="1:1" s="471" customFormat="1" ht="12" hidden="1" customHeight="1">
      <c r="A12050" s="470"/>
    </row>
    <row r="12051" spans="1:1" s="471" customFormat="1" ht="12" hidden="1" customHeight="1">
      <c r="A12051" s="470"/>
    </row>
    <row r="12052" spans="1:1" s="471" customFormat="1" ht="12" hidden="1" customHeight="1">
      <c r="A12052" s="470"/>
    </row>
    <row r="12053" spans="1:1" s="471" customFormat="1" ht="12" hidden="1" customHeight="1">
      <c r="A12053" s="470"/>
    </row>
    <row r="12054" spans="1:1" s="471" customFormat="1" ht="12" hidden="1" customHeight="1">
      <c r="A12054" s="470"/>
    </row>
    <row r="12055" spans="1:1" s="471" customFormat="1" ht="12" hidden="1" customHeight="1">
      <c r="A12055" s="470"/>
    </row>
    <row r="12056" spans="1:1" s="471" customFormat="1" ht="12" hidden="1" customHeight="1">
      <c r="A12056" s="470"/>
    </row>
    <row r="12057" spans="1:1" s="471" customFormat="1" ht="12" hidden="1" customHeight="1">
      <c r="A12057" s="470"/>
    </row>
    <row r="12058" spans="1:1" s="471" customFormat="1" ht="12" hidden="1" customHeight="1">
      <c r="A12058" s="470"/>
    </row>
    <row r="12059" spans="1:1" s="471" customFormat="1" ht="12" hidden="1" customHeight="1">
      <c r="A12059" s="470"/>
    </row>
    <row r="12060" spans="1:1" s="471" customFormat="1" ht="12" hidden="1" customHeight="1">
      <c r="A12060" s="470"/>
    </row>
    <row r="12061" spans="1:1" s="471" customFormat="1" ht="12" hidden="1" customHeight="1">
      <c r="A12061" s="470"/>
    </row>
    <row r="12062" spans="1:1" s="471" customFormat="1" ht="12" hidden="1" customHeight="1">
      <c r="A12062" s="470"/>
    </row>
    <row r="12063" spans="1:1" s="471" customFormat="1" ht="12" hidden="1" customHeight="1">
      <c r="A12063" s="470"/>
    </row>
    <row r="12064" spans="1:1" s="471" customFormat="1" ht="12" hidden="1" customHeight="1">
      <c r="A12064" s="470"/>
    </row>
    <row r="12065" spans="1:1" s="471" customFormat="1" ht="12" hidden="1" customHeight="1">
      <c r="A12065" s="470"/>
    </row>
    <row r="12066" spans="1:1" s="471" customFormat="1" ht="12" hidden="1" customHeight="1">
      <c r="A12066" s="470"/>
    </row>
    <row r="12067" spans="1:1" s="471" customFormat="1" ht="12" hidden="1" customHeight="1">
      <c r="A12067" s="470"/>
    </row>
    <row r="12068" spans="1:1" s="471" customFormat="1" ht="12" hidden="1" customHeight="1">
      <c r="A12068" s="470"/>
    </row>
    <row r="12069" spans="1:1" s="471" customFormat="1" ht="12" hidden="1" customHeight="1">
      <c r="A12069" s="470"/>
    </row>
    <row r="12070" spans="1:1" s="471" customFormat="1" ht="12" hidden="1" customHeight="1">
      <c r="A12070" s="470"/>
    </row>
    <row r="12071" spans="1:1" s="471" customFormat="1" ht="12" hidden="1" customHeight="1">
      <c r="A12071" s="470"/>
    </row>
    <row r="12072" spans="1:1" s="471" customFormat="1" ht="12" hidden="1" customHeight="1">
      <c r="A12072" s="470"/>
    </row>
    <row r="12073" spans="1:1" s="471" customFormat="1" ht="12" hidden="1" customHeight="1">
      <c r="A12073" s="470"/>
    </row>
    <row r="12074" spans="1:1" s="471" customFormat="1" ht="12" hidden="1" customHeight="1">
      <c r="A12074" s="470"/>
    </row>
    <row r="12075" spans="1:1" s="471" customFormat="1" ht="12" hidden="1" customHeight="1">
      <c r="A12075" s="470"/>
    </row>
    <row r="12076" spans="1:1" s="471" customFormat="1" ht="12" hidden="1" customHeight="1">
      <c r="A12076" s="470"/>
    </row>
    <row r="12077" spans="1:1" s="471" customFormat="1" ht="12" hidden="1" customHeight="1">
      <c r="A12077" s="470"/>
    </row>
    <row r="12078" spans="1:1" s="471" customFormat="1" ht="12" hidden="1" customHeight="1">
      <c r="A12078" s="470"/>
    </row>
    <row r="12079" spans="1:1" s="471" customFormat="1" ht="12" hidden="1" customHeight="1">
      <c r="A12079" s="470"/>
    </row>
    <row r="12080" spans="1:1" s="471" customFormat="1" ht="12" hidden="1" customHeight="1">
      <c r="A12080" s="470"/>
    </row>
    <row r="12081" spans="1:1" s="471" customFormat="1" ht="12" hidden="1" customHeight="1">
      <c r="A12081" s="470"/>
    </row>
    <row r="12082" spans="1:1" s="471" customFormat="1" ht="12" hidden="1" customHeight="1">
      <c r="A12082" s="470"/>
    </row>
    <row r="12083" spans="1:1" s="471" customFormat="1" ht="12" hidden="1" customHeight="1">
      <c r="A12083" s="470"/>
    </row>
    <row r="12084" spans="1:1" s="471" customFormat="1" ht="12" hidden="1" customHeight="1">
      <c r="A12084" s="470"/>
    </row>
    <row r="12085" spans="1:1" s="471" customFormat="1" ht="12" hidden="1" customHeight="1">
      <c r="A12085" s="470"/>
    </row>
    <row r="12086" spans="1:1" s="471" customFormat="1" ht="12" hidden="1" customHeight="1">
      <c r="A12086" s="470"/>
    </row>
    <row r="12087" spans="1:1" s="471" customFormat="1" ht="12" hidden="1" customHeight="1">
      <c r="A12087" s="470"/>
    </row>
    <row r="12088" spans="1:1" s="471" customFormat="1" ht="12" hidden="1" customHeight="1">
      <c r="A12088" s="470"/>
    </row>
    <row r="12089" spans="1:1" s="471" customFormat="1" ht="12" hidden="1" customHeight="1">
      <c r="A12089" s="470"/>
    </row>
    <row r="12090" spans="1:1" s="471" customFormat="1" ht="12" hidden="1" customHeight="1">
      <c r="A12090" s="470"/>
    </row>
    <row r="12091" spans="1:1" s="471" customFormat="1" ht="12" hidden="1" customHeight="1">
      <c r="A12091" s="470"/>
    </row>
    <row r="12092" spans="1:1" s="471" customFormat="1" ht="12" hidden="1" customHeight="1">
      <c r="A12092" s="470"/>
    </row>
    <row r="12093" spans="1:1" s="471" customFormat="1" ht="12" hidden="1" customHeight="1">
      <c r="A12093" s="470"/>
    </row>
    <row r="12094" spans="1:1" s="471" customFormat="1" ht="12" hidden="1" customHeight="1">
      <c r="A12094" s="470"/>
    </row>
    <row r="12095" spans="1:1" s="471" customFormat="1" ht="12" hidden="1" customHeight="1">
      <c r="A12095" s="470"/>
    </row>
    <row r="12096" spans="1:1" s="471" customFormat="1" ht="12" hidden="1" customHeight="1">
      <c r="A12096" s="470"/>
    </row>
    <row r="12097" spans="1:1" s="471" customFormat="1" ht="12" hidden="1" customHeight="1">
      <c r="A12097" s="470"/>
    </row>
    <row r="12098" spans="1:1" s="471" customFormat="1" ht="12" hidden="1" customHeight="1">
      <c r="A12098" s="470"/>
    </row>
    <row r="12099" spans="1:1" s="471" customFormat="1" ht="12" hidden="1" customHeight="1">
      <c r="A12099" s="470"/>
    </row>
    <row r="12100" spans="1:1" s="471" customFormat="1" ht="12" hidden="1" customHeight="1">
      <c r="A12100" s="470"/>
    </row>
    <row r="12101" spans="1:1" s="471" customFormat="1" ht="12" hidden="1" customHeight="1">
      <c r="A12101" s="470"/>
    </row>
    <row r="12102" spans="1:1" s="471" customFormat="1" ht="12" hidden="1" customHeight="1">
      <c r="A12102" s="470"/>
    </row>
    <row r="12103" spans="1:1" s="471" customFormat="1" ht="12" hidden="1" customHeight="1">
      <c r="A12103" s="470"/>
    </row>
    <row r="12104" spans="1:1" s="471" customFormat="1" ht="12" hidden="1" customHeight="1">
      <c r="A12104" s="470"/>
    </row>
    <row r="12105" spans="1:1" s="471" customFormat="1" ht="12" hidden="1" customHeight="1">
      <c r="A12105" s="470"/>
    </row>
    <row r="12106" spans="1:1" s="471" customFormat="1" ht="12" hidden="1" customHeight="1">
      <c r="A12106" s="470"/>
    </row>
    <row r="12107" spans="1:1" s="471" customFormat="1" ht="12" hidden="1" customHeight="1">
      <c r="A12107" s="470"/>
    </row>
    <row r="12108" spans="1:1" s="471" customFormat="1" ht="12" hidden="1" customHeight="1">
      <c r="A12108" s="470"/>
    </row>
    <row r="12109" spans="1:1" s="471" customFormat="1" ht="12" hidden="1" customHeight="1">
      <c r="A12109" s="470"/>
    </row>
    <row r="12110" spans="1:1" s="471" customFormat="1" ht="12" hidden="1" customHeight="1">
      <c r="A12110" s="470"/>
    </row>
    <row r="12111" spans="1:1" s="471" customFormat="1" ht="12" hidden="1" customHeight="1">
      <c r="A12111" s="470"/>
    </row>
    <row r="12112" spans="1:1" s="471" customFormat="1" ht="12" hidden="1" customHeight="1">
      <c r="A12112" s="470"/>
    </row>
    <row r="12113" spans="1:1" s="471" customFormat="1" ht="12" hidden="1" customHeight="1">
      <c r="A12113" s="470"/>
    </row>
    <row r="12114" spans="1:1" s="471" customFormat="1" ht="12" hidden="1" customHeight="1">
      <c r="A12114" s="470"/>
    </row>
    <row r="12115" spans="1:1" s="471" customFormat="1" ht="12" hidden="1" customHeight="1">
      <c r="A12115" s="470"/>
    </row>
    <row r="12116" spans="1:1" s="471" customFormat="1" ht="12" hidden="1" customHeight="1">
      <c r="A12116" s="470"/>
    </row>
    <row r="12117" spans="1:1" s="471" customFormat="1" ht="12" hidden="1" customHeight="1">
      <c r="A12117" s="470"/>
    </row>
    <row r="12118" spans="1:1" s="471" customFormat="1" ht="12" hidden="1" customHeight="1">
      <c r="A12118" s="470"/>
    </row>
    <row r="12119" spans="1:1" s="471" customFormat="1" ht="12" hidden="1" customHeight="1">
      <c r="A12119" s="470"/>
    </row>
    <row r="12120" spans="1:1" s="471" customFormat="1" ht="12" hidden="1" customHeight="1">
      <c r="A12120" s="470"/>
    </row>
    <row r="12121" spans="1:1" s="471" customFormat="1" ht="12" hidden="1" customHeight="1">
      <c r="A12121" s="470"/>
    </row>
    <row r="12122" spans="1:1" s="471" customFormat="1" ht="12" hidden="1" customHeight="1">
      <c r="A12122" s="470"/>
    </row>
    <row r="12123" spans="1:1" s="471" customFormat="1" ht="12" hidden="1" customHeight="1">
      <c r="A12123" s="470"/>
    </row>
    <row r="12124" spans="1:1" s="471" customFormat="1" ht="12" hidden="1" customHeight="1">
      <c r="A12124" s="470"/>
    </row>
    <row r="12125" spans="1:1" s="471" customFormat="1" ht="12" hidden="1" customHeight="1">
      <c r="A12125" s="470"/>
    </row>
    <row r="12126" spans="1:1" s="471" customFormat="1" ht="12" hidden="1" customHeight="1">
      <c r="A12126" s="470"/>
    </row>
    <row r="12127" spans="1:1" s="471" customFormat="1" ht="12" hidden="1" customHeight="1">
      <c r="A12127" s="470"/>
    </row>
    <row r="12128" spans="1:1" s="471" customFormat="1" ht="12" hidden="1" customHeight="1">
      <c r="A12128" s="470"/>
    </row>
    <row r="12129" spans="1:1" s="471" customFormat="1" ht="12" hidden="1" customHeight="1">
      <c r="A12129" s="470"/>
    </row>
    <row r="12130" spans="1:1" s="471" customFormat="1" ht="12" hidden="1" customHeight="1">
      <c r="A12130" s="470"/>
    </row>
    <row r="12131" spans="1:1" s="471" customFormat="1" ht="12" hidden="1" customHeight="1">
      <c r="A12131" s="470"/>
    </row>
    <row r="12132" spans="1:1" s="471" customFormat="1" ht="12" hidden="1" customHeight="1">
      <c r="A12132" s="470"/>
    </row>
    <row r="12133" spans="1:1" s="471" customFormat="1" ht="12" hidden="1" customHeight="1">
      <c r="A12133" s="470"/>
    </row>
    <row r="12134" spans="1:1" s="471" customFormat="1" ht="12" hidden="1" customHeight="1">
      <c r="A12134" s="470"/>
    </row>
    <row r="12135" spans="1:1" s="471" customFormat="1" ht="12" hidden="1" customHeight="1">
      <c r="A12135" s="470"/>
    </row>
    <row r="12136" spans="1:1" s="471" customFormat="1" ht="12" hidden="1" customHeight="1">
      <c r="A12136" s="470"/>
    </row>
    <row r="12137" spans="1:1" s="471" customFormat="1" ht="12" hidden="1" customHeight="1">
      <c r="A12137" s="470"/>
    </row>
    <row r="12138" spans="1:1" s="471" customFormat="1" ht="12" hidden="1" customHeight="1">
      <c r="A12138" s="470"/>
    </row>
    <row r="12139" spans="1:1" s="471" customFormat="1" ht="12" hidden="1" customHeight="1">
      <c r="A12139" s="470"/>
    </row>
    <row r="12140" spans="1:1" s="471" customFormat="1" ht="12" hidden="1" customHeight="1">
      <c r="A12140" s="470"/>
    </row>
    <row r="12141" spans="1:1" s="471" customFormat="1" ht="12" hidden="1" customHeight="1">
      <c r="A12141" s="470"/>
    </row>
    <row r="12142" spans="1:1" s="471" customFormat="1" ht="12" hidden="1" customHeight="1">
      <c r="A12142" s="470"/>
    </row>
    <row r="12143" spans="1:1" s="471" customFormat="1" ht="12" hidden="1" customHeight="1">
      <c r="A12143" s="470"/>
    </row>
    <row r="12144" spans="1:1" s="471" customFormat="1" ht="12" hidden="1" customHeight="1">
      <c r="A12144" s="470"/>
    </row>
    <row r="12145" spans="1:1" s="471" customFormat="1" ht="12" hidden="1" customHeight="1">
      <c r="A12145" s="470"/>
    </row>
    <row r="12146" spans="1:1" s="471" customFormat="1" ht="12" hidden="1" customHeight="1">
      <c r="A12146" s="470"/>
    </row>
    <row r="12147" spans="1:1" s="471" customFormat="1" ht="12" hidden="1" customHeight="1">
      <c r="A12147" s="470"/>
    </row>
    <row r="12148" spans="1:1" s="471" customFormat="1" ht="12" hidden="1" customHeight="1">
      <c r="A12148" s="470"/>
    </row>
    <row r="12149" spans="1:1" s="471" customFormat="1" ht="12" hidden="1" customHeight="1">
      <c r="A12149" s="470"/>
    </row>
    <row r="12150" spans="1:1" s="471" customFormat="1" ht="12" hidden="1" customHeight="1">
      <c r="A12150" s="470"/>
    </row>
    <row r="12151" spans="1:1" s="471" customFormat="1" ht="12" hidden="1" customHeight="1">
      <c r="A12151" s="470"/>
    </row>
    <row r="12152" spans="1:1" s="471" customFormat="1" ht="12" hidden="1" customHeight="1">
      <c r="A12152" s="470"/>
    </row>
    <row r="12153" spans="1:1" s="471" customFormat="1" ht="12" hidden="1" customHeight="1">
      <c r="A12153" s="470"/>
    </row>
    <row r="12154" spans="1:1" s="471" customFormat="1" ht="12" hidden="1" customHeight="1">
      <c r="A12154" s="470"/>
    </row>
    <row r="12155" spans="1:1" s="471" customFormat="1" ht="12" hidden="1" customHeight="1">
      <c r="A12155" s="470"/>
    </row>
    <row r="12156" spans="1:1" s="471" customFormat="1" ht="12" hidden="1" customHeight="1">
      <c r="A12156" s="470"/>
    </row>
    <row r="12157" spans="1:1" s="471" customFormat="1" ht="12" hidden="1" customHeight="1">
      <c r="A12157" s="470"/>
    </row>
    <row r="12158" spans="1:1" s="471" customFormat="1" ht="12" hidden="1" customHeight="1">
      <c r="A12158" s="470"/>
    </row>
    <row r="12159" spans="1:1" s="471" customFormat="1" ht="12" hidden="1" customHeight="1">
      <c r="A12159" s="470"/>
    </row>
    <row r="12160" spans="1:1" s="471" customFormat="1" ht="12" hidden="1" customHeight="1">
      <c r="A12160" s="470"/>
    </row>
    <row r="12161" spans="1:1" s="471" customFormat="1" ht="12" hidden="1" customHeight="1">
      <c r="A12161" s="470"/>
    </row>
    <row r="12162" spans="1:1" s="471" customFormat="1" ht="12" hidden="1" customHeight="1">
      <c r="A12162" s="470"/>
    </row>
    <row r="12163" spans="1:1" s="471" customFormat="1" ht="12" hidden="1" customHeight="1">
      <c r="A12163" s="470"/>
    </row>
    <row r="12164" spans="1:1" s="471" customFormat="1" ht="12" hidden="1" customHeight="1">
      <c r="A12164" s="470"/>
    </row>
    <row r="12165" spans="1:1" s="471" customFormat="1" ht="12" hidden="1" customHeight="1">
      <c r="A12165" s="470"/>
    </row>
    <row r="12166" spans="1:1" s="471" customFormat="1" ht="12" hidden="1" customHeight="1">
      <c r="A12166" s="470"/>
    </row>
    <row r="12167" spans="1:1" s="471" customFormat="1" ht="12" hidden="1" customHeight="1">
      <c r="A12167" s="470"/>
    </row>
    <row r="12168" spans="1:1" s="471" customFormat="1" ht="12" hidden="1" customHeight="1">
      <c r="A12168" s="470"/>
    </row>
    <row r="12169" spans="1:1" s="471" customFormat="1" ht="12" hidden="1" customHeight="1">
      <c r="A12169" s="470"/>
    </row>
    <row r="12170" spans="1:1" s="471" customFormat="1" ht="12" hidden="1" customHeight="1">
      <c r="A12170" s="470"/>
    </row>
    <row r="12171" spans="1:1" s="471" customFormat="1" ht="12" hidden="1" customHeight="1">
      <c r="A12171" s="470"/>
    </row>
    <row r="12172" spans="1:1" s="471" customFormat="1" ht="12" hidden="1" customHeight="1">
      <c r="A12172" s="470"/>
    </row>
    <row r="12173" spans="1:1" s="471" customFormat="1" ht="12" hidden="1" customHeight="1">
      <c r="A12173" s="470"/>
    </row>
    <row r="12174" spans="1:1" s="471" customFormat="1" ht="12" hidden="1" customHeight="1">
      <c r="A12174" s="470"/>
    </row>
    <row r="12175" spans="1:1" s="471" customFormat="1" ht="12" hidden="1" customHeight="1">
      <c r="A12175" s="470"/>
    </row>
    <row r="12176" spans="1:1" s="471" customFormat="1" ht="12" hidden="1" customHeight="1">
      <c r="A12176" s="470"/>
    </row>
    <row r="12177" spans="1:1" s="471" customFormat="1" ht="12" hidden="1" customHeight="1">
      <c r="A12177" s="470"/>
    </row>
    <row r="12178" spans="1:1" s="471" customFormat="1" ht="12" hidden="1" customHeight="1">
      <c r="A12178" s="470"/>
    </row>
    <row r="12179" spans="1:1" s="471" customFormat="1" ht="12" hidden="1" customHeight="1">
      <c r="A12179" s="470"/>
    </row>
    <row r="12180" spans="1:1" s="471" customFormat="1" ht="12" hidden="1" customHeight="1">
      <c r="A12180" s="470"/>
    </row>
    <row r="12181" spans="1:1" s="471" customFormat="1" ht="12" hidden="1" customHeight="1">
      <c r="A12181" s="470"/>
    </row>
    <row r="12182" spans="1:1" s="471" customFormat="1" ht="12" hidden="1" customHeight="1">
      <c r="A12182" s="470"/>
    </row>
    <row r="12183" spans="1:1" s="471" customFormat="1" ht="12" hidden="1" customHeight="1">
      <c r="A12183" s="470"/>
    </row>
    <row r="12184" spans="1:1" s="471" customFormat="1" ht="12" hidden="1" customHeight="1">
      <c r="A12184" s="470"/>
    </row>
    <row r="12185" spans="1:1" s="471" customFormat="1" ht="12" hidden="1" customHeight="1">
      <c r="A12185" s="470"/>
    </row>
    <row r="12186" spans="1:1" s="471" customFormat="1" ht="12" hidden="1" customHeight="1">
      <c r="A12186" s="470"/>
    </row>
    <row r="12187" spans="1:1" s="471" customFormat="1" ht="12" hidden="1" customHeight="1">
      <c r="A12187" s="470"/>
    </row>
    <row r="12188" spans="1:1" s="471" customFormat="1" ht="12" hidden="1" customHeight="1">
      <c r="A12188" s="470"/>
    </row>
    <row r="12189" spans="1:1" s="471" customFormat="1" ht="12" hidden="1" customHeight="1">
      <c r="A12189" s="470"/>
    </row>
    <row r="12190" spans="1:1" s="471" customFormat="1" ht="12" hidden="1" customHeight="1">
      <c r="A12190" s="470"/>
    </row>
    <row r="12191" spans="1:1" s="471" customFormat="1" ht="12" hidden="1" customHeight="1">
      <c r="A12191" s="470"/>
    </row>
    <row r="12192" spans="1:1" s="471" customFormat="1" ht="12" hidden="1" customHeight="1">
      <c r="A12192" s="470"/>
    </row>
    <row r="12193" spans="1:1" s="471" customFormat="1" ht="12" hidden="1" customHeight="1">
      <c r="A12193" s="470"/>
    </row>
    <row r="12194" spans="1:1" s="471" customFormat="1" ht="12" hidden="1" customHeight="1">
      <c r="A12194" s="470"/>
    </row>
    <row r="12195" spans="1:1" s="471" customFormat="1" ht="12" hidden="1" customHeight="1">
      <c r="A12195" s="470"/>
    </row>
    <row r="12196" spans="1:1" s="471" customFormat="1" ht="12" hidden="1" customHeight="1">
      <c r="A12196" s="470"/>
    </row>
    <row r="12197" spans="1:1" s="471" customFormat="1" ht="12" hidden="1" customHeight="1">
      <c r="A12197" s="470"/>
    </row>
    <row r="12198" spans="1:1" s="471" customFormat="1" ht="12" hidden="1" customHeight="1">
      <c r="A12198" s="470"/>
    </row>
    <row r="12199" spans="1:1" s="471" customFormat="1" ht="12" hidden="1" customHeight="1">
      <c r="A12199" s="470"/>
    </row>
    <row r="12200" spans="1:1" s="471" customFormat="1" ht="12" hidden="1" customHeight="1">
      <c r="A12200" s="470"/>
    </row>
    <row r="12201" spans="1:1" s="471" customFormat="1" ht="12" hidden="1" customHeight="1">
      <c r="A12201" s="470"/>
    </row>
    <row r="12202" spans="1:1" s="471" customFormat="1" ht="12" hidden="1" customHeight="1">
      <c r="A12202" s="470"/>
    </row>
    <row r="12203" spans="1:1" s="471" customFormat="1" ht="12" hidden="1" customHeight="1">
      <c r="A12203" s="470"/>
    </row>
    <row r="12204" spans="1:1" s="471" customFormat="1" ht="12" hidden="1" customHeight="1">
      <c r="A12204" s="470"/>
    </row>
    <row r="12205" spans="1:1" s="471" customFormat="1" ht="12" hidden="1" customHeight="1">
      <c r="A12205" s="470"/>
    </row>
    <row r="12206" spans="1:1" s="471" customFormat="1" ht="12" hidden="1" customHeight="1">
      <c r="A12206" s="470"/>
    </row>
    <row r="12207" spans="1:1" s="471" customFormat="1" ht="12" hidden="1" customHeight="1">
      <c r="A12207" s="470"/>
    </row>
    <row r="12208" spans="1:1" s="471" customFormat="1" ht="12" hidden="1" customHeight="1">
      <c r="A12208" s="470"/>
    </row>
    <row r="12209" spans="1:1" s="471" customFormat="1" ht="12" hidden="1" customHeight="1">
      <c r="A12209" s="470"/>
    </row>
    <row r="12210" spans="1:1" s="471" customFormat="1" ht="12" hidden="1" customHeight="1">
      <c r="A12210" s="470"/>
    </row>
    <row r="12211" spans="1:1" s="471" customFormat="1" ht="12" hidden="1" customHeight="1">
      <c r="A12211" s="470"/>
    </row>
    <row r="12212" spans="1:1" s="471" customFormat="1" ht="12" hidden="1" customHeight="1">
      <c r="A12212" s="470"/>
    </row>
    <row r="12213" spans="1:1" s="471" customFormat="1" ht="12" hidden="1" customHeight="1">
      <c r="A12213" s="470"/>
    </row>
    <row r="12214" spans="1:1" s="471" customFormat="1" ht="12" hidden="1" customHeight="1">
      <c r="A12214" s="470"/>
    </row>
    <row r="12215" spans="1:1" s="471" customFormat="1" ht="12" hidden="1" customHeight="1">
      <c r="A12215" s="470"/>
    </row>
    <row r="12216" spans="1:1" s="471" customFormat="1" ht="12" hidden="1" customHeight="1">
      <c r="A12216" s="470"/>
    </row>
    <row r="12217" spans="1:1" s="471" customFormat="1" ht="12" hidden="1" customHeight="1">
      <c r="A12217" s="470"/>
    </row>
    <row r="12218" spans="1:1" s="471" customFormat="1" ht="12" hidden="1" customHeight="1">
      <c r="A12218" s="470"/>
    </row>
    <row r="12219" spans="1:1" s="471" customFormat="1" ht="12" hidden="1" customHeight="1">
      <c r="A12219" s="470"/>
    </row>
    <row r="12220" spans="1:1" s="471" customFormat="1" ht="12" hidden="1" customHeight="1">
      <c r="A12220" s="470"/>
    </row>
    <row r="12221" spans="1:1" s="471" customFormat="1" ht="12" hidden="1" customHeight="1">
      <c r="A12221" s="470"/>
    </row>
    <row r="12222" spans="1:1" s="471" customFormat="1" ht="12" hidden="1" customHeight="1">
      <c r="A12222" s="470"/>
    </row>
    <row r="12223" spans="1:1" s="471" customFormat="1" ht="12" hidden="1" customHeight="1">
      <c r="A12223" s="470"/>
    </row>
    <row r="12224" spans="1:1" s="471" customFormat="1" ht="12" hidden="1" customHeight="1">
      <c r="A12224" s="470"/>
    </row>
    <row r="12225" spans="1:1" s="471" customFormat="1" ht="12" hidden="1" customHeight="1">
      <c r="A12225" s="470"/>
    </row>
    <row r="12226" spans="1:1" s="471" customFormat="1" ht="12" hidden="1" customHeight="1">
      <c r="A12226" s="470"/>
    </row>
    <row r="12227" spans="1:1" s="471" customFormat="1" ht="12" hidden="1" customHeight="1">
      <c r="A12227" s="470"/>
    </row>
    <row r="12228" spans="1:1" s="471" customFormat="1" ht="12" hidden="1" customHeight="1">
      <c r="A12228" s="470"/>
    </row>
    <row r="12229" spans="1:1" s="471" customFormat="1" ht="12" hidden="1" customHeight="1">
      <c r="A12229" s="470"/>
    </row>
    <row r="12230" spans="1:1" s="471" customFormat="1" ht="12" hidden="1" customHeight="1">
      <c r="A12230" s="470"/>
    </row>
    <row r="12231" spans="1:1" s="471" customFormat="1" ht="12" hidden="1" customHeight="1">
      <c r="A12231" s="470"/>
    </row>
    <row r="12232" spans="1:1" s="471" customFormat="1" ht="12" hidden="1" customHeight="1">
      <c r="A12232" s="470"/>
    </row>
    <row r="12233" spans="1:1" s="471" customFormat="1" ht="12" hidden="1" customHeight="1">
      <c r="A12233" s="470"/>
    </row>
    <row r="12234" spans="1:1" s="471" customFormat="1" ht="12" hidden="1" customHeight="1">
      <c r="A12234" s="470"/>
    </row>
    <row r="12235" spans="1:1" s="471" customFormat="1" ht="12" hidden="1" customHeight="1">
      <c r="A12235" s="470"/>
    </row>
    <row r="12236" spans="1:1" s="471" customFormat="1" ht="12" hidden="1" customHeight="1">
      <c r="A12236" s="470"/>
    </row>
    <row r="12237" spans="1:1" s="471" customFormat="1" ht="12" hidden="1" customHeight="1">
      <c r="A12237" s="470"/>
    </row>
    <row r="12238" spans="1:1" s="471" customFormat="1" ht="12" hidden="1" customHeight="1">
      <c r="A12238" s="470"/>
    </row>
    <row r="12239" spans="1:1" s="471" customFormat="1" ht="12" hidden="1" customHeight="1">
      <c r="A12239" s="470"/>
    </row>
    <row r="12240" spans="1:1" s="471" customFormat="1" ht="12" hidden="1" customHeight="1">
      <c r="A12240" s="470"/>
    </row>
    <row r="12241" spans="1:1" s="471" customFormat="1" ht="12" hidden="1" customHeight="1">
      <c r="A12241" s="470"/>
    </row>
    <row r="12242" spans="1:1" s="471" customFormat="1" ht="12" hidden="1" customHeight="1">
      <c r="A12242" s="470"/>
    </row>
    <row r="12243" spans="1:1" s="471" customFormat="1" ht="12" hidden="1" customHeight="1">
      <c r="A12243" s="470"/>
    </row>
    <row r="12244" spans="1:1" s="471" customFormat="1" ht="12" hidden="1" customHeight="1">
      <c r="A12244" s="470"/>
    </row>
    <row r="12245" spans="1:1" s="471" customFormat="1" ht="12" hidden="1" customHeight="1">
      <c r="A12245" s="470"/>
    </row>
    <row r="12246" spans="1:1" s="471" customFormat="1" ht="12" hidden="1" customHeight="1">
      <c r="A12246" s="470"/>
    </row>
    <row r="12247" spans="1:1" s="471" customFormat="1" ht="12" hidden="1" customHeight="1">
      <c r="A12247" s="470"/>
    </row>
    <row r="12248" spans="1:1" s="471" customFormat="1" ht="12" hidden="1" customHeight="1">
      <c r="A12248" s="470"/>
    </row>
    <row r="12249" spans="1:1" s="471" customFormat="1" ht="12" hidden="1" customHeight="1">
      <c r="A12249" s="470"/>
    </row>
    <row r="12250" spans="1:1" s="471" customFormat="1" ht="12" hidden="1" customHeight="1">
      <c r="A12250" s="470"/>
    </row>
    <row r="12251" spans="1:1" s="471" customFormat="1" ht="12" hidden="1" customHeight="1">
      <c r="A12251" s="470"/>
    </row>
    <row r="12252" spans="1:1" s="471" customFormat="1" ht="12" hidden="1" customHeight="1">
      <c r="A12252" s="470"/>
    </row>
    <row r="12253" spans="1:1" s="471" customFormat="1" ht="12" hidden="1" customHeight="1">
      <c r="A12253" s="470"/>
    </row>
    <row r="12254" spans="1:1" s="471" customFormat="1" ht="12" hidden="1" customHeight="1">
      <c r="A12254" s="470"/>
    </row>
    <row r="12255" spans="1:1" s="471" customFormat="1" ht="12" hidden="1" customHeight="1">
      <c r="A12255" s="470"/>
    </row>
    <row r="12256" spans="1:1" s="471" customFormat="1" ht="12" hidden="1" customHeight="1">
      <c r="A12256" s="470"/>
    </row>
    <row r="12257" spans="1:1" s="471" customFormat="1" ht="12" hidden="1" customHeight="1">
      <c r="A12257" s="470"/>
    </row>
    <row r="12258" spans="1:1" s="471" customFormat="1" ht="12" hidden="1" customHeight="1">
      <c r="A12258" s="470"/>
    </row>
    <row r="12259" spans="1:1" s="471" customFormat="1" ht="12" hidden="1" customHeight="1">
      <c r="A12259" s="470"/>
    </row>
    <row r="12260" spans="1:1" s="471" customFormat="1" ht="12" hidden="1" customHeight="1">
      <c r="A12260" s="470"/>
    </row>
    <row r="12261" spans="1:1" s="471" customFormat="1" ht="12" hidden="1" customHeight="1">
      <c r="A12261" s="470"/>
    </row>
    <row r="12262" spans="1:1" s="471" customFormat="1" ht="12" hidden="1" customHeight="1">
      <c r="A12262" s="470"/>
    </row>
    <row r="12263" spans="1:1" s="471" customFormat="1" ht="12" hidden="1" customHeight="1">
      <c r="A12263" s="470"/>
    </row>
    <row r="12264" spans="1:1" s="471" customFormat="1" ht="12" hidden="1" customHeight="1">
      <c r="A12264" s="470"/>
    </row>
    <row r="12265" spans="1:1" s="471" customFormat="1" ht="12" hidden="1" customHeight="1">
      <c r="A12265" s="470"/>
    </row>
    <row r="12266" spans="1:1" s="471" customFormat="1" ht="12" hidden="1" customHeight="1">
      <c r="A12266" s="470"/>
    </row>
    <row r="12267" spans="1:1" s="471" customFormat="1" ht="12" hidden="1" customHeight="1">
      <c r="A12267" s="470"/>
    </row>
    <row r="12268" spans="1:1" s="471" customFormat="1" ht="12" hidden="1" customHeight="1">
      <c r="A12268" s="470"/>
    </row>
    <row r="12269" spans="1:1" s="471" customFormat="1" ht="12" hidden="1" customHeight="1">
      <c r="A12269" s="470"/>
    </row>
    <row r="12270" spans="1:1" s="471" customFormat="1" ht="12" hidden="1" customHeight="1">
      <c r="A12270" s="470"/>
    </row>
    <row r="12271" spans="1:1" s="471" customFormat="1" ht="12" hidden="1" customHeight="1">
      <c r="A12271" s="470"/>
    </row>
    <row r="12272" spans="1:1" s="471" customFormat="1" ht="12" hidden="1" customHeight="1">
      <c r="A12272" s="470"/>
    </row>
    <row r="12273" spans="1:1" s="471" customFormat="1" ht="12" hidden="1" customHeight="1">
      <c r="A12273" s="470"/>
    </row>
    <row r="12274" spans="1:1" s="471" customFormat="1" ht="12" hidden="1" customHeight="1">
      <c r="A12274" s="470"/>
    </row>
    <row r="12275" spans="1:1" s="471" customFormat="1" ht="12" hidden="1" customHeight="1">
      <c r="A12275" s="470"/>
    </row>
    <row r="12276" spans="1:1" s="471" customFormat="1" ht="12" hidden="1" customHeight="1">
      <c r="A12276" s="470"/>
    </row>
    <row r="12277" spans="1:1" s="471" customFormat="1" ht="12" hidden="1" customHeight="1">
      <c r="A12277" s="470"/>
    </row>
    <row r="12278" spans="1:1" s="471" customFormat="1" ht="12" hidden="1" customHeight="1">
      <c r="A12278" s="470"/>
    </row>
    <row r="12279" spans="1:1" s="471" customFormat="1" ht="12" hidden="1" customHeight="1">
      <c r="A12279" s="470"/>
    </row>
    <row r="12280" spans="1:1" s="471" customFormat="1" ht="12" hidden="1" customHeight="1">
      <c r="A12280" s="470"/>
    </row>
    <row r="12281" spans="1:1" s="471" customFormat="1" ht="12" hidden="1" customHeight="1">
      <c r="A12281" s="470"/>
    </row>
    <row r="12282" spans="1:1" s="471" customFormat="1" ht="12" hidden="1" customHeight="1">
      <c r="A12282" s="470"/>
    </row>
    <row r="12283" spans="1:1" s="471" customFormat="1" ht="12" hidden="1" customHeight="1">
      <c r="A12283" s="470"/>
    </row>
    <row r="12284" spans="1:1" s="471" customFormat="1" ht="12" hidden="1" customHeight="1">
      <c r="A12284" s="470"/>
    </row>
    <row r="12285" spans="1:1" s="471" customFormat="1" ht="12" hidden="1" customHeight="1">
      <c r="A12285" s="470"/>
    </row>
    <row r="12286" spans="1:1" s="471" customFormat="1" ht="12" hidden="1" customHeight="1">
      <c r="A12286" s="470"/>
    </row>
    <row r="12287" spans="1:1" s="471" customFormat="1" ht="12" hidden="1" customHeight="1">
      <c r="A12287" s="470"/>
    </row>
    <row r="12288" spans="1:1" s="471" customFormat="1" ht="12" hidden="1" customHeight="1">
      <c r="A12288" s="470"/>
    </row>
    <row r="12289" spans="1:1" s="471" customFormat="1" ht="12" hidden="1" customHeight="1">
      <c r="A12289" s="470"/>
    </row>
    <row r="12290" spans="1:1" s="471" customFormat="1" ht="12" hidden="1" customHeight="1">
      <c r="A12290" s="470"/>
    </row>
    <row r="12291" spans="1:1" s="471" customFormat="1" ht="12" hidden="1" customHeight="1">
      <c r="A12291" s="470"/>
    </row>
    <row r="12292" spans="1:1" s="471" customFormat="1" ht="12" hidden="1" customHeight="1">
      <c r="A12292" s="470"/>
    </row>
    <row r="12293" spans="1:1" s="471" customFormat="1" ht="12" hidden="1" customHeight="1">
      <c r="A12293" s="470"/>
    </row>
    <row r="12294" spans="1:1" s="471" customFormat="1" ht="12" hidden="1" customHeight="1">
      <c r="A12294" s="470"/>
    </row>
    <row r="12295" spans="1:1" s="471" customFormat="1" ht="12" hidden="1" customHeight="1">
      <c r="A12295" s="470"/>
    </row>
    <row r="12296" spans="1:1" s="471" customFormat="1" ht="12" hidden="1" customHeight="1">
      <c r="A12296" s="470"/>
    </row>
    <row r="12297" spans="1:1" s="471" customFormat="1" ht="12" hidden="1" customHeight="1">
      <c r="A12297" s="470"/>
    </row>
    <row r="12298" spans="1:1" s="471" customFormat="1" ht="12" hidden="1" customHeight="1">
      <c r="A12298" s="470"/>
    </row>
    <row r="12299" spans="1:1" s="471" customFormat="1" ht="12" hidden="1" customHeight="1">
      <c r="A12299" s="470"/>
    </row>
    <row r="12300" spans="1:1" s="471" customFormat="1" ht="12" hidden="1" customHeight="1">
      <c r="A12300" s="470"/>
    </row>
    <row r="12301" spans="1:1" s="471" customFormat="1" ht="12" hidden="1" customHeight="1">
      <c r="A12301" s="470"/>
    </row>
    <row r="12302" spans="1:1" s="471" customFormat="1" ht="12" hidden="1" customHeight="1">
      <c r="A12302" s="470"/>
    </row>
    <row r="12303" spans="1:1" s="471" customFormat="1" ht="12" hidden="1" customHeight="1">
      <c r="A12303" s="470"/>
    </row>
    <row r="12304" spans="1:1" s="471" customFormat="1" ht="12" hidden="1" customHeight="1">
      <c r="A12304" s="470"/>
    </row>
    <row r="12305" spans="1:1" s="471" customFormat="1" ht="12" hidden="1" customHeight="1">
      <c r="A12305" s="470"/>
    </row>
    <row r="12306" spans="1:1" s="471" customFormat="1" ht="12" hidden="1" customHeight="1">
      <c r="A12306" s="470"/>
    </row>
    <row r="12307" spans="1:1" s="471" customFormat="1" ht="12" hidden="1" customHeight="1">
      <c r="A12307" s="470"/>
    </row>
    <row r="12308" spans="1:1" s="471" customFormat="1" ht="12" hidden="1" customHeight="1">
      <c r="A12308" s="470"/>
    </row>
    <row r="12309" spans="1:1" s="471" customFormat="1" ht="12" hidden="1" customHeight="1">
      <c r="A12309" s="470"/>
    </row>
    <row r="12310" spans="1:1" s="471" customFormat="1" ht="12" hidden="1" customHeight="1">
      <c r="A12310" s="470"/>
    </row>
    <row r="12311" spans="1:1" s="471" customFormat="1" ht="12" hidden="1" customHeight="1">
      <c r="A12311" s="470"/>
    </row>
    <row r="12312" spans="1:1" s="471" customFormat="1" ht="12" hidden="1" customHeight="1">
      <c r="A12312" s="470"/>
    </row>
    <row r="12313" spans="1:1" s="471" customFormat="1" ht="12" hidden="1" customHeight="1">
      <c r="A12313" s="470"/>
    </row>
    <row r="12314" spans="1:1" s="471" customFormat="1" ht="12" hidden="1" customHeight="1">
      <c r="A12314" s="470"/>
    </row>
    <row r="12315" spans="1:1" s="471" customFormat="1" ht="12" hidden="1" customHeight="1">
      <c r="A12315" s="470"/>
    </row>
    <row r="12316" spans="1:1" s="471" customFormat="1" ht="12" hidden="1" customHeight="1">
      <c r="A12316" s="470"/>
    </row>
    <row r="12317" spans="1:1" s="471" customFormat="1" ht="12" hidden="1" customHeight="1">
      <c r="A12317" s="470"/>
    </row>
    <row r="12318" spans="1:1" s="471" customFormat="1" ht="12" hidden="1" customHeight="1">
      <c r="A12318" s="470"/>
    </row>
    <row r="12319" spans="1:1" s="471" customFormat="1" ht="12" hidden="1" customHeight="1">
      <c r="A12319" s="470"/>
    </row>
    <row r="12320" spans="1:1" s="471" customFormat="1" ht="12" hidden="1" customHeight="1">
      <c r="A12320" s="470"/>
    </row>
    <row r="12321" spans="1:1" s="471" customFormat="1" ht="12" hidden="1" customHeight="1">
      <c r="A12321" s="470"/>
    </row>
    <row r="12322" spans="1:1" s="471" customFormat="1" ht="12" hidden="1" customHeight="1">
      <c r="A12322" s="470"/>
    </row>
    <row r="12323" spans="1:1" s="471" customFormat="1" ht="12" hidden="1" customHeight="1">
      <c r="A12323" s="470"/>
    </row>
    <row r="12324" spans="1:1" s="471" customFormat="1" ht="12" hidden="1" customHeight="1">
      <c r="A12324" s="470"/>
    </row>
    <row r="12325" spans="1:1" s="471" customFormat="1" ht="12" hidden="1" customHeight="1">
      <c r="A12325" s="470"/>
    </row>
    <row r="12326" spans="1:1" s="471" customFormat="1" ht="12" hidden="1" customHeight="1">
      <c r="A12326" s="470"/>
    </row>
    <row r="12327" spans="1:1" s="471" customFormat="1" ht="12" hidden="1" customHeight="1">
      <c r="A12327" s="470"/>
    </row>
    <row r="12328" spans="1:1" s="471" customFormat="1" ht="12" hidden="1" customHeight="1">
      <c r="A12328" s="470"/>
    </row>
    <row r="12329" spans="1:1" s="471" customFormat="1" ht="12" hidden="1" customHeight="1">
      <c r="A12329" s="470"/>
    </row>
    <row r="12330" spans="1:1" s="471" customFormat="1" ht="12" hidden="1" customHeight="1">
      <c r="A12330" s="470"/>
    </row>
    <row r="12331" spans="1:1" s="471" customFormat="1" ht="12" hidden="1" customHeight="1">
      <c r="A12331" s="470"/>
    </row>
    <row r="12332" spans="1:1" s="471" customFormat="1" ht="12" hidden="1" customHeight="1">
      <c r="A12332" s="470"/>
    </row>
    <row r="12333" spans="1:1" s="471" customFormat="1" ht="12" hidden="1" customHeight="1">
      <c r="A12333" s="470"/>
    </row>
    <row r="12334" spans="1:1" s="471" customFormat="1" ht="12" hidden="1" customHeight="1">
      <c r="A12334" s="470"/>
    </row>
    <row r="12335" spans="1:1" s="471" customFormat="1" ht="12" hidden="1" customHeight="1">
      <c r="A12335" s="470"/>
    </row>
    <row r="12336" spans="1:1" s="471" customFormat="1" ht="12" hidden="1" customHeight="1">
      <c r="A12336" s="470"/>
    </row>
    <row r="12337" spans="1:1" s="471" customFormat="1" ht="12" hidden="1" customHeight="1">
      <c r="A12337" s="470"/>
    </row>
    <row r="12338" spans="1:1" s="471" customFormat="1" ht="12" hidden="1" customHeight="1">
      <c r="A12338" s="470"/>
    </row>
    <row r="12339" spans="1:1" s="471" customFormat="1" ht="12" hidden="1" customHeight="1">
      <c r="A12339" s="470"/>
    </row>
    <row r="12340" spans="1:1" s="471" customFormat="1" ht="12" hidden="1" customHeight="1">
      <c r="A12340" s="470"/>
    </row>
    <row r="12341" spans="1:1" s="471" customFormat="1" ht="12" hidden="1" customHeight="1">
      <c r="A12341" s="470"/>
    </row>
    <row r="12342" spans="1:1" s="471" customFormat="1" ht="12" hidden="1" customHeight="1">
      <c r="A12342" s="470"/>
    </row>
    <row r="12343" spans="1:1" s="471" customFormat="1" ht="12" hidden="1" customHeight="1">
      <c r="A12343" s="470"/>
    </row>
    <row r="12344" spans="1:1" s="471" customFormat="1" ht="12" hidden="1" customHeight="1">
      <c r="A12344" s="470"/>
    </row>
    <row r="12345" spans="1:1" s="471" customFormat="1" ht="12" hidden="1" customHeight="1">
      <c r="A12345" s="470"/>
    </row>
    <row r="12346" spans="1:1" s="471" customFormat="1" ht="12" hidden="1" customHeight="1">
      <c r="A12346" s="470"/>
    </row>
    <row r="12347" spans="1:1" s="471" customFormat="1" ht="12" hidden="1" customHeight="1">
      <c r="A12347" s="470"/>
    </row>
    <row r="12348" spans="1:1" s="471" customFormat="1" ht="12" hidden="1" customHeight="1">
      <c r="A12348" s="470"/>
    </row>
    <row r="12349" spans="1:1" s="471" customFormat="1" ht="12" hidden="1" customHeight="1">
      <c r="A12349" s="470"/>
    </row>
    <row r="12350" spans="1:1" s="471" customFormat="1" ht="12" hidden="1" customHeight="1">
      <c r="A12350" s="470"/>
    </row>
    <row r="12351" spans="1:1" s="471" customFormat="1" ht="12" hidden="1" customHeight="1">
      <c r="A12351" s="470"/>
    </row>
    <row r="12352" spans="1:1" s="471" customFormat="1" ht="12" hidden="1" customHeight="1">
      <c r="A12352" s="470"/>
    </row>
    <row r="12353" spans="1:1" s="471" customFormat="1" ht="12" hidden="1" customHeight="1">
      <c r="A12353" s="470"/>
    </row>
    <row r="12354" spans="1:1" s="471" customFormat="1" ht="12" hidden="1" customHeight="1">
      <c r="A12354" s="470"/>
    </row>
    <row r="12355" spans="1:1" s="471" customFormat="1" ht="12" hidden="1" customHeight="1">
      <c r="A12355" s="470"/>
    </row>
    <row r="12356" spans="1:1" s="471" customFormat="1" ht="12" hidden="1" customHeight="1">
      <c r="A12356" s="470"/>
    </row>
    <row r="12357" spans="1:1" s="471" customFormat="1" ht="12" hidden="1" customHeight="1">
      <c r="A12357" s="470"/>
    </row>
    <row r="12358" spans="1:1" s="471" customFormat="1" ht="12" hidden="1" customHeight="1">
      <c r="A12358" s="470"/>
    </row>
    <row r="12359" spans="1:1" s="471" customFormat="1" ht="12" hidden="1" customHeight="1">
      <c r="A12359" s="470"/>
    </row>
    <row r="12360" spans="1:1" s="471" customFormat="1" ht="12" hidden="1" customHeight="1">
      <c r="A12360" s="470"/>
    </row>
    <row r="12361" spans="1:1" s="471" customFormat="1" ht="12" hidden="1" customHeight="1">
      <c r="A12361" s="470"/>
    </row>
    <row r="12362" spans="1:1" s="471" customFormat="1" ht="12" hidden="1" customHeight="1">
      <c r="A12362" s="470"/>
    </row>
    <row r="12363" spans="1:1" s="471" customFormat="1" ht="12" hidden="1" customHeight="1">
      <c r="A12363" s="470"/>
    </row>
    <row r="12364" spans="1:1" s="471" customFormat="1" ht="12" hidden="1" customHeight="1">
      <c r="A12364" s="470"/>
    </row>
    <row r="12365" spans="1:1" s="471" customFormat="1" ht="12" hidden="1" customHeight="1">
      <c r="A12365" s="470"/>
    </row>
    <row r="12366" spans="1:1" s="471" customFormat="1" ht="12" hidden="1" customHeight="1">
      <c r="A12366" s="470"/>
    </row>
    <row r="12367" spans="1:1" s="471" customFormat="1" ht="12" hidden="1" customHeight="1">
      <c r="A12367" s="470"/>
    </row>
    <row r="12368" spans="1:1" s="471" customFormat="1" ht="12" hidden="1" customHeight="1">
      <c r="A12368" s="470"/>
    </row>
    <row r="12369" spans="1:1" s="471" customFormat="1" ht="12" hidden="1" customHeight="1">
      <c r="A12369" s="470"/>
    </row>
    <row r="12370" spans="1:1" s="471" customFormat="1" ht="12" hidden="1" customHeight="1">
      <c r="A12370" s="470"/>
    </row>
    <row r="12371" spans="1:1" s="471" customFormat="1" ht="12" hidden="1" customHeight="1">
      <c r="A12371" s="470"/>
    </row>
    <row r="12372" spans="1:1" s="471" customFormat="1" ht="12" hidden="1" customHeight="1">
      <c r="A12372" s="470"/>
    </row>
    <row r="12373" spans="1:1" s="471" customFormat="1" ht="12" hidden="1" customHeight="1">
      <c r="A12373" s="470"/>
    </row>
    <row r="12374" spans="1:1" s="471" customFormat="1" ht="12" hidden="1" customHeight="1">
      <c r="A12374" s="470"/>
    </row>
    <row r="12375" spans="1:1" s="471" customFormat="1" ht="12" hidden="1" customHeight="1">
      <c r="A12375" s="470"/>
    </row>
    <row r="12376" spans="1:1" s="471" customFormat="1" ht="12" hidden="1" customHeight="1">
      <c r="A12376" s="470"/>
    </row>
    <row r="12377" spans="1:1" s="471" customFormat="1" ht="12" hidden="1" customHeight="1">
      <c r="A12377" s="470"/>
    </row>
    <row r="12378" spans="1:1" s="471" customFormat="1" ht="12" hidden="1" customHeight="1">
      <c r="A12378" s="470"/>
    </row>
    <row r="12379" spans="1:1" s="471" customFormat="1" ht="12" hidden="1" customHeight="1">
      <c r="A12379" s="470"/>
    </row>
    <row r="12380" spans="1:1" s="471" customFormat="1" ht="12" hidden="1" customHeight="1">
      <c r="A12380" s="470"/>
    </row>
    <row r="12381" spans="1:1" s="471" customFormat="1" ht="12" hidden="1" customHeight="1">
      <c r="A12381" s="470"/>
    </row>
    <row r="12382" spans="1:1" s="471" customFormat="1" ht="12" hidden="1" customHeight="1">
      <c r="A12382" s="470"/>
    </row>
    <row r="12383" spans="1:1" s="471" customFormat="1" ht="12" hidden="1" customHeight="1">
      <c r="A12383" s="470"/>
    </row>
    <row r="12384" spans="1:1" s="471" customFormat="1" ht="12" hidden="1" customHeight="1">
      <c r="A12384" s="470"/>
    </row>
    <row r="12385" spans="1:1" s="471" customFormat="1" ht="12" hidden="1" customHeight="1">
      <c r="A12385" s="470"/>
    </row>
    <row r="12386" spans="1:1" s="471" customFormat="1" ht="12" hidden="1" customHeight="1">
      <c r="A12386" s="470"/>
    </row>
    <row r="12387" spans="1:1" s="471" customFormat="1" ht="12" hidden="1" customHeight="1">
      <c r="A12387" s="470"/>
    </row>
    <row r="12388" spans="1:1" s="471" customFormat="1" ht="12" hidden="1" customHeight="1">
      <c r="A12388" s="470"/>
    </row>
    <row r="12389" spans="1:1" s="471" customFormat="1" ht="12" hidden="1" customHeight="1">
      <c r="A12389" s="470"/>
    </row>
    <row r="12390" spans="1:1" s="471" customFormat="1" ht="12" hidden="1" customHeight="1">
      <c r="A12390" s="470"/>
    </row>
    <row r="12391" spans="1:1" s="471" customFormat="1" ht="12" hidden="1" customHeight="1">
      <c r="A12391" s="470"/>
    </row>
    <row r="12392" spans="1:1" s="471" customFormat="1" ht="12" hidden="1" customHeight="1">
      <c r="A12392" s="470"/>
    </row>
    <row r="12393" spans="1:1" s="471" customFormat="1" ht="12" hidden="1" customHeight="1">
      <c r="A12393" s="470"/>
    </row>
    <row r="12394" spans="1:1" s="471" customFormat="1" ht="12" hidden="1" customHeight="1">
      <c r="A12394" s="470"/>
    </row>
    <row r="12395" spans="1:1" s="471" customFormat="1" ht="12" hidden="1" customHeight="1">
      <c r="A12395" s="470"/>
    </row>
    <row r="12396" spans="1:1" s="471" customFormat="1" ht="12" hidden="1" customHeight="1">
      <c r="A12396" s="470"/>
    </row>
    <row r="12397" spans="1:1" s="471" customFormat="1" ht="12" hidden="1" customHeight="1">
      <c r="A12397" s="470"/>
    </row>
    <row r="12398" spans="1:1" s="471" customFormat="1" ht="12" hidden="1" customHeight="1">
      <c r="A12398" s="470"/>
    </row>
    <row r="12399" spans="1:1" s="471" customFormat="1" ht="12" hidden="1" customHeight="1">
      <c r="A12399" s="470"/>
    </row>
    <row r="12400" spans="1:1" s="471" customFormat="1" ht="12" hidden="1" customHeight="1">
      <c r="A12400" s="470"/>
    </row>
    <row r="12401" spans="1:1" s="471" customFormat="1" ht="12" hidden="1" customHeight="1">
      <c r="A12401" s="470"/>
    </row>
    <row r="12402" spans="1:1" s="471" customFormat="1" ht="12" hidden="1" customHeight="1">
      <c r="A12402" s="470"/>
    </row>
    <row r="12403" spans="1:1" s="471" customFormat="1" ht="12" hidden="1" customHeight="1">
      <c r="A12403" s="470"/>
    </row>
    <row r="12404" spans="1:1" s="471" customFormat="1" ht="12" hidden="1" customHeight="1">
      <c r="A12404" s="470"/>
    </row>
    <row r="12405" spans="1:1" s="471" customFormat="1" ht="12" hidden="1" customHeight="1">
      <c r="A12405" s="470"/>
    </row>
    <row r="12406" spans="1:1" s="471" customFormat="1" ht="12" hidden="1" customHeight="1">
      <c r="A12406" s="470"/>
    </row>
    <row r="12407" spans="1:1" s="471" customFormat="1" ht="12" hidden="1" customHeight="1">
      <c r="A12407" s="470"/>
    </row>
    <row r="12408" spans="1:1" s="471" customFormat="1" ht="12" hidden="1" customHeight="1">
      <c r="A12408" s="470"/>
    </row>
    <row r="12409" spans="1:1" s="471" customFormat="1" ht="12" hidden="1" customHeight="1">
      <c r="A12409" s="470"/>
    </row>
    <row r="12410" spans="1:1" s="471" customFormat="1" ht="12" hidden="1" customHeight="1">
      <c r="A12410" s="470"/>
    </row>
    <row r="12411" spans="1:1" s="471" customFormat="1" ht="12" hidden="1" customHeight="1">
      <c r="A12411" s="470"/>
    </row>
    <row r="12412" spans="1:1" s="471" customFormat="1" ht="12" hidden="1" customHeight="1">
      <c r="A12412" s="470"/>
    </row>
    <row r="12413" spans="1:1" s="471" customFormat="1" ht="12" hidden="1" customHeight="1">
      <c r="A12413" s="470"/>
    </row>
    <row r="12414" spans="1:1" s="471" customFormat="1" ht="12" hidden="1" customHeight="1">
      <c r="A12414" s="470"/>
    </row>
    <row r="12415" spans="1:1" s="471" customFormat="1" ht="12" hidden="1" customHeight="1">
      <c r="A12415" s="470"/>
    </row>
    <row r="12416" spans="1:1" s="471" customFormat="1" ht="12" hidden="1" customHeight="1">
      <c r="A12416" s="470"/>
    </row>
    <row r="12417" spans="1:1" s="471" customFormat="1" ht="12" hidden="1" customHeight="1">
      <c r="A12417" s="470"/>
    </row>
    <row r="12418" spans="1:1" s="471" customFormat="1" ht="12" hidden="1" customHeight="1">
      <c r="A12418" s="470"/>
    </row>
    <row r="12419" spans="1:1" s="471" customFormat="1" ht="12" hidden="1" customHeight="1">
      <c r="A12419" s="470"/>
    </row>
    <row r="12420" spans="1:1" s="471" customFormat="1" ht="12" hidden="1" customHeight="1">
      <c r="A12420" s="470"/>
    </row>
    <row r="12421" spans="1:1" s="471" customFormat="1" ht="12" hidden="1" customHeight="1">
      <c r="A12421" s="470"/>
    </row>
    <row r="12422" spans="1:1" s="471" customFormat="1" ht="12" hidden="1" customHeight="1">
      <c r="A12422" s="470"/>
    </row>
    <row r="12423" spans="1:1" s="471" customFormat="1" ht="12" hidden="1" customHeight="1">
      <c r="A12423" s="470"/>
    </row>
    <row r="12424" spans="1:1" s="471" customFormat="1" ht="12" hidden="1" customHeight="1">
      <c r="A12424" s="470"/>
    </row>
    <row r="12425" spans="1:1" s="471" customFormat="1" ht="12" hidden="1" customHeight="1">
      <c r="A12425" s="470"/>
    </row>
    <row r="12426" spans="1:1" s="471" customFormat="1" ht="12" hidden="1" customHeight="1">
      <c r="A12426" s="470"/>
    </row>
    <row r="12427" spans="1:1" s="471" customFormat="1" ht="12" hidden="1" customHeight="1">
      <c r="A12427" s="470"/>
    </row>
    <row r="12428" spans="1:1" s="471" customFormat="1" ht="12" hidden="1" customHeight="1">
      <c r="A12428" s="470"/>
    </row>
    <row r="12429" spans="1:1" s="471" customFormat="1" ht="12" hidden="1" customHeight="1">
      <c r="A12429" s="470"/>
    </row>
    <row r="12430" spans="1:1" s="471" customFormat="1" ht="12" hidden="1" customHeight="1">
      <c r="A12430" s="470"/>
    </row>
    <row r="12431" spans="1:1" s="471" customFormat="1" ht="12" hidden="1" customHeight="1">
      <c r="A12431" s="470"/>
    </row>
    <row r="12432" spans="1:1" s="471" customFormat="1" ht="12" hidden="1" customHeight="1">
      <c r="A12432" s="470"/>
    </row>
    <row r="12433" spans="1:1" s="471" customFormat="1" ht="12" hidden="1" customHeight="1">
      <c r="A12433" s="470"/>
    </row>
    <row r="12434" spans="1:1" s="471" customFormat="1" ht="12" hidden="1" customHeight="1">
      <c r="A12434" s="470"/>
    </row>
    <row r="12435" spans="1:1" s="471" customFormat="1" ht="12" hidden="1" customHeight="1">
      <c r="A12435" s="470"/>
    </row>
    <row r="12436" spans="1:1" s="471" customFormat="1" ht="12" hidden="1" customHeight="1">
      <c r="A12436" s="470"/>
    </row>
    <row r="12437" spans="1:1" s="471" customFormat="1" ht="12" hidden="1" customHeight="1">
      <c r="A12437" s="470"/>
    </row>
    <row r="12438" spans="1:1" s="471" customFormat="1" ht="12" hidden="1" customHeight="1">
      <c r="A12438" s="470"/>
    </row>
    <row r="12439" spans="1:1" s="471" customFormat="1" ht="12" hidden="1" customHeight="1">
      <c r="A12439" s="470"/>
    </row>
    <row r="12440" spans="1:1" s="471" customFormat="1" ht="12" hidden="1" customHeight="1">
      <c r="A12440" s="470"/>
    </row>
    <row r="12441" spans="1:1" s="471" customFormat="1" ht="12" hidden="1" customHeight="1">
      <c r="A12441" s="470"/>
    </row>
    <row r="12442" spans="1:1" s="471" customFormat="1" ht="12" hidden="1" customHeight="1">
      <c r="A12442" s="470"/>
    </row>
    <row r="12443" spans="1:1" s="471" customFormat="1" ht="12" hidden="1" customHeight="1">
      <c r="A12443" s="470"/>
    </row>
    <row r="12444" spans="1:1" s="471" customFormat="1" ht="12" hidden="1" customHeight="1">
      <c r="A12444" s="470"/>
    </row>
    <row r="12445" spans="1:1" s="471" customFormat="1" ht="12" hidden="1" customHeight="1">
      <c r="A12445" s="470"/>
    </row>
    <row r="12446" spans="1:1" s="471" customFormat="1" ht="12" hidden="1" customHeight="1">
      <c r="A12446" s="470"/>
    </row>
    <row r="12447" spans="1:1" s="471" customFormat="1" ht="12" hidden="1" customHeight="1">
      <c r="A12447" s="470"/>
    </row>
    <row r="12448" spans="1:1" s="471" customFormat="1" ht="12" hidden="1" customHeight="1">
      <c r="A12448" s="470"/>
    </row>
    <row r="12449" spans="1:1" s="471" customFormat="1" ht="12" hidden="1" customHeight="1">
      <c r="A12449" s="470"/>
    </row>
    <row r="12450" spans="1:1" s="471" customFormat="1" ht="12" hidden="1" customHeight="1">
      <c r="A12450" s="470"/>
    </row>
    <row r="12451" spans="1:1" s="471" customFormat="1" ht="12" hidden="1" customHeight="1">
      <c r="A12451" s="470"/>
    </row>
    <row r="12452" spans="1:1" s="471" customFormat="1" ht="12" hidden="1" customHeight="1">
      <c r="A12452" s="470"/>
    </row>
    <row r="12453" spans="1:1" s="471" customFormat="1" ht="12" hidden="1" customHeight="1">
      <c r="A12453" s="470"/>
    </row>
    <row r="12454" spans="1:1" s="471" customFormat="1" ht="12" hidden="1" customHeight="1">
      <c r="A12454" s="470"/>
    </row>
    <row r="12455" spans="1:1" s="471" customFormat="1" ht="12" hidden="1" customHeight="1">
      <c r="A12455" s="470"/>
    </row>
    <row r="12456" spans="1:1" s="471" customFormat="1" ht="12" hidden="1" customHeight="1">
      <c r="A12456" s="470"/>
    </row>
    <row r="12457" spans="1:1" s="471" customFormat="1" ht="12" hidden="1" customHeight="1">
      <c r="A12457" s="470"/>
    </row>
    <row r="12458" spans="1:1" s="471" customFormat="1" ht="12" hidden="1" customHeight="1">
      <c r="A12458" s="470"/>
    </row>
    <row r="12459" spans="1:1" s="471" customFormat="1" ht="12" hidden="1" customHeight="1">
      <c r="A12459" s="470"/>
    </row>
    <row r="12460" spans="1:1" s="471" customFormat="1" ht="12" hidden="1" customHeight="1">
      <c r="A12460" s="470"/>
    </row>
    <row r="12461" spans="1:1" s="471" customFormat="1" ht="12" hidden="1" customHeight="1">
      <c r="A12461" s="470"/>
    </row>
    <row r="12462" spans="1:1" s="471" customFormat="1" ht="12" hidden="1" customHeight="1">
      <c r="A12462" s="470"/>
    </row>
    <row r="12463" spans="1:1" s="471" customFormat="1" ht="12" hidden="1" customHeight="1">
      <c r="A12463" s="470"/>
    </row>
    <row r="12464" spans="1:1" s="471" customFormat="1" ht="12" hidden="1" customHeight="1">
      <c r="A12464" s="470"/>
    </row>
    <row r="12465" spans="1:1" s="471" customFormat="1" ht="12" hidden="1" customHeight="1">
      <c r="A12465" s="470"/>
    </row>
    <row r="12466" spans="1:1" s="471" customFormat="1" ht="12" hidden="1" customHeight="1">
      <c r="A12466" s="470"/>
    </row>
    <row r="12467" spans="1:1" s="471" customFormat="1" ht="12" hidden="1" customHeight="1">
      <c r="A12467" s="470"/>
    </row>
    <row r="12468" spans="1:1" s="471" customFormat="1" ht="12" hidden="1" customHeight="1">
      <c r="A12468" s="470"/>
    </row>
    <row r="12469" spans="1:1" s="471" customFormat="1" ht="12" hidden="1" customHeight="1">
      <c r="A12469" s="470"/>
    </row>
    <row r="12470" spans="1:1" s="471" customFormat="1" ht="12" hidden="1" customHeight="1">
      <c r="A12470" s="470"/>
    </row>
    <row r="12471" spans="1:1" s="471" customFormat="1" ht="12" hidden="1" customHeight="1">
      <c r="A12471" s="470"/>
    </row>
    <row r="12472" spans="1:1" s="471" customFormat="1" ht="12" hidden="1" customHeight="1">
      <c r="A12472" s="470"/>
    </row>
    <row r="12473" spans="1:1" s="471" customFormat="1" ht="12" hidden="1" customHeight="1">
      <c r="A12473" s="470"/>
    </row>
    <row r="12474" spans="1:1" s="471" customFormat="1" ht="12" hidden="1" customHeight="1">
      <c r="A12474" s="470"/>
    </row>
    <row r="12475" spans="1:1" s="471" customFormat="1" ht="12" hidden="1" customHeight="1">
      <c r="A12475" s="470"/>
    </row>
    <row r="12476" spans="1:1" s="471" customFormat="1" ht="12" hidden="1" customHeight="1">
      <c r="A12476" s="470"/>
    </row>
    <row r="12477" spans="1:1" s="471" customFormat="1" ht="12" hidden="1" customHeight="1">
      <c r="A12477" s="470"/>
    </row>
    <row r="12478" spans="1:1" s="471" customFormat="1" ht="12" hidden="1" customHeight="1">
      <c r="A12478" s="470"/>
    </row>
    <row r="12479" spans="1:1" s="471" customFormat="1" ht="12" hidden="1" customHeight="1">
      <c r="A12479" s="470"/>
    </row>
    <row r="12480" spans="1:1" s="471" customFormat="1" ht="12" hidden="1" customHeight="1">
      <c r="A12480" s="470"/>
    </row>
    <row r="12481" spans="1:1" s="471" customFormat="1" ht="12" hidden="1" customHeight="1">
      <c r="A12481" s="470"/>
    </row>
    <row r="12482" spans="1:1" s="471" customFormat="1" ht="12" hidden="1" customHeight="1">
      <c r="A12482" s="470"/>
    </row>
    <row r="12483" spans="1:1" s="471" customFormat="1" ht="12" hidden="1" customHeight="1">
      <c r="A12483" s="470"/>
    </row>
    <row r="12484" spans="1:1" s="471" customFormat="1" ht="12" hidden="1" customHeight="1">
      <c r="A12484" s="470"/>
    </row>
    <row r="12485" spans="1:1" s="471" customFormat="1" ht="12" hidden="1" customHeight="1">
      <c r="A12485" s="470"/>
    </row>
    <row r="12486" spans="1:1" s="471" customFormat="1" ht="12" hidden="1" customHeight="1">
      <c r="A12486" s="470"/>
    </row>
    <row r="12487" spans="1:1" s="471" customFormat="1" ht="12" hidden="1" customHeight="1">
      <c r="A12487" s="470"/>
    </row>
    <row r="12488" spans="1:1" s="471" customFormat="1" ht="12" hidden="1" customHeight="1">
      <c r="A12488" s="470"/>
    </row>
    <row r="12489" spans="1:1" s="471" customFormat="1" ht="12" hidden="1" customHeight="1">
      <c r="A12489" s="470"/>
    </row>
    <row r="12490" spans="1:1" s="471" customFormat="1" ht="12" hidden="1" customHeight="1">
      <c r="A12490" s="470"/>
    </row>
    <row r="12491" spans="1:1" s="471" customFormat="1" ht="12" hidden="1" customHeight="1">
      <c r="A12491" s="470"/>
    </row>
    <row r="12492" spans="1:1" s="471" customFormat="1" ht="12" hidden="1" customHeight="1">
      <c r="A12492" s="470"/>
    </row>
    <row r="12493" spans="1:1" s="471" customFormat="1" ht="12" hidden="1" customHeight="1">
      <c r="A12493" s="470"/>
    </row>
    <row r="12494" spans="1:1" s="471" customFormat="1" ht="12" hidden="1" customHeight="1">
      <c r="A12494" s="470"/>
    </row>
    <row r="12495" spans="1:1" s="471" customFormat="1" ht="12" hidden="1" customHeight="1">
      <c r="A12495" s="470"/>
    </row>
    <row r="12496" spans="1:1" s="471" customFormat="1" ht="12" hidden="1" customHeight="1">
      <c r="A12496" s="470"/>
    </row>
    <row r="12497" spans="1:1" s="471" customFormat="1" ht="12" hidden="1" customHeight="1">
      <c r="A12497" s="470"/>
    </row>
    <row r="12498" spans="1:1" s="471" customFormat="1" ht="12" hidden="1" customHeight="1">
      <c r="A12498" s="470"/>
    </row>
    <row r="12499" spans="1:1" s="471" customFormat="1" ht="12" hidden="1" customHeight="1">
      <c r="A12499" s="470"/>
    </row>
    <row r="12500" spans="1:1" s="471" customFormat="1" ht="12" hidden="1" customHeight="1">
      <c r="A12500" s="470"/>
    </row>
    <row r="12501" spans="1:1" s="471" customFormat="1" ht="12" hidden="1" customHeight="1">
      <c r="A12501" s="470"/>
    </row>
    <row r="12502" spans="1:1" s="471" customFormat="1" ht="12" hidden="1" customHeight="1">
      <c r="A12502" s="470"/>
    </row>
    <row r="12503" spans="1:1" s="471" customFormat="1" ht="12" hidden="1" customHeight="1">
      <c r="A12503" s="470"/>
    </row>
    <row r="12504" spans="1:1" s="471" customFormat="1" ht="12" hidden="1" customHeight="1">
      <c r="A12504" s="470"/>
    </row>
    <row r="12505" spans="1:1" s="471" customFormat="1" ht="12" hidden="1" customHeight="1">
      <c r="A12505" s="470"/>
    </row>
    <row r="12506" spans="1:1" s="471" customFormat="1" ht="12" hidden="1" customHeight="1">
      <c r="A12506" s="470"/>
    </row>
    <row r="12507" spans="1:1" s="471" customFormat="1" ht="12" hidden="1" customHeight="1">
      <c r="A12507" s="470"/>
    </row>
    <row r="12508" spans="1:1" s="471" customFormat="1" ht="12" hidden="1" customHeight="1">
      <c r="A12508" s="470"/>
    </row>
    <row r="12509" spans="1:1" s="471" customFormat="1" ht="12" hidden="1" customHeight="1">
      <c r="A12509" s="470"/>
    </row>
    <row r="12510" spans="1:1" s="471" customFormat="1" ht="12" hidden="1" customHeight="1">
      <c r="A12510" s="470"/>
    </row>
    <row r="12511" spans="1:1" s="471" customFormat="1" ht="12" hidden="1" customHeight="1">
      <c r="A12511" s="470"/>
    </row>
    <row r="12512" spans="1:1" s="471" customFormat="1" ht="12" hidden="1" customHeight="1">
      <c r="A12512" s="470"/>
    </row>
    <row r="12513" spans="1:1" s="471" customFormat="1" ht="12" hidden="1" customHeight="1">
      <c r="A12513" s="470"/>
    </row>
    <row r="12514" spans="1:1" s="471" customFormat="1" ht="12" hidden="1" customHeight="1">
      <c r="A12514" s="470"/>
    </row>
    <row r="12515" spans="1:1" s="471" customFormat="1" ht="12" hidden="1" customHeight="1">
      <c r="A12515" s="470"/>
    </row>
    <row r="12516" spans="1:1" s="471" customFormat="1" ht="12" hidden="1" customHeight="1">
      <c r="A12516" s="470"/>
    </row>
    <row r="12517" spans="1:1" s="471" customFormat="1" ht="12" hidden="1" customHeight="1">
      <c r="A12517" s="470"/>
    </row>
    <row r="12518" spans="1:1" s="471" customFormat="1" ht="12" hidden="1" customHeight="1">
      <c r="A12518" s="470"/>
    </row>
    <row r="12519" spans="1:1" s="471" customFormat="1" ht="12" hidden="1" customHeight="1">
      <c r="A12519" s="470"/>
    </row>
    <row r="12520" spans="1:1" s="471" customFormat="1" ht="12" hidden="1" customHeight="1">
      <c r="A12520" s="470"/>
    </row>
    <row r="12521" spans="1:1" s="471" customFormat="1" ht="12" hidden="1" customHeight="1">
      <c r="A12521" s="470"/>
    </row>
    <row r="12522" spans="1:1" s="471" customFormat="1" ht="12" hidden="1" customHeight="1">
      <c r="A12522" s="470"/>
    </row>
    <row r="12523" spans="1:1" s="471" customFormat="1" ht="12" hidden="1" customHeight="1">
      <c r="A12523" s="470"/>
    </row>
    <row r="12524" spans="1:1" s="471" customFormat="1" ht="12" hidden="1" customHeight="1">
      <c r="A12524" s="470"/>
    </row>
    <row r="12525" spans="1:1" s="471" customFormat="1" ht="12" hidden="1" customHeight="1">
      <c r="A12525" s="470"/>
    </row>
    <row r="12526" spans="1:1" s="471" customFormat="1" ht="12" hidden="1" customHeight="1">
      <c r="A12526" s="470"/>
    </row>
    <row r="12527" spans="1:1" s="471" customFormat="1" ht="12" hidden="1" customHeight="1">
      <c r="A12527" s="470"/>
    </row>
    <row r="12528" spans="1:1" s="471" customFormat="1" ht="12" hidden="1" customHeight="1">
      <c r="A12528" s="470"/>
    </row>
    <row r="12529" spans="1:1" s="471" customFormat="1" ht="12" hidden="1" customHeight="1">
      <c r="A12529" s="470"/>
    </row>
    <row r="12530" spans="1:1" s="471" customFormat="1" ht="12" hidden="1" customHeight="1">
      <c r="A12530" s="470"/>
    </row>
    <row r="12531" spans="1:1" s="471" customFormat="1" ht="12" hidden="1" customHeight="1">
      <c r="A12531" s="470"/>
    </row>
    <row r="12532" spans="1:1" s="471" customFormat="1" ht="12" hidden="1" customHeight="1">
      <c r="A12532" s="470"/>
    </row>
    <row r="12533" spans="1:1" s="471" customFormat="1" ht="12" hidden="1" customHeight="1">
      <c r="A12533" s="470"/>
    </row>
    <row r="12534" spans="1:1" s="471" customFormat="1" ht="12" hidden="1" customHeight="1">
      <c r="A12534" s="470"/>
    </row>
    <row r="12535" spans="1:1" s="471" customFormat="1" ht="12" hidden="1" customHeight="1">
      <c r="A12535" s="470"/>
    </row>
    <row r="12536" spans="1:1" s="471" customFormat="1" ht="12" hidden="1" customHeight="1">
      <c r="A12536" s="470"/>
    </row>
    <row r="12537" spans="1:1" s="471" customFormat="1" ht="12" hidden="1" customHeight="1">
      <c r="A12537" s="470"/>
    </row>
    <row r="12538" spans="1:1" s="471" customFormat="1" ht="12" hidden="1" customHeight="1">
      <c r="A12538" s="470"/>
    </row>
    <row r="12539" spans="1:1" s="471" customFormat="1" ht="12" hidden="1" customHeight="1">
      <c r="A12539" s="470"/>
    </row>
    <row r="12540" spans="1:1" s="471" customFormat="1" ht="12" hidden="1" customHeight="1">
      <c r="A12540" s="470"/>
    </row>
    <row r="12541" spans="1:1" s="471" customFormat="1" ht="12" hidden="1" customHeight="1">
      <c r="A12541" s="470"/>
    </row>
    <row r="12542" spans="1:1" s="471" customFormat="1" ht="12" hidden="1" customHeight="1">
      <c r="A12542" s="470"/>
    </row>
    <row r="12543" spans="1:1" s="471" customFormat="1" ht="12" hidden="1" customHeight="1">
      <c r="A12543" s="470"/>
    </row>
    <row r="12544" spans="1:1" s="471" customFormat="1" ht="12" hidden="1" customHeight="1">
      <c r="A12544" s="470"/>
    </row>
    <row r="12545" spans="1:1" s="471" customFormat="1" ht="12" hidden="1" customHeight="1">
      <c r="A12545" s="470"/>
    </row>
    <row r="12546" spans="1:1" s="471" customFormat="1" ht="12" hidden="1" customHeight="1">
      <c r="A12546" s="470"/>
    </row>
    <row r="12547" spans="1:1" s="471" customFormat="1" ht="12" hidden="1" customHeight="1">
      <c r="A12547" s="470"/>
    </row>
    <row r="12548" spans="1:1" s="471" customFormat="1" ht="12" hidden="1" customHeight="1">
      <c r="A12548" s="470"/>
    </row>
    <row r="12549" spans="1:1" s="471" customFormat="1" ht="12" hidden="1" customHeight="1">
      <c r="A12549" s="470"/>
    </row>
    <row r="12550" spans="1:1" s="471" customFormat="1" ht="12" hidden="1" customHeight="1">
      <c r="A12550" s="470"/>
    </row>
    <row r="12551" spans="1:1" s="471" customFormat="1" ht="12" hidden="1" customHeight="1">
      <c r="A12551" s="470"/>
    </row>
    <row r="12552" spans="1:1" s="471" customFormat="1" ht="12" hidden="1" customHeight="1">
      <c r="A12552" s="470"/>
    </row>
    <row r="12553" spans="1:1" s="471" customFormat="1" ht="12" hidden="1" customHeight="1">
      <c r="A12553" s="470"/>
    </row>
    <row r="12554" spans="1:1" s="471" customFormat="1" ht="12" hidden="1" customHeight="1">
      <c r="A12554" s="470"/>
    </row>
    <row r="12555" spans="1:1" s="471" customFormat="1" ht="12" hidden="1" customHeight="1">
      <c r="A12555" s="470"/>
    </row>
    <row r="12556" spans="1:1" s="471" customFormat="1" ht="12" hidden="1" customHeight="1">
      <c r="A12556" s="470"/>
    </row>
    <row r="12557" spans="1:1" s="471" customFormat="1" ht="12" hidden="1" customHeight="1">
      <c r="A12557" s="470"/>
    </row>
    <row r="12558" spans="1:1" s="471" customFormat="1" ht="12" hidden="1" customHeight="1">
      <c r="A12558" s="470"/>
    </row>
    <row r="12559" spans="1:1" s="471" customFormat="1" ht="12" hidden="1" customHeight="1">
      <c r="A12559" s="470"/>
    </row>
    <row r="12560" spans="1:1" s="471" customFormat="1" ht="12" hidden="1" customHeight="1">
      <c r="A12560" s="470"/>
    </row>
    <row r="12561" spans="1:1" s="471" customFormat="1" ht="12" hidden="1" customHeight="1">
      <c r="A12561" s="470"/>
    </row>
    <row r="12562" spans="1:1" s="471" customFormat="1" ht="12" hidden="1" customHeight="1">
      <c r="A12562" s="470"/>
    </row>
    <row r="12563" spans="1:1" s="471" customFormat="1" ht="12" hidden="1" customHeight="1">
      <c r="A12563" s="470"/>
    </row>
    <row r="12564" spans="1:1" s="471" customFormat="1" ht="12" hidden="1" customHeight="1">
      <c r="A12564" s="470"/>
    </row>
    <row r="12565" spans="1:1" s="471" customFormat="1" ht="12" hidden="1" customHeight="1">
      <c r="A12565" s="470"/>
    </row>
    <row r="12566" spans="1:1" s="471" customFormat="1" ht="12" hidden="1" customHeight="1">
      <c r="A12566" s="470"/>
    </row>
    <row r="12567" spans="1:1" s="471" customFormat="1" ht="12" hidden="1" customHeight="1">
      <c r="A12567" s="470"/>
    </row>
    <row r="12568" spans="1:1" s="471" customFormat="1" ht="12" hidden="1" customHeight="1">
      <c r="A12568" s="470"/>
    </row>
    <row r="12569" spans="1:1" s="471" customFormat="1" ht="12" hidden="1" customHeight="1">
      <c r="A12569" s="470"/>
    </row>
    <row r="12570" spans="1:1" s="471" customFormat="1" ht="12" hidden="1" customHeight="1">
      <c r="A12570" s="470"/>
    </row>
    <row r="12571" spans="1:1" s="471" customFormat="1" ht="12" hidden="1" customHeight="1">
      <c r="A12571" s="470"/>
    </row>
    <row r="12572" spans="1:1" s="471" customFormat="1" ht="12" hidden="1" customHeight="1">
      <c r="A12572" s="470"/>
    </row>
    <row r="12573" spans="1:1" s="471" customFormat="1" ht="12" hidden="1" customHeight="1">
      <c r="A12573" s="470"/>
    </row>
    <row r="12574" spans="1:1" s="471" customFormat="1" ht="12" hidden="1" customHeight="1">
      <c r="A12574" s="470"/>
    </row>
    <row r="12575" spans="1:1" s="471" customFormat="1" ht="12" hidden="1" customHeight="1">
      <c r="A12575" s="470"/>
    </row>
    <row r="12576" spans="1:1" s="471" customFormat="1" ht="12" hidden="1" customHeight="1">
      <c r="A12576" s="470"/>
    </row>
    <row r="12577" spans="1:1" s="471" customFormat="1" ht="12" hidden="1" customHeight="1">
      <c r="A12577" s="470"/>
    </row>
    <row r="12578" spans="1:1" s="471" customFormat="1" ht="12" hidden="1" customHeight="1">
      <c r="A12578" s="470"/>
    </row>
    <row r="12579" spans="1:1" s="471" customFormat="1" ht="12" hidden="1" customHeight="1">
      <c r="A12579" s="470"/>
    </row>
    <row r="12580" spans="1:1" s="471" customFormat="1" ht="12" hidden="1" customHeight="1">
      <c r="A12580" s="470"/>
    </row>
    <row r="12581" spans="1:1" s="471" customFormat="1" ht="12" hidden="1" customHeight="1">
      <c r="A12581" s="470"/>
    </row>
    <row r="12582" spans="1:1" s="471" customFormat="1" ht="12" hidden="1" customHeight="1">
      <c r="A12582" s="470"/>
    </row>
    <row r="12583" spans="1:1" s="471" customFormat="1" ht="12" hidden="1" customHeight="1">
      <c r="A12583" s="470"/>
    </row>
    <row r="12584" spans="1:1" s="471" customFormat="1" ht="12" hidden="1" customHeight="1">
      <c r="A12584" s="470"/>
    </row>
    <row r="12585" spans="1:1" s="471" customFormat="1" ht="12" hidden="1" customHeight="1">
      <c r="A12585" s="470"/>
    </row>
    <row r="12586" spans="1:1" s="471" customFormat="1" ht="12" hidden="1" customHeight="1">
      <c r="A12586" s="470"/>
    </row>
    <row r="12587" spans="1:1" s="471" customFormat="1" ht="12" hidden="1" customHeight="1">
      <c r="A12587" s="470"/>
    </row>
    <row r="12588" spans="1:1" s="471" customFormat="1" ht="12" hidden="1" customHeight="1">
      <c r="A12588" s="470"/>
    </row>
    <row r="12589" spans="1:1" s="471" customFormat="1" ht="12" hidden="1" customHeight="1">
      <c r="A12589" s="470"/>
    </row>
    <row r="12590" spans="1:1" s="471" customFormat="1" ht="12" hidden="1" customHeight="1">
      <c r="A12590" s="470"/>
    </row>
    <row r="12591" spans="1:1" s="471" customFormat="1" ht="12" hidden="1" customHeight="1">
      <c r="A12591" s="470"/>
    </row>
    <row r="12592" spans="1:1" s="471" customFormat="1" ht="12" hidden="1" customHeight="1">
      <c r="A12592" s="470"/>
    </row>
    <row r="12593" spans="1:1" s="471" customFormat="1" ht="12" hidden="1" customHeight="1">
      <c r="A12593" s="470"/>
    </row>
    <row r="12594" spans="1:1" s="471" customFormat="1" ht="12" hidden="1" customHeight="1">
      <c r="A12594" s="470"/>
    </row>
    <row r="12595" spans="1:1" s="471" customFormat="1" ht="12" hidden="1" customHeight="1">
      <c r="A12595" s="470"/>
    </row>
    <row r="12596" spans="1:1" s="471" customFormat="1" ht="12" hidden="1" customHeight="1">
      <c r="A12596" s="470"/>
    </row>
    <row r="12597" spans="1:1" s="471" customFormat="1" ht="12" hidden="1" customHeight="1">
      <c r="A12597" s="470"/>
    </row>
    <row r="12598" spans="1:1" s="471" customFormat="1" ht="12" hidden="1" customHeight="1">
      <c r="A12598" s="470"/>
    </row>
    <row r="12599" spans="1:1" s="471" customFormat="1" ht="12" hidden="1" customHeight="1">
      <c r="A12599" s="470"/>
    </row>
    <row r="12600" spans="1:1" s="471" customFormat="1" ht="12" hidden="1" customHeight="1">
      <c r="A12600" s="470"/>
    </row>
    <row r="12601" spans="1:1" s="471" customFormat="1" ht="12" hidden="1" customHeight="1">
      <c r="A12601" s="470"/>
    </row>
    <row r="12602" spans="1:1" s="471" customFormat="1" ht="12" hidden="1" customHeight="1">
      <c r="A12602" s="470"/>
    </row>
    <row r="12603" spans="1:1" s="471" customFormat="1" ht="12" hidden="1" customHeight="1">
      <c r="A12603" s="470"/>
    </row>
    <row r="12604" spans="1:1" s="471" customFormat="1" ht="12" hidden="1" customHeight="1">
      <c r="A12604" s="470"/>
    </row>
    <row r="12605" spans="1:1" s="471" customFormat="1" ht="12" hidden="1" customHeight="1">
      <c r="A12605" s="470"/>
    </row>
    <row r="12606" spans="1:1" s="471" customFormat="1" ht="12" hidden="1" customHeight="1">
      <c r="A12606" s="470"/>
    </row>
    <row r="12607" spans="1:1" s="471" customFormat="1" ht="12" hidden="1" customHeight="1">
      <c r="A12607" s="470"/>
    </row>
    <row r="12608" spans="1:1" s="471" customFormat="1" ht="12" hidden="1" customHeight="1">
      <c r="A12608" s="470"/>
    </row>
    <row r="12609" spans="1:1" s="471" customFormat="1" ht="12" hidden="1" customHeight="1">
      <c r="A12609" s="470"/>
    </row>
    <row r="12610" spans="1:1" s="471" customFormat="1" ht="12" hidden="1" customHeight="1">
      <c r="A12610" s="470"/>
    </row>
    <row r="12611" spans="1:1" s="471" customFormat="1" ht="12" hidden="1" customHeight="1">
      <c r="A12611" s="470"/>
    </row>
    <row r="12612" spans="1:1" s="471" customFormat="1" ht="12" hidden="1" customHeight="1">
      <c r="A12612" s="470"/>
    </row>
    <row r="12613" spans="1:1" s="471" customFormat="1" ht="12" hidden="1" customHeight="1">
      <c r="A12613" s="470"/>
    </row>
    <row r="12614" spans="1:1" s="471" customFormat="1" ht="12" hidden="1" customHeight="1">
      <c r="A12614" s="470"/>
    </row>
    <row r="12615" spans="1:1" s="471" customFormat="1" ht="12" hidden="1" customHeight="1">
      <c r="A12615" s="470"/>
    </row>
    <row r="12616" spans="1:1" s="471" customFormat="1" ht="12" hidden="1" customHeight="1">
      <c r="A12616" s="470"/>
    </row>
    <row r="12617" spans="1:1" s="471" customFormat="1" ht="12" hidden="1" customHeight="1">
      <c r="A12617" s="470"/>
    </row>
    <row r="12618" spans="1:1" s="471" customFormat="1" ht="12" hidden="1" customHeight="1">
      <c r="A12618" s="470"/>
    </row>
    <row r="12619" spans="1:1" s="471" customFormat="1" ht="12" hidden="1" customHeight="1">
      <c r="A12619" s="470"/>
    </row>
    <row r="12620" spans="1:1" s="471" customFormat="1" ht="12" hidden="1" customHeight="1">
      <c r="A12620" s="470"/>
    </row>
    <row r="12621" spans="1:1" s="471" customFormat="1" ht="12" hidden="1" customHeight="1">
      <c r="A12621" s="470"/>
    </row>
    <row r="12622" spans="1:1" s="471" customFormat="1" ht="12" hidden="1" customHeight="1">
      <c r="A12622" s="470"/>
    </row>
    <row r="12623" spans="1:1" s="471" customFormat="1" ht="12" hidden="1" customHeight="1">
      <c r="A12623" s="470"/>
    </row>
    <row r="12624" spans="1:1" s="471" customFormat="1" ht="12" hidden="1" customHeight="1">
      <c r="A12624" s="470"/>
    </row>
    <row r="12625" spans="1:1" s="471" customFormat="1" ht="12" hidden="1" customHeight="1">
      <c r="A12625" s="470"/>
    </row>
    <row r="12626" spans="1:1" s="471" customFormat="1" ht="12" hidden="1" customHeight="1">
      <c r="A12626" s="470"/>
    </row>
    <row r="12627" spans="1:1" s="471" customFormat="1" ht="12" hidden="1" customHeight="1">
      <c r="A12627" s="470"/>
    </row>
    <row r="12628" spans="1:1" s="471" customFormat="1" ht="12" hidden="1" customHeight="1">
      <c r="A12628" s="470"/>
    </row>
    <row r="12629" spans="1:1" s="471" customFormat="1" ht="12" hidden="1" customHeight="1">
      <c r="A12629" s="470"/>
    </row>
    <row r="12630" spans="1:1" s="471" customFormat="1" ht="12" hidden="1" customHeight="1">
      <c r="A12630" s="470"/>
    </row>
    <row r="12631" spans="1:1" s="471" customFormat="1" ht="12" hidden="1" customHeight="1">
      <c r="A12631" s="470"/>
    </row>
    <row r="12632" spans="1:1" s="471" customFormat="1" ht="12" hidden="1" customHeight="1">
      <c r="A12632" s="470"/>
    </row>
    <row r="12633" spans="1:1" s="471" customFormat="1" ht="12" hidden="1" customHeight="1">
      <c r="A12633" s="470"/>
    </row>
    <row r="12634" spans="1:1" s="471" customFormat="1" ht="12" hidden="1" customHeight="1">
      <c r="A12634" s="470"/>
    </row>
    <row r="12635" spans="1:1" s="471" customFormat="1" ht="12" hidden="1" customHeight="1">
      <c r="A12635" s="470"/>
    </row>
    <row r="12636" spans="1:1" s="471" customFormat="1" ht="12" hidden="1" customHeight="1">
      <c r="A12636" s="470"/>
    </row>
    <row r="12637" spans="1:1" s="471" customFormat="1" ht="12" hidden="1" customHeight="1">
      <c r="A12637" s="470"/>
    </row>
    <row r="12638" spans="1:1" s="471" customFormat="1" ht="12" hidden="1" customHeight="1">
      <c r="A12638" s="470"/>
    </row>
    <row r="12639" spans="1:1" s="471" customFormat="1" ht="12" hidden="1" customHeight="1">
      <c r="A12639" s="470"/>
    </row>
    <row r="12640" spans="1:1" s="471" customFormat="1" ht="12" hidden="1" customHeight="1">
      <c r="A12640" s="470"/>
    </row>
    <row r="12641" spans="1:1" s="471" customFormat="1" ht="12" hidden="1" customHeight="1">
      <c r="A12641" s="470"/>
    </row>
    <row r="12642" spans="1:1" s="471" customFormat="1" ht="12" hidden="1" customHeight="1">
      <c r="A12642" s="470"/>
    </row>
    <row r="12643" spans="1:1" s="471" customFormat="1" ht="12" hidden="1" customHeight="1">
      <c r="A12643" s="470"/>
    </row>
    <row r="12644" spans="1:1" s="471" customFormat="1" ht="12" hidden="1" customHeight="1">
      <c r="A12644" s="470"/>
    </row>
    <row r="12645" spans="1:1" s="471" customFormat="1" ht="12" hidden="1" customHeight="1">
      <c r="A12645" s="470"/>
    </row>
    <row r="12646" spans="1:1" s="471" customFormat="1" ht="12" hidden="1" customHeight="1">
      <c r="A12646" s="470"/>
    </row>
    <row r="12647" spans="1:1" s="471" customFormat="1" ht="12" hidden="1" customHeight="1">
      <c r="A12647" s="470"/>
    </row>
    <row r="12648" spans="1:1" s="471" customFormat="1" ht="12" hidden="1" customHeight="1">
      <c r="A12648" s="470"/>
    </row>
    <row r="12649" spans="1:1" s="471" customFormat="1" ht="12" hidden="1" customHeight="1">
      <c r="A12649" s="470"/>
    </row>
    <row r="12650" spans="1:1" s="471" customFormat="1" ht="12" hidden="1" customHeight="1">
      <c r="A12650" s="470"/>
    </row>
    <row r="12651" spans="1:1" s="471" customFormat="1" ht="12" hidden="1" customHeight="1">
      <c r="A12651" s="470"/>
    </row>
    <row r="12652" spans="1:1" s="471" customFormat="1" ht="12" hidden="1" customHeight="1">
      <c r="A12652" s="470"/>
    </row>
    <row r="12653" spans="1:1" s="471" customFormat="1" ht="12" hidden="1" customHeight="1">
      <c r="A12653" s="470"/>
    </row>
    <row r="12654" spans="1:1" s="471" customFormat="1" ht="12" hidden="1" customHeight="1">
      <c r="A12654" s="470"/>
    </row>
    <row r="12655" spans="1:1" s="471" customFormat="1" ht="12" hidden="1" customHeight="1">
      <c r="A12655" s="470"/>
    </row>
    <row r="12656" spans="1:1" s="471" customFormat="1" ht="12" hidden="1" customHeight="1">
      <c r="A12656" s="470"/>
    </row>
    <row r="12657" spans="1:1" s="471" customFormat="1" ht="12" hidden="1" customHeight="1">
      <c r="A12657" s="470"/>
    </row>
    <row r="12658" spans="1:1" s="471" customFormat="1" ht="12" hidden="1" customHeight="1">
      <c r="A12658" s="470"/>
    </row>
    <row r="12659" spans="1:1" s="471" customFormat="1" ht="12" hidden="1" customHeight="1">
      <c r="A12659" s="470"/>
    </row>
    <row r="12660" spans="1:1" s="471" customFormat="1" ht="12" hidden="1" customHeight="1">
      <c r="A12660" s="470"/>
    </row>
    <row r="12661" spans="1:1" s="471" customFormat="1" ht="12" hidden="1" customHeight="1">
      <c r="A12661" s="470"/>
    </row>
    <row r="12662" spans="1:1" s="471" customFormat="1" ht="12" hidden="1" customHeight="1">
      <c r="A12662" s="470"/>
    </row>
    <row r="12663" spans="1:1" s="471" customFormat="1" ht="12" hidden="1" customHeight="1">
      <c r="A12663" s="470"/>
    </row>
    <row r="12664" spans="1:1" s="471" customFormat="1" ht="12" hidden="1" customHeight="1">
      <c r="A12664" s="470"/>
    </row>
    <row r="12665" spans="1:1" s="471" customFormat="1" ht="12" hidden="1" customHeight="1">
      <c r="A12665" s="470"/>
    </row>
    <row r="12666" spans="1:1" s="471" customFormat="1" ht="12" hidden="1" customHeight="1">
      <c r="A12666" s="470"/>
    </row>
    <row r="12667" spans="1:1" s="471" customFormat="1" ht="12" hidden="1" customHeight="1">
      <c r="A12667" s="470"/>
    </row>
    <row r="12668" spans="1:1" s="471" customFormat="1" ht="12" hidden="1" customHeight="1">
      <c r="A12668" s="470"/>
    </row>
    <row r="12669" spans="1:1" s="471" customFormat="1" ht="12" hidden="1" customHeight="1">
      <c r="A12669" s="470"/>
    </row>
    <row r="12670" spans="1:1" s="471" customFormat="1" ht="12" hidden="1" customHeight="1">
      <c r="A12670" s="470"/>
    </row>
    <row r="12671" spans="1:1" s="471" customFormat="1" ht="12" hidden="1" customHeight="1">
      <c r="A12671" s="470"/>
    </row>
    <row r="12672" spans="1:1" s="471" customFormat="1" ht="12" hidden="1" customHeight="1">
      <c r="A12672" s="470"/>
    </row>
    <row r="12673" spans="1:1" s="471" customFormat="1" ht="12" hidden="1" customHeight="1">
      <c r="A12673" s="470"/>
    </row>
    <row r="12674" spans="1:1" s="471" customFormat="1" ht="12" hidden="1" customHeight="1">
      <c r="A12674" s="470"/>
    </row>
    <row r="12675" spans="1:1" s="471" customFormat="1" ht="12" hidden="1" customHeight="1">
      <c r="A12675" s="470"/>
    </row>
    <row r="12676" spans="1:1" s="471" customFormat="1" ht="12" hidden="1" customHeight="1">
      <c r="A12676" s="470"/>
    </row>
    <row r="12677" spans="1:1" s="471" customFormat="1" ht="12" hidden="1" customHeight="1">
      <c r="A12677" s="470"/>
    </row>
    <row r="12678" spans="1:1" s="471" customFormat="1" ht="12" hidden="1" customHeight="1">
      <c r="A12678" s="470"/>
    </row>
    <row r="12679" spans="1:1" s="471" customFormat="1" ht="12" hidden="1" customHeight="1">
      <c r="A12679" s="470"/>
    </row>
    <row r="12680" spans="1:1" s="471" customFormat="1" ht="12" hidden="1" customHeight="1">
      <c r="A12680" s="470"/>
    </row>
    <row r="12681" spans="1:1" s="471" customFormat="1" ht="12" hidden="1" customHeight="1">
      <c r="A12681" s="470"/>
    </row>
    <row r="12682" spans="1:1" s="471" customFormat="1" ht="12" hidden="1" customHeight="1">
      <c r="A12682" s="470"/>
    </row>
    <row r="12683" spans="1:1" s="471" customFormat="1" ht="12" hidden="1" customHeight="1">
      <c r="A12683" s="470"/>
    </row>
    <row r="12684" spans="1:1" s="471" customFormat="1" ht="12" hidden="1" customHeight="1">
      <c r="A12684" s="470"/>
    </row>
    <row r="12685" spans="1:1" s="471" customFormat="1" ht="12" hidden="1" customHeight="1">
      <c r="A12685" s="470"/>
    </row>
    <row r="12686" spans="1:1" s="471" customFormat="1" ht="12" hidden="1" customHeight="1">
      <c r="A12686" s="470"/>
    </row>
    <row r="12687" spans="1:1" s="471" customFormat="1" ht="12" hidden="1" customHeight="1">
      <c r="A12687" s="470"/>
    </row>
    <row r="12688" spans="1:1" s="471" customFormat="1" ht="12" hidden="1" customHeight="1">
      <c r="A12688" s="470"/>
    </row>
    <row r="12689" spans="1:1" s="471" customFormat="1" ht="12" hidden="1" customHeight="1">
      <c r="A12689" s="470"/>
    </row>
    <row r="12690" spans="1:1" s="471" customFormat="1" ht="12" hidden="1" customHeight="1">
      <c r="A12690" s="470"/>
    </row>
    <row r="12691" spans="1:1" s="471" customFormat="1" ht="12" hidden="1" customHeight="1">
      <c r="A12691" s="470"/>
    </row>
    <row r="12692" spans="1:1" s="471" customFormat="1" ht="12" hidden="1" customHeight="1">
      <c r="A12692" s="470"/>
    </row>
    <row r="12693" spans="1:1" s="471" customFormat="1" ht="12" hidden="1" customHeight="1">
      <c r="A12693" s="470"/>
    </row>
    <row r="12694" spans="1:1" s="471" customFormat="1" ht="12" hidden="1" customHeight="1">
      <c r="A12694" s="470"/>
    </row>
    <row r="12695" spans="1:1" s="471" customFormat="1" ht="12" hidden="1" customHeight="1">
      <c r="A12695" s="470"/>
    </row>
    <row r="12696" spans="1:1" s="471" customFormat="1" ht="12" hidden="1" customHeight="1">
      <c r="A12696" s="470"/>
    </row>
    <row r="12697" spans="1:1" s="471" customFormat="1" ht="12" hidden="1" customHeight="1">
      <c r="A12697" s="470"/>
    </row>
    <row r="12698" spans="1:1" s="471" customFormat="1" ht="12" hidden="1" customHeight="1">
      <c r="A12698" s="470"/>
    </row>
    <row r="12699" spans="1:1" s="471" customFormat="1" ht="12" hidden="1" customHeight="1">
      <c r="A12699" s="470"/>
    </row>
    <row r="12700" spans="1:1" s="471" customFormat="1" ht="12" hidden="1" customHeight="1">
      <c r="A12700" s="470"/>
    </row>
    <row r="12701" spans="1:1" s="471" customFormat="1" ht="12" hidden="1" customHeight="1">
      <c r="A12701" s="470"/>
    </row>
    <row r="12702" spans="1:1" s="471" customFormat="1" ht="12" hidden="1" customHeight="1">
      <c r="A12702" s="470"/>
    </row>
    <row r="12703" spans="1:1" s="471" customFormat="1" ht="12" hidden="1" customHeight="1">
      <c r="A12703" s="470"/>
    </row>
    <row r="12704" spans="1:1" s="471" customFormat="1" ht="12" hidden="1" customHeight="1">
      <c r="A12704" s="470"/>
    </row>
    <row r="12705" spans="1:1" s="471" customFormat="1" ht="12" hidden="1" customHeight="1">
      <c r="A12705" s="470"/>
    </row>
    <row r="12706" spans="1:1" s="471" customFormat="1" ht="12" hidden="1" customHeight="1">
      <c r="A12706" s="470"/>
    </row>
    <row r="12707" spans="1:1" s="471" customFormat="1" ht="12" hidden="1" customHeight="1">
      <c r="A12707" s="470"/>
    </row>
    <row r="12708" spans="1:1" s="471" customFormat="1" ht="12" hidden="1" customHeight="1">
      <c r="A12708" s="470"/>
    </row>
    <row r="12709" spans="1:1" s="471" customFormat="1" ht="12" hidden="1" customHeight="1">
      <c r="A12709" s="470"/>
    </row>
    <row r="12710" spans="1:1" s="471" customFormat="1" ht="12" hidden="1" customHeight="1">
      <c r="A12710" s="470"/>
    </row>
    <row r="12711" spans="1:1" s="471" customFormat="1" ht="12" hidden="1" customHeight="1">
      <c r="A12711" s="470"/>
    </row>
    <row r="12712" spans="1:1" s="471" customFormat="1" ht="12" hidden="1" customHeight="1">
      <c r="A12712" s="470"/>
    </row>
    <row r="12713" spans="1:1" s="471" customFormat="1" ht="12" hidden="1" customHeight="1">
      <c r="A12713" s="470"/>
    </row>
    <row r="12714" spans="1:1" s="471" customFormat="1" ht="12" hidden="1" customHeight="1">
      <c r="A12714" s="470"/>
    </row>
    <row r="12715" spans="1:1" s="471" customFormat="1" ht="12" hidden="1" customHeight="1">
      <c r="A12715" s="470"/>
    </row>
    <row r="12716" spans="1:1" s="471" customFormat="1" ht="12" hidden="1" customHeight="1">
      <c r="A12716" s="470"/>
    </row>
    <row r="12717" spans="1:1" s="471" customFormat="1" ht="12" hidden="1" customHeight="1">
      <c r="A12717" s="470"/>
    </row>
    <row r="12718" spans="1:1" s="471" customFormat="1" ht="12" hidden="1" customHeight="1">
      <c r="A12718" s="470"/>
    </row>
    <row r="12719" spans="1:1" s="471" customFormat="1" ht="12" hidden="1" customHeight="1">
      <c r="A12719" s="470"/>
    </row>
    <row r="12720" spans="1:1" s="471" customFormat="1" ht="12" hidden="1" customHeight="1">
      <c r="A12720" s="470"/>
    </row>
    <row r="12721" spans="1:1" s="471" customFormat="1" ht="12" hidden="1" customHeight="1">
      <c r="A12721" s="470"/>
    </row>
    <row r="12722" spans="1:1" s="471" customFormat="1" ht="12" hidden="1" customHeight="1">
      <c r="A12722" s="470"/>
    </row>
    <row r="12723" spans="1:1" s="471" customFormat="1" ht="12" hidden="1" customHeight="1">
      <c r="A12723" s="470"/>
    </row>
    <row r="12724" spans="1:1" s="471" customFormat="1" ht="12" hidden="1" customHeight="1">
      <c r="A12724" s="470"/>
    </row>
    <row r="12725" spans="1:1" s="471" customFormat="1" ht="12" hidden="1" customHeight="1">
      <c r="A12725" s="470"/>
    </row>
    <row r="12726" spans="1:1" s="471" customFormat="1" ht="12" hidden="1" customHeight="1">
      <c r="A12726" s="470"/>
    </row>
    <row r="12727" spans="1:1" s="471" customFormat="1" ht="12" hidden="1" customHeight="1">
      <c r="A12727" s="470"/>
    </row>
    <row r="12728" spans="1:1" s="471" customFormat="1" ht="12" hidden="1" customHeight="1">
      <c r="A12728" s="470"/>
    </row>
    <row r="12729" spans="1:1" s="471" customFormat="1" ht="12" hidden="1" customHeight="1">
      <c r="A12729" s="470"/>
    </row>
    <row r="12730" spans="1:1" s="471" customFormat="1" ht="12" hidden="1" customHeight="1">
      <c r="A12730" s="470"/>
    </row>
    <row r="12731" spans="1:1" s="471" customFormat="1" ht="12" hidden="1" customHeight="1">
      <c r="A12731" s="470"/>
    </row>
    <row r="12732" spans="1:1" s="471" customFormat="1" ht="12" hidden="1" customHeight="1">
      <c r="A12732" s="470"/>
    </row>
    <row r="12733" spans="1:1" s="471" customFormat="1" ht="12" hidden="1" customHeight="1">
      <c r="A12733" s="470"/>
    </row>
    <row r="12734" spans="1:1" s="471" customFormat="1" ht="12" hidden="1" customHeight="1">
      <c r="A12734" s="470"/>
    </row>
    <row r="12735" spans="1:1" s="471" customFormat="1" ht="12" hidden="1" customHeight="1">
      <c r="A12735" s="470"/>
    </row>
    <row r="12736" spans="1:1" s="471" customFormat="1" ht="12" hidden="1" customHeight="1">
      <c r="A12736" s="470"/>
    </row>
    <row r="12737" spans="1:1" s="471" customFormat="1" ht="12" hidden="1" customHeight="1">
      <c r="A12737" s="470"/>
    </row>
    <row r="12738" spans="1:1" s="471" customFormat="1" ht="12" hidden="1" customHeight="1">
      <c r="A12738" s="470"/>
    </row>
    <row r="12739" spans="1:1" s="471" customFormat="1" ht="12" hidden="1" customHeight="1">
      <c r="A12739" s="470"/>
    </row>
    <row r="12740" spans="1:1" s="471" customFormat="1" ht="12" hidden="1" customHeight="1">
      <c r="A12740" s="470"/>
    </row>
    <row r="12741" spans="1:1" s="471" customFormat="1" ht="12" hidden="1" customHeight="1">
      <c r="A12741" s="470"/>
    </row>
    <row r="12742" spans="1:1" s="471" customFormat="1" ht="12" hidden="1" customHeight="1">
      <c r="A12742" s="470"/>
    </row>
    <row r="12743" spans="1:1" s="471" customFormat="1" ht="12" hidden="1" customHeight="1">
      <c r="A12743" s="470"/>
    </row>
    <row r="12744" spans="1:1" s="471" customFormat="1" ht="12" hidden="1" customHeight="1">
      <c r="A12744" s="470"/>
    </row>
    <row r="12745" spans="1:1" s="471" customFormat="1" ht="12" hidden="1" customHeight="1">
      <c r="A12745" s="470"/>
    </row>
    <row r="12746" spans="1:1" s="471" customFormat="1" ht="12" hidden="1" customHeight="1">
      <c r="A12746" s="470"/>
    </row>
    <row r="12747" spans="1:1" s="471" customFormat="1" ht="12" hidden="1" customHeight="1">
      <c r="A12747" s="470"/>
    </row>
    <row r="12748" spans="1:1" s="471" customFormat="1" ht="12" hidden="1" customHeight="1">
      <c r="A12748" s="470"/>
    </row>
    <row r="12749" spans="1:1" s="471" customFormat="1" ht="12" hidden="1" customHeight="1">
      <c r="A12749" s="470"/>
    </row>
    <row r="12750" spans="1:1" s="471" customFormat="1" ht="12" hidden="1" customHeight="1">
      <c r="A12750" s="470"/>
    </row>
    <row r="12751" spans="1:1" s="471" customFormat="1" ht="12" hidden="1" customHeight="1">
      <c r="A12751" s="470"/>
    </row>
    <row r="12752" spans="1:1" s="471" customFormat="1" ht="12" hidden="1" customHeight="1">
      <c r="A12752" s="470"/>
    </row>
    <row r="12753" spans="1:1" s="471" customFormat="1" ht="12" hidden="1" customHeight="1">
      <c r="A12753" s="470"/>
    </row>
    <row r="12754" spans="1:1" s="471" customFormat="1" ht="12" hidden="1" customHeight="1">
      <c r="A12754" s="470"/>
    </row>
    <row r="12755" spans="1:1" s="471" customFormat="1" ht="12" hidden="1" customHeight="1">
      <c r="A12755" s="470"/>
    </row>
    <row r="12756" spans="1:1" s="471" customFormat="1" ht="12" hidden="1" customHeight="1">
      <c r="A12756" s="470"/>
    </row>
    <row r="12757" spans="1:1" s="471" customFormat="1" ht="12" hidden="1" customHeight="1">
      <c r="A12757" s="470"/>
    </row>
    <row r="12758" spans="1:1" s="471" customFormat="1" ht="12" hidden="1" customHeight="1">
      <c r="A12758" s="470"/>
    </row>
    <row r="12759" spans="1:1" s="471" customFormat="1" ht="12" hidden="1" customHeight="1">
      <c r="A12759" s="470"/>
    </row>
    <row r="12760" spans="1:1" s="471" customFormat="1" ht="12" hidden="1" customHeight="1">
      <c r="A12760" s="470"/>
    </row>
    <row r="12761" spans="1:1" s="471" customFormat="1" ht="12" hidden="1" customHeight="1">
      <c r="A12761" s="470"/>
    </row>
    <row r="12762" spans="1:1" s="471" customFormat="1" ht="12" hidden="1" customHeight="1">
      <c r="A12762" s="470"/>
    </row>
    <row r="12763" spans="1:1" s="471" customFormat="1" ht="12" hidden="1" customHeight="1">
      <c r="A12763" s="470"/>
    </row>
    <row r="12764" spans="1:1" s="471" customFormat="1" ht="12" hidden="1" customHeight="1">
      <c r="A12764" s="470"/>
    </row>
    <row r="12765" spans="1:1" s="471" customFormat="1" ht="12" hidden="1" customHeight="1">
      <c r="A12765" s="470"/>
    </row>
    <row r="12766" spans="1:1" s="471" customFormat="1" ht="12" hidden="1" customHeight="1">
      <c r="A12766" s="470"/>
    </row>
    <row r="12767" spans="1:1" s="471" customFormat="1" ht="12" hidden="1" customHeight="1">
      <c r="A12767" s="470"/>
    </row>
    <row r="12768" spans="1:1" s="471" customFormat="1" ht="12" hidden="1" customHeight="1">
      <c r="A12768" s="470"/>
    </row>
    <row r="12769" spans="1:1" s="471" customFormat="1" ht="12" hidden="1" customHeight="1">
      <c r="A12769" s="470"/>
    </row>
    <row r="12770" spans="1:1" s="471" customFormat="1" ht="12" hidden="1" customHeight="1">
      <c r="A12770" s="470"/>
    </row>
    <row r="12771" spans="1:1" s="471" customFormat="1" ht="12" hidden="1" customHeight="1">
      <c r="A12771" s="470"/>
    </row>
    <row r="12772" spans="1:1" s="471" customFormat="1" ht="12" hidden="1" customHeight="1">
      <c r="A12772" s="470"/>
    </row>
    <row r="12773" spans="1:1" s="471" customFormat="1" ht="12" hidden="1" customHeight="1">
      <c r="A12773" s="470"/>
    </row>
    <row r="12774" spans="1:1" s="471" customFormat="1" ht="12" hidden="1" customHeight="1">
      <c r="A12774" s="470"/>
    </row>
    <row r="12775" spans="1:1" s="471" customFormat="1" ht="12" hidden="1" customHeight="1">
      <c r="A12775" s="470"/>
    </row>
    <row r="12776" spans="1:1" s="471" customFormat="1" ht="12" hidden="1" customHeight="1">
      <c r="A12776" s="470"/>
    </row>
    <row r="12777" spans="1:1" s="471" customFormat="1" ht="12" hidden="1" customHeight="1">
      <c r="A12777" s="470"/>
    </row>
    <row r="12778" spans="1:1" s="471" customFormat="1" ht="12" hidden="1" customHeight="1">
      <c r="A12778" s="470"/>
    </row>
    <row r="12779" spans="1:1" s="471" customFormat="1" ht="12" hidden="1" customHeight="1">
      <c r="A12779" s="470"/>
    </row>
    <row r="12780" spans="1:1" s="471" customFormat="1" ht="12" hidden="1" customHeight="1">
      <c r="A12780" s="470"/>
    </row>
    <row r="12781" spans="1:1" s="471" customFormat="1" ht="12" hidden="1" customHeight="1">
      <c r="A12781" s="470"/>
    </row>
    <row r="12782" spans="1:1" s="471" customFormat="1" ht="12" hidden="1" customHeight="1">
      <c r="A12782" s="470"/>
    </row>
    <row r="12783" spans="1:1" s="471" customFormat="1" ht="12" hidden="1" customHeight="1">
      <c r="A12783" s="470"/>
    </row>
    <row r="12784" spans="1:1" s="471" customFormat="1" ht="12" hidden="1" customHeight="1">
      <c r="A12784" s="470"/>
    </row>
    <row r="12785" spans="1:1" s="471" customFormat="1" ht="12" hidden="1" customHeight="1">
      <c r="A12785" s="470"/>
    </row>
    <row r="12786" spans="1:1" s="471" customFormat="1" ht="12" hidden="1" customHeight="1">
      <c r="A12786" s="470"/>
    </row>
    <row r="12787" spans="1:1" s="471" customFormat="1" ht="12" hidden="1" customHeight="1">
      <c r="A12787" s="470"/>
    </row>
    <row r="12788" spans="1:1" s="471" customFormat="1" ht="12" hidden="1" customHeight="1">
      <c r="A12788" s="470"/>
    </row>
    <row r="12789" spans="1:1" s="471" customFormat="1" ht="12" hidden="1" customHeight="1">
      <c r="A12789" s="470"/>
    </row>
    <row r="12790" spans="1:1" s="471" customFormat="1" ht="12" hidden="1" customHeight="1">
      <c r="A12790" s="470"/>
    </row>
    <row r="12791" spans="1:1" s="471" customFormat="1" ht="12" hidden="1" customHeight="1">
      <c r="A12791" s="470"/>
    </row>
    <row r="12792" spans="1:1" s="471" customFormat="1" ht="12" hidden="1" customHeight="1">
      <c r="A12792" s="470"/>
    </row>
    <row r="12793" spans="1:1" s="471" customFormat="1" ht="12" hidden="1" customHeight="1">
      <c r="A12793" s="470"/>
    </row>
    <row r="12794" spans="1:1" s="471" customFormat="1" ht="12" hidden="1" customHeight="1">
      <c r="A12794" s="470"/>
    </row>
    <row r="12795" spans="1:1" s="471" customFormat="1" ht="12" hidden="1" customHeight="1">
      <c r="A12795" s="470"/>
    </row>
    <row r="12796" spans="1:1" s="471" customFormat="1" ht="12" hidden="1" customHeight="1">
      <c r="A12796" s="470"/>
    </row>
    <row r="12797" spans="1:1" s="471" customFormat="1" ht="12" hidden="1" customHeight="1">
      <c r="A12797" s="470"/>
    </row>
    <row r="12798" spans="1:1" s="471" customFormat="1" ht="12" hidden="1" customHeight="1">
      <c r="A12798" s="470"/>
    </row>
    <row r="12799" spans="1:1" s="471" customFormat="1" ht="12" hidden="1" customHeight="1">
      <c r="A12799" s="470"/>
    </row>
    <row r="12800" spans="1:1" s="471" customFormat="1" ht="12" hidden="1" customHeight="1">
      <c r="A12800" s="470"/>
    </row>
    <row r="12801" spans="1:1" s="471" customFormat="1" ht="12" hidden="1" customHeight="1">
      <c r="A12801" s="470"/>
    </row>
    <row r="12802" spans="1:1" s="471" customFormat="1" ht="12" hidden="1" customHeight="1">
      <c r="A12802" s="470"/>
    </row>
    <row r="12803" spans="1:1" s="471" customFormat="1" ht="12" hidden="1" customHeight="1">
      <c r="A12803" s="470"/>
    </row>
    <row r="12804" spans="1:1" s="471" customFormat="1" ht="12" hidden="1" customHeight="1">
      <c r="A12804" s="470"/>
    </row>
    <row r="12805" spans="1:1" s="471" customFormat="1" ht="12" hidden="1" customHeight="1">
      <c r="A12805" s="470"/>
    </row>
    <row r="12806" spans="1:1" s="471" customFormat="1" ht="12" hidden="1" customHeight="1">
      <c r="A12806" s="470"/>
    </row>
    <row r="12807" spans="1:1" s="471" customFormat="1" ht="12" hidden="1" customHeight="1">
      <c r="A12807" s="470"/>
    </row>
    <row r="12808" spans="1:1" s="471" customFormat="1" ht="12" hidden="1" customHeight="1">
      <c r="A12808" s="470"/>
    </row>
    <row r="12809" spans="1:1" s="471" customFormat="1" ht="12" hidden="1" customHeight="1">
      <c r="A12809" s="470"/>
    </row>
    <row r="12810" spans="1:1" s="471" customFormat="1" ht="12" hidden="1" customHeight="1">
      <c r="A12810" s="470"/>
    </row>
    <row r="12811" spans="1:1" s="471" customFormat="1" ht="12" hidden="1" customHeight="1">
      <c r="A12811" s="470"/>
    </row>
    <row r="12812" spans="1:1" s="471" customFormat="1" ht="12" hidden="1" customHeight="1">
      <c r="A12812" s="470"/>
    </row>
    <row r="12813" spans="1:1" s="471" customFormat="1" ht="12" hidden="1" customHeight="1">
      <c r="A12813" s="470"/>
    </row>
    <row r="12814" spans="1:1" s="471" customFormat="1" ht="12" hidden="1" customHeight="1">
      <c r="A12814" s="470"/>
    </row>
    <row r="12815" spans="1:1" s="471" customFormat="1" ht="12" hidden="1" customHeight="1">
      <c r="A12815" s="470"/>
    </row>
    <row r="12816" spans="1:1" s="471" customFormat="1" ht="12" hidden="1" customHeight="1">
      <c r="A12816" s="470"/>
    </row>
    <row r="12817" spans="1:1" s="471" customFormat="1" ht="12" hidden="1" customHeight="1">
      <c r="A12817" s="470"/>
    </row>
    <row r="12818" spans="1:1" s="471" customFormat="1" ht="12" hidden="1" customHeight="1">
      <c r="A12818" s="470"/>
    </row>
    <row r="12819" spans="1:1" s="471" customFormat="1" ht="12" hidden="1" customHeight="1">
      <c r="A12819" s="470"/>
    </row>
    <row r="12820" spans="1:1" s="471" customFormat="1" ht="12" hidden="1" customHeight="1">
      <c r="A12820" s="470"/>
    </row>
    <row r="12821" spans="1:1" s="471" customFormat="1" ht="12" hidden="1" customHeight="1">
      <c r="A12821" s="470"/>
    </row>
    <row r="12822" spans="1:1" s="471" customFormat="1" ht="12" hidden="1" customHeight="1">
      <c r="A12822" s="470"/>
    </row>
    <row r="12823" spans="1:1" s="471" customFormat="1" ht="12" hidden="1" customHeight="1">
      <c r="A12823" s="470"/>
    </row>
    <row r="12824" spans="1:1" s="471" customFormat="1" ht="12" hidden="1" customHeight="1">
      <c r="A12824" s="470"/>
    </row>
    <row r="12825" spans="1:1" s="471" customFormat="1" ht="12" hidden="1" customHeight="1">
      <c r="A12825" s="470"/>
    </row>
    <row r="12826" spans="1:1" s="471" customFormat="1" ht="12" hidden="1" customHeight="1">
      <c r="A12826" s="470"/>
    </row>
    <row r="12827" spans="1:1" s="471" customFormat="1" ht="12" hidden="1" customHeight="1">
      <c r="A12827" s="470"/>
    </row>
    <row r="12828" spans="1:1" s="471" customFormat="1" ht="12" hidden="1" customHeight="1">
      <c r="A12828" s="470"/>
    </row>
    <row r="12829" spans="1:1" s="471" customFormat="1" ht="12" hidden="1" customHeight="1">
      <c r="A12829" s="470"/>
    </row>
    <row r="12830" spans="1:1" s="471" customFormat="1" ht="12" hidden="1" customHeight="1">
      <c r="A12830" s="470"/>
    </row>
    <row r="12831" spans="1:1" s="471" customFormat="1" ht="12" hidden="1" customHeight="1">
      <c r="A12831" s="470"/>
    </row>
    <row r="12832" spans="1:1" s="471" customFormat="1" ht="12" hidden="1" customHeight="1">
      <c r="A12832" s="470"/>
    </row>
    <row r="12833" spans="1:1" s="471" customFormat="1" ht="12" hidden="1" customHeight="1">
      <c r="A12833" s="470"/>
    </row>
    <row r="12834" spans="1:1" s="471" customFormat="1" ht="12" hidden="1" customHeight="1">
      <c r="A12834" s="470"/>
    </row>
    <row r="12835" spans="1:1" s="471" customFormat="1" ht="12" hidden="1" customHeight="1">
      <c r="A12835" s="470"/>
    </row>
    <row r="12836" spans="1:1" s="471" customFormat="1" ht="12" hidden="1" customHeight="1">
      <c r="A12836" s="470"/>
    </row>
    <row r="12837" spans="1:1" s="471" customFormat="1" ht="12" hidden="1" customHeight="1">
      <c r="A12837" s="470"/>
    </row>
    <row r="12838" spans="1:1" s="471" customFormat="1" ht="12" hidden="1" customHeight="1">
      <c r="A12838" s="470"/>
    </row>
    <row r="12839" spans="1:1" s="471" customFormat="1" ht="12" hidden="1" customHeight="1">
      <c r="A12839" s="470"/>
    </row>
    <row r="12840" spans="1:1" s="471" customFormat="1" ht="12" hidden="1" customHeight="1">
      <c r="A12840" s="470"/>
    </row>
    <row r="12841" spans="1:1" s="471" customFormat="1" ht="12" hidden="1" customHeight="1">
      <c r="A12841" s="470"/>
    </row>
    <row r="12842" spans="1:1" s="471" customFormat="1" ht="12" hidden="1" customHeight="1">
      <c r="A12842" s="470"/>
    </row>
    <row r="12843" spans="1:1" s="471" customFormat="1" ht="12" hidden="1" customHeight="1">
      <c r="A12843" s="470"/>
    </row>
    <row r="12844" spans="1:1" s="471" customFormat="1" ht="12" hidden="1" customHeight="1">
      <c r="A12844" s="470"/>
    </row>
    <row r="12845" spans="1:1" s="471" customFormat="1" ht="12" hidden="1" customHeight="1">
      <c r="A12845" s="470"/>
    </row>
    <row r="12846" spans="1:1" s="471" customFormat="1" ht="12" hidden="1" customHeight="1">
      <c r="A12846" s="470"/>
    </row>
    <row r="12847" spans="1:1" s="471" customFormat="1" ht="12" hidden="1" customHeight="1">
      <c r="A12847" s="470"/>
    </row>
    <row r="12848" spans="1:1" s="471" customFormat="1" ht="12" hidden="1" customHeight="1">
      <c r="A12848" s="470"/>
    </row>
    <row r="12849" spans="1:1" s="471" customFormat="1" ht="12" hidden="1" customHeight="1">
      <c r="A12849" s="470"/>
    </row>
    <row r="12850" spans="1:1" s="471" customFormat="1" ht="12" hidden="1" customHeight="1">
      <c r="A12850" s="470"/>
    </row>
    <row r="12851" spans="1:1" s="471" customFormat="1" ht="12" hidden="1" customHeight="1">
      <c r="A12851" s="470"/>
    </row>
    <row r="12852" spans="1:1" s="471" customFormat="1" ht="12" hidden="1" customHeight="1">
      <c r="A12852" s="470"/>
    </row>
    <row r="12853" spans="1:1" s="471" customFormat="1" ht="12" hidden="1" customHeight="1">
      <c r="A12853" s="470"/>
    </row>
    <row r="12854" spans="1:1" s="471" customFormat="1" ht="12" hidden="1" customHeight="1">
      <c r="A12854" s="470"/>
    </row>
    <row r="12855" spans="1:1" s="471" customFormat="1" ht="12" hidden="1" customHeight="1">
      <c r="A12855" s="470"/>
    </row>
    <row r="12856" spans="1:1" s="471" customFormat="1" ht="12" hidden="1" customHeight="1">
      <c r="A12856" s="470"/>
    </row>
    <row r="12857" spans="1:1" s="471" customFormat="1" ht="12" hidden="1" customHeight="1">
      <c r="A12857" s="470"/>
    </row>
    <row r="12858" spans="1:1" s="471" customFormat="1" ht="12" hidden="1" customHeight="1">
      <c r="A12858" s="470"/>
    </row>
    <row r="12859" spans="1:1" s="471" customFormat="1" ht="12" hidden="1" customHeight="1">
      <c r="A12859" s="470"/>
    </row>
    <row r="12860" spans="1:1" s="471" customFormat="1" ht="12" hidden="1" customHeight="1">
      <c r="A12860" s="470"/>
    </row>
    <row r="12861" spans="1:1" s="471" customFormat="1" ht="12" hidden="1" customHeight="1">
      <c r="A12861" s="470"/>
    </row>
    <row r="12862" spans="1:1" s="471" customFormat="1" ht="12" hidden="1" customHeight="1">
      <c r="A12862" s="470"/>
    </row>
    <row r="12863" spans="1:1" s="471" customFormat="1" ht="12" hidden="1" customHeight="1">
      <c r="A12863" s="470"/>
    </row>
    <row r="12864" spans="1:1" s="471" customFormat="1" ht="12" hidden="1" customHeight="1">
      <c r="A12864" s="470"/>
    </row>
    <row r="12865" spans="1:1" s="471" customFormat="1" ht="12" hidden="1" customHeight="1">
      <c r="A12865" s="470"/>
    </row>
    <row r="12866" spans="1:1" s="471" customFormat="1" ht="12" hidden="1" customHeight="1">
      <c r="A12866" s="470"/>
    </row>
    <row r="12867" spans="1:1" s="471" customFormat="1" ht="12" hidden="1" customHeight="1">
      <c r="A12867" s="470"/>
    </row>
    <row r="12868" spans="1:1" s="471" customFormat="1" ht="12" hidden="1" customHeight="1">
      <c r="A12868" s="470"/>
    </row>
    <row r="12869" spans="1:1" s="471" customFormat="1" ht="12" hidden="1" customHeight="1">
      <c r="A12869" s="470"/>
    </row>
    <row r="12870" spans="1:1" s="471" customFormat="1" ht="12" hidden="1" customHeight="1">
      <c r="A12870" s="470"/>
    </row>
    <row r="12871" spans="1:1" s="471" customFormat="1" ht="12" hidden="1" customHeight="1">
      <c r="A12871" s="470"/>
    </row>
    <row r="12872" spans="1:1" s="471" customFormat="1" ht="12" hidden="1" customHeight="1">
      <c r="A12872" s="470"/>
    </row>
    <row r="12873" spans="1:1" s="471" customFormat="1" ht="12" hidden="1" customHeight="1">
      <c r="A12873" s="470"/>
    </row>
    <row r="12874" spans="1:1" s="471" customFormat="1" ht="12" hidden="1" customHeight="1">
      <c r="A12874" s="470"/>
    </row>
    <row r="12875" spans="1:1" s="471" customFormat="1" ht="12" hidden="1" customHeight="1">
      <c r="A12875" s="470"/>
    </row>
    <row r="12876" spans="1:1" s="471" customFormat="1" ht="12" hidden="1" customHeight="1">
      <c r="A12876" s="470"/>
    </row>
    <row r="12877" spans="1:1" s="471" customFormat="1" ht="12" hidden="1" customHeight="1">
      <c r="A12877" s="470"/>
    </row>
    <row r="12878" spans="1:1" s="471" customFormat="1" ht="12" hidden="1" customHeight="1">
      <c r="A12878" s="470"/>
    </row>
    <row r="12879" spans="1:1" s="471" customFormat="1" ht="12" hidden="1" customHeight="1">
      <c r="A12879" s="470"/>
    </row>
    <row r="12880" spans="1:1" s="471" customFormat="1" ht="12" hidden="1" customHeight="1">
      <c r="A12880" s="470"/>
    </row>
    <row r="12881" spans="1:1" s="471" customFormat="1" ht="12" hidden="1" customHeight="1">
      <c r="A12881" s="470"/>
    </row>
    <row r="12882" spans="1:1" s="471" customFormat="1" ht="12" hidden="1" customHeight="1">
      <c r="A12882" s="470"/>
    </row>
    <row r="12883" spans="1:1" s="471" customFormat="1" ht="12" hidden="1" customHeight="1">
      <c r="A12883" s="470"/>
    </row>
    <row r="12884" spans="1:1" s="471" customFormat="1" ht="12" hidden="1" customHeight="1">
      <c r="A12884" s="470"/>
    </row>
    <row r="12885" spans="1:1" s="471" customFormat="1" ht="12" hidden="1" customHeight="1">
      <c r="A12885" s="470"/>
    </row>
    <row r="12886" spans="1:1" s="471" customFormat="1" ht="12" hidden="1" customHeight="1">
      <c r="A12886" s="470"/>
    </row>
    <row r="12887" spans="1:1" s="471" customFormat="1" ht="12" hidden="1" customHeight="1">
      <c r="A12887" s="470"/>
    </row>
    <row r="12888" spans="1:1" s="471" customFormat="1" ht="12" hidden="1" customHeight="1">
      <c r="A12888" s="470"/>
    </row>
    <row r="12889" spans="1:1" s="471" customFormat="1" ht="12" hidden="1" customHeight="1">
      <c r="A12889" s="470"/>
    </row>
    <row r="12890" spans="1:1" s="471" customFormat="1" ht="12" hidden="1" customHeight="1">
      <c r="A12890" s="470"/>
    </row>
    <row r="12891" spans="1:1" s="471" customFormat="1" ht="12" hidden="1" customHeight="1">
      <c r="A12891" s="470"/>
    </row>
    <row r="12892" spans="1:1" s="471" customFormat="1" ht="12" hidden="1" customHeight="1">
      <c r="A12892" s="470"/>
    </row>
    <row r="12893" spans="1:1" s="471" customFormat="1" ht="12" hidden="1" customHeight="1">
      <c r="A12893" s="470"/>
    </row>
    <row r="12894" spans="1:1" s="471" customFormat="1" ht="12" hidden="1" customHeight="1">
      <c r="A12894" s="470"/>
    </row>
    <row r="12895" spans="1:1" s="471" customFormat="1" ht="12" hidden="1" customHeight="1">
      <c r="A12895" s="470"/>
    </row>
    <row r="12896" spans="1:1" s="471" customFormat="1" ht="12" hidden="1" customHeight="1">
      <c r="A12896" s="470"/>
    </row>
    <row r="12897" spans="1:1" s="471" customFormat="1" ht="12" hidden="1" customHeight="1">
      <c r="A12897" s="470"/>
    </row>
    <row r="12898" spans="1:1" s="471" customFormat="1" ht="12" hidden="1" customHeight="1">
      <c r="A12898" s="470"/>
    </row>
    <row r="12899" spans="1:1" s="471" customFormat="1" ht="12" hidden="1" customHeight="1">
      <c r="A12899" s="470"/>
    </row>
    <row r="12900" spans="1:1" s="471" customFormat="1" ht="12" hidden="1" customHeight="1">
      <c r="A12900" s="470"/>
    </row>
    <row r="12901" spans="1:1" s="471" customFormat="1" ht="12" hidden="1" customHeight="1">
      <c r="A12901" s="470"/>
    </row>
    <row r="12902" spans="1:1" s="471" customFormat="1" ht="12" hidden="1" customHeight="1">
      <c r="A12902" s="470"/>
    </row>
    <row r="12903" spans="1:1" s="471" customFormat="1" ht="12" hidden="1" customHeight="1">
      <c r="A12903" s="470"/>
    </row>
    <row r="12904" spans="1:1" s="471" customFormat="1" ht="12" hidden="1" customHeight="1">
      <c r="A12904" s="470"/>
    </row>
    <row r="12905" spans="1:1" s="471" customFormat="1" ht="12" hidden="1" customHeight="1">
      <c r="A12905" s="470"/>
    </row>
    <row r="12906" spans="1:1" s="471" customFormat="1" ht="12" hidden="1" customHeight="1">
      <c r="A12906" s="470"/>
    </row>
    <row r="12907" spans="1:1" s="471" customFormat="1" ht="12" hidden="1" customHeight="1">
      <c r="A12907" s="470"/>
    </row>
    <row r="12908" spans="1:1" s="471" customFormat="1" ht="12" hidden="1" customHeight="1">
      <c r="A12908" s="470"/>
    </row>
    <row r="12909" spans="1:1" s="471" customFormat="1" ht="12" hidden="1" customHeight="1">
      <c r="A12909" s="470"/>
    </row>
    <row r="12910" spans="1:1" s="471" customFormat="1" ht="12" hidden="1" customHeight="1">
      <c r="A12910" s="470"/>
    </row>
    <row r="12911" spans="1:1" s="471" customFormat="1" ht="12" hidden="1" customHeight="1">
      <c r="A12911" s="470"/>
    </row>
    <row r="12912" spans="1:1" s="471" customFormat="1" ht="12" hidden="1" customHeight="1">
      <c r="A12912" s="470"/>
    </row>
    <row r="12913" spans="1:1" s="471" customFormat="1" ht="12" hidden="1" customHeight="1">
      <c r="A12913" s="470"/>
    </row>
    <row r="12914" spans="1:1" s="471" customFormat="1" ht="12" hidden="1" customHeight="1">
      <c r="A12914" s="470"/>
    </row>
    <row r="12915" spans="1:1" s="471" customFormat="1" ht="12" hidden="1" customHeight="1">
      <c r="A12915" s="470"/>
    </row>
    <row r="12916" spans="1:1" s="471" customFormat="1" ht="12" hidden="1" customHeight="1">
      <c r="A12916" s="470"/>
    </row>
    <row r="12917" spans="1:1" s="471" customFormat="1" ht="12" hidden="1" customHeight="1">
      <c r="A12917" s="470"/>
    </row>
    <row r="12918" spans="1:1" s="471" customFormat="1" ht="12" hidden="1" customHeight="1">
      <c r="A12918" s="470"/>
    </row>
    <row r="12919" spans="1:1" s="471" customFormat="1" ht="12" hidden="1" customHeight="1">
      <c r="A12919" s="470"/>
    </row>
    <row r="12920" spans="1:1" s="471" customFormat="1" ht="12" hidden="1" customHeight="1">
      <c r="A12920" s="470"/>
    </row>
    <row r="12921" spans="1:1" s="471" customFormat="1" ht="12" hidden="1" customHeight="1">
      <c r="A12921" s="470"/>
    </row>
    <row r="12922" spans="1:1" s="471" customFormat="1" ht="12" hidden="1" customHeight="1">
      <c r="A12922" s="470"/>
    </row>
    <row r="12923" spans="1:1" s="471" customFormat="1" ht="12" hidden="1" customHeight="1">
      <c r="A12923" s="470"/>
    </row>
    <row r="12924" spans="1:1" s="471" customFormat="1" ht="12" hidden="1" customHeight="1">
      <c r="A12924" s="470"/>
    </row>
    <row r="12925" spans="1:1" s="471" customFormat="1" ht="12" hidden="1" customHeight="1">
      <c r="A12925" s="470"/>
    </row>
    <row r="12926" spans="1:1" s="471" customFormat="1" ht="12" hidden="1" customHeight="1">
      <c r="A12926" s="470"/>
    </row>
    <row r="12927" spans="1:1" s="471" customFormat="1" ht="12" hidden="1" customHeight="1">
      <c r="A12927" s="470"/>
    </row>
    <row r="12928" spans="1:1" s="471" customFormat="1" ht="12" hidden="1" customHeight="1">
      <c r="A12928" s="470"/>
    </row>
    <row r="12929" spans="1:1" s="471" customFormat="1" ht="12" hidden="1" customHeight="1">
      <c r="A12929" s="470"/>
    </row>
    <row r="12930" spans="1:1" s="471" customFormat="1" ht="12" hidden="1" customHeight="1">
      <c r="A12930" s="470"/>
    </row>
    <row r="12931" spans="1:1" s="471" customFormat="1" ht="12" hidden="1" customHeight="1">
      <c r="A12931" s="470"/>
    </row>
    <row r="12932" spans="1:1" s="471" customFormat="1" ht="12" hidden="1" customHeight="1">
      <c r="A12932" s="470"/>
    </row>
    <row r="12933" spans="1:1" s="471" customFormat="1" ht="12" hidden="1" customHeight="1">
      <c r="A12933" s="470"/>
    </row>
    <row r="12934" spans="1:1" s="471" customFormat="1" ht="12" hidden="1" customHeight="1">
      <c r="A12934" s="470"/>
    </row>
    <row r="12935" spans="1:1" s="471" customFormat="1" ht="12" hidden="1" customHeight="1">
      <c r="A12935" s="470"/>
    </row>
    <row r="12936" spans="1:1" s="471" customFormat="1" ht="12" hidden="1" customHeight="1">
      <c r="A12936" s="470"/>
    </row>
    <row r="12937" spans="1:1" s="471" customFormat="1" ht="12" hidden="1" customHeight="1">
      <c r="A12937" s="470"/>
    </row>
    <row r="12938" spans="1:1" s="471" customFormat="1" ht="12" hidden="1" customHeight="1">
      <c r="A12938" s="470"/>
    </row>
    <row r="12939" spans="1:1" s="471" customFormat="1" ht="12" hidden="1" customHeight="1">
      <c r="A12939" s="470"/>
    </row>
    <row r="12940" spans="1:1" s="471" customFormat="1" ht="12" hidden="1" customHeight="1">
      <c r="A12940" s="470"/>
    </row>
    <row r="12941" spans="1:1" s="471" customFormat="1" ht="12" hidden="1" customHeight="1">
      <c r="A12941" s="470"/>
    </row>
    <row r="12942" spans="1:1" s="471" customFormat="1" ht="12" hidden="1" customHeight="1">
      <c r="A12942" s="470"/>
    </row>
    <row r="12943" spans="1:1" s="471" customFormat="1" ht="12" hidden="1" customHeight="1">
      <c r="A12943" s="470"/>
    </row>
    <row r="12944" spans="1:1" s="471" customFormat="1" ht="12" hidden="1" customHeight="1">
      <c r="A12944" s="470"/>
    </row>
    <row r="12945" spans="1:1" s="471" customFormat="1" ht="12" hidden="1" customHeight="1">
      <c r="A12945" s="470"/>
    </row>
    <row r="12946" spans="1:1" s="471" customFormat="1" ht="12" hidden="1" customHeight="1">
      <c r="A12946" s="470"/>
    </row>
    <row r="12947" spans="1:1" s="471" customFormat="1" ht="12" hidden="1" customHeight="1">
      <c r="A12947" s="470"/>
    </row>
    <row r="12948" spans="1:1" s="471" customFormat="1" ht="12" hidden="1" customHeight="1">
      <c r="A12948" s="470"/>
    </row>
    <row r="12949" spans="1:1" s="471" customFormat="1" ht="12" hidden="1" customHeight="1">
      <c r="A12949" s="470"/>
    </row>
    <row r="12950" spans="1:1" s="471" customFormat="1" ht="12" hidden="1" customHeight="1">
      <c r="A12950" s="470"/>
    </row>
    <row r="12951" spans="1:1" s="471" customFormat="1" ht="12" hidden="1" customHeight="1">
      <c r="A12951" s="470"/>
    </row>
    <row r="12952" spans="1:1" s="471" customFormat="1" ht="12" hidden="1" customHeight="1">
      <c r="A12952" s="470"/>
    </row>
    <row r="12953" spans="1:1" s="471" customFormat="1" ht="12" hidden="1" customHeight="1">
      <c r="A12953" s="470"/>
    </row>
    <row r="12954" spans="1:1" s="471" customFormat="1" ht="12" hidden="1" customHeight="1">
      <c r="A12954" s="470"/>
    </row>
    <row r="12955" spans="1:1" s="471" customFormat="1" ht="12" hidden="1" customHeight="1">
      <c r="A12955" s="470"/>
    </row>
    <row r="12956" spans="1:1" s="471" customFormat="1" ht="12" hidden="1" customHeight="1">
      <c r="A12956" s="470"/>
    </row>
    <row r="12957" spans="1:1" s="471" customFormat="1" ht="12" hidden="1" customHeight="1">
      <c r="A12957" s="470"/>
    </row>
    <row r="12958" spans="1:1" s="471" customFormat="1" ht="12" hidden="1" customHeight="1">
      <c r="A12958" s="470"/>
    </row>
    <row r="12959" spans="1:1" s="471" customFormat="1" ht="12" hidden="1" customHeight="1">
      <c r="A12959" s="470"/>
    </row>
    <row r="12960" spans="1:1" s="471" customFormat="1" ht="12" hidden="1" customHeight="1">
      <c r="A12960" s="470"/>
    </row>
    <row r="12961" spans="1:1" s="471" customFormat="1" ht="12" hidden="1" customHeight="1">
      <c r="A12961" s="470"/>
    </row>
    <row r="12962" spans="1:1" s="471" customFormat="1" ht="12" hidden="1" customHeight="1">
      <c r="A12962" s="470"/>
    </row>
    <row r="12963" spans="1:1" s="471" customFormat="1" ht="12" hidden="1" customHeight="1">
      <c r="A12963" s="470"/>
    </row>
    <row r="12964" spans="1:1" s="471" customFormat="1" ht="12" hidden="1" customHeight="1">
      <c r="A12964" s="470"/>
    </row>
    <row r="12965" spans="1:1" s="471" customFormat="1" ht="12" hidden="1" customHeight="1">
      <c r="A12965" s="470"/>
    </row>
    <row r="12966" spans="1:1" s="471" customFormat="1" ht="12" hidden="1" customHeight="1">
      <c r="A12966" s="470"/>
    </row>
    <row r="12967" spans="1:1" s="471" customFormat="1" ht="12" hidden="1" customHeight="1">
      <c r="A12967" s="470"/>
    </row>
    <row r="12968" spans="1:1" s="471" customFormat="1" ht="12" hidden="1" customHeight="1">
      <c r="A12968" s="470"/>
    </row>
    <row r="12969" spans="1:1" s="471" customFormat="1" ht="12" hidden="1" customHeight="1">
      <c r="A12969" s="470"/>
    </row>
    <row r="12970" spans="1:1" s="471" customFormat="1" ht="12" hidden="1" customHeight="1">
      <c r="A12970" s="470"/>
    </row>
    <row r="12971" spans="1:1" s="471" customFormat="1" ht="12" hidden="1" customHeight="1">
      <c r="A12971" s="470"/>
    </row>
    <row r="12972" spans="1:1" s="471" customFormat="1" ht="12" hidden="1" customHeight="1">
      <c r="A12972" s="470"/>
    </row>
    <row r="12973" spans="1:1" s="471" customFormat="1" ht="12" hidden="1" customHeight="1">
      <c r="A12973" s="470"/>
    </row>
    <row r="12974" spans="1:1" s="471" customFormat="1" ht="12" hidden="1" customHeight="1">
      <c r="A12974" s="470"/>
    </row>
    <row r="12975" spans="1:1" s="471" customFormat="1" ht="12" hidden="1" customHeight="1">
      <c r="A12975" s="470"/>
    </row>
    <row r="12976" spans="1:1" s="471" customFormat="1" ht="12" hidden="1" customHeight="1">
      <c r="A12976" s="470"/>
    </row>
    <row r="12977" spans="1:1" s="471" customFormat="1" ht="12" hidden="1" customHeight="1">
      <c r="A12977" s="470"/>
    </row>
    <row r="12978" spans="1:1" s="471" customFormat="1" ht="12" hidden="1" customHeight="1">
      <c r="A12978" s="470"/>
    </row>
    <row r="12979" spans="1:1" s="471" customFormat="1" ht="12" hidden="1" customHeight="1">
      <c r="A12979" s="470"/>
    </row>
    <row r="12980" spans="1:1" s="471" customFormat="1" ht="12" hidden="1" customHeight="1">
      <c r="A12980" s="470"/>
    </row>
    <row r="12981" spans="1:1" s="471" customFormat="1" ht="12" hidden="1" customHeight="1">
      <c r="A12981" s="470"/>
    </row>
    <row r="12982" spans="1:1" s="471" customFormat="1" ht="12" hidden="1" customHeight="1">
      <c r="A12982" s="470"/>
    </row>
    <row r="12983" spans="1:1" s="471" customFormat="1" ht="12" hidden="1" customHeight="1">
      <c r="A12983" s="470"/>
    </row>
    <row r="12984" spans="1:1" s="471" customFormat="1" ht="12" hidden="1" customHeight="1">
      <c r="A12984" s="470"/>
    </row>
    <row r="12985" spans="1:1" s="471" customFormat="1" ht="12" hidden="1" customHeight="1">
      <c r="A12985" s="470"/>
    </row>
    <row r="12986" spans="1:1" s="471" customFormat="1" ht="12" hidden="1" customHeight="1">
      <c r="A12986" s="470"/>
    </row>
    <row r="12987" spans="1:1" s="471" customFormat="1" ht="12" hidden="1" customHeight="1">
      <c r="A12987" s="470"/>
    </row>
    <row r="12988" spans="1:1" s="471" customFormat="1" ht="12" hidden="1" customHeight="1">
      <c r="A12988" s="470"/>
    </row>
    <row r="12989" spans="1:1" s="471" customFormat="1" ht="12" hidden="1" customHeight="1">
      <c r="A12989" s="470"/>
    </row>
    <row r="12990" spans="1:1" s="471" customFormat="1" ht="12" hidden="1" customHeight="1">
      <c r="A12990" s="470"/>
    </row>
    <row r="12991" spans="1:1" s="471" customFormat="1" ht="12" hidden="1" customHeight="1">
      <c r="A12991" s="470"/>
    </row>
    <row r="12992" spans="1:1" s="471" customFormat="1" ht="12" hidden="1" customHeight="1">
      <c r="A12992" s="470"/>
    </row>
    <row r="12993" spans="1:1" s="471" customFormat="1" ht="12" hidden="1" customHeight="1">
      <c r="A12993" s="470"/>
    </row>
    <row r="12994" spans="1:1" s="471" customFormat="1" ht="12" hidden="1" customHeight="1">
      <c r="A12994" s="470"/>
    </row>
    <row r="12995" spans="1:1" s="471" customFormat="1" ht="12" hidden="1" customHeight="1">
      <c r="A12995" s="470"/>
    </row>
    <row r="12996" spans="1:1" s="471" customFormat="1" ht="12" hidden="1" customHeight="1">
      <c r="A12996" s="470"/>
    </row>
    <row r="12997" spans="1:1" s="471" customFormat="1" ht="12" hidden="1" customHeight="1">
      <c r="A12997" s="470"/>
    </row>
    <row r="12998" spans="1:1" s="471" customFormat="1" ht="12" hidden="1" customHeight="1">
      <c r="A12998" s="470"/>
    </row>
    <row r="12999" spans="1:1" s="471" customFormat="1" ht="12" hidden="1" customHeight="1">
      <c r="A12999" s="470"/>
    </row>
    <row r="13000" spans="1:1" s="471" customFormat="1" ht="12" hidden="1" customHeight="1">
      <c r="A13000" s="470"/>
    </row>
    <row r="13001" spans="1:1" s="471" customFormat="1" ht="12" hidden="1" customHeight="1">
      <c r="A13001" s="470"/>
    </row>
    <row r="13002" spans="1:1" s="471" customFormat="1" ht="12" hidden="1" customHeight="1">
      <c r="A13002" s="470"/>
    </row>
    <row r="13003" spans="1:1" s="471" customFormat="1" ht="12" hidden="1" customHeight="1">
      <c r="A13003" s="470"/>
    </row>
    <row r="13004" spans="1:1" s="471" customFormat="1" ht="12" hidden="1" customHeight="1">
      <c r="A13004" s="470"/>
    </row>
    <row r="13005" spans="1:1" s="471" customFormat="1" ht="12" hidden="1" customHeight="1">
      <c r="A13005" s="470"/>
    </row>
    <row r="13006" spans="1:1" s="471" customFormat="1" ht="12" hidden="1" customHeight="1">
      <c r="A13006" s="470"/>
    </row>
    <row r="13007" spans="1:1" s="471" customFormat="1" ht="12" hidden="1" customHeight="1">
      <c r="A13007" s="470"/>
    </row>
    <row r="13008" spans="1:1" s="471" customFormat="1" ht="12" hidden="1" customHeight="1">
      <c r="A13008" s="470"/>
    </row>
    <row r="13009" spans="1:1" s="471" customFormat="1" ht="12" hidden="1" customHeight="1">
      <c r="A13009" s="470"/>
    </row>
    <row r="13010" spans="1:1" s="471" customFormat="1" ht="12" hidden="1" customHeight="1">
      <c r="A13010" s="470"/>
    </row>
    <row r="13011" spans="1:1" s="471" customFormat="1" ht="12" hidden="1" customHeight="1">
      <c r="A13011" s="470"/>
    </row>
    <row r="13012" spans="1:1" s="471" customFormat="1" ht="12" hidden="1" customHeight="1">
      <c r="A13012" s="470"/>
    </row>
    <row r="13013" spans="1:1" s="471" customFormat="1" ht="12" hidden="1" customHeight="1">
      <c r="A13013" s="470"/>
    </row>
    <row r="13014" spans="1:1" s="471" customFormat="1" ht="12" hidden="1" customHeight="1">
      <c r="A13014" s="470"/>
    </row>
    <row r="13015" spans="1:1" s="471" customFormat="1" ht="12" hidden="1" customHeight="1">
      <c r="A13015" s="470"/>
    </row>
    <row r="13016" spans="1:1" s="471" customFormat="1" ht="12" hidden="1" customHeight="1">
      <c r="A13016" s="470"/>
    </row>
    <row r="13017" spans="1:1" s="471" customFormat="1" ht="12" hidden="1" customHeight="1">
      <c r="A13017" s="470"/>
    </row>
    <row r="13018" spans="1:1" s="471" customFormat="1" ht="12" hidden="1" customHeight="1">
      <c r="A13018" s="470"/>
    </row>
    <row r="13019" spans="1:1" s="471" customFormat="1" ht="12" hidden="1" customHeight="1">
      <c r="A13019" s="470"/>
    </row>
    <row r="13020" spans="1:1" s="471" customFormat="1" ht="12" hidden="1" customHeight="1">
      <c r="A13020" s="470"/>
    </row>
    <row r="13021" spans="1:1" s="471" customFormat="1" ht="12" hidden="1" customHeight="1">
      <c r="A13021" s="470"/>
    </row>
    <row r="13022" spans="1:1" s="471" customFormat="1" ht="12" hidden="1" customHeight="1">
      <c r="A13022" s="470"/>
    </row>
    <row r="13023" spans="1:1" s="471" customFormat="1" ht="12" hidden="1" customHeight="1">
      <c r="A13023" s="470"/>
    </row>
    <row r="13024" spans="1:1" s="471" customFormat="1" ht="12" hidden="1" customHeight="1">
      <c r="A13024" s="470"/>
    </row>
    <row r="13025" spans="1:1" s="471" customFormat="1" ht="12" hidden="1" customHeight="1">
      <c r="A13025" s="470"/>
    </row>
    <row r="13026" spans="1:1" s="471" customFormat="1" ht="12" hidden="1" customHeight="1">
      <c r="A13026" s="470"/>
    </row>
    <row r="13027" spans="1:1" s="471" customFormat="1" ht="12" hidden="1" customHeight="1">
      <c r="A13027" s="470"/>
    </row>
    <row r="13028" spans="1:1" s="471" customFormat="1" ht="12" hidden="1" customHeight="1">
      <c r="A13028" s="470"/>
    </row>
    <row r="13029" spans="1:1" s="471" customFormat="1" ht="12" hidden="1" customHeight="1">
      <c r="A13029" s="470"/>
    </row>
    <row r="13030" spans="1:1" s="471" customFormat="1" ht="12" hidden="1" customHeight="1">
      <c r="A13030" s="470"/>
    </row>
    <row r="13031" spans="1:1" s="471" customFormat="1" ht="12" hidden="1" customHeight="1">
      <c r="A13031" s="470"/>
    </row>
    <row r="13032" spans="1:1" s="471" customFormat="1" ht="12" hidden="1" customHeight="1">
      <c r="A13032" s="470"/>
    </row>
    <row r="13033" spans="1:1" s="471" customFormat="1" ht="12" hidden="1" customHeight="1">
      <c r="A13033" s="470"/>
    </row>
    <row r="13034" spans="1:1" s="471" customFormat="1" ht="12" hidden="1" customHeight="1">
      <c r="A13034" s="470"/>
    </row>
    <row r="13035" spans="1:1" s="471" customFormat="1" ht="12" hidden="1" customHeight="1">
      <c r="A13035" s="470"/>
    </row>
    <row r="13036" spans="1:1" s="471" customFormat="1" ht="12" hidden="1" customHeight="1">
      <c r="A13036" s="470"/>
    </row>
    <row r="13037" spans="1:1" s="471" customFormat="1" ht="12" hidden="1" customHeight="1">
      <c r="A13037" s="470"/>
    </row>
    <row r="13038" spans="1:1" s="471" customFormat="1" ht="12" hidden="1" customHeight="1">
      <c r="A13038" s="470"/>
    </row>
    <row r="13039" spans="1:1" s="471" customFormat="1" ht="12" hidden="1" customHeight="1">
      <c r="A13039" s="470"/>
    </row>
    <row r="13040" spans="1:1" s="471" customFormat="1" ht="12" hidden="1" customHeight="1">
      <c r="A13040" s="470"/>
    </row>
    <row r="13041" spans="1:1" s="471" customFormat="1" ht="12" hidden="1" customHeight="1">
      <c r="A13041" s="470"/>
    </row>
    <row r="13042" spans="1:1" s="471" customFormat="1" ht="12" hidden="1" customHeight="1">
      <c r="A13042" s="470"/>
    </row>
    <row r="13043" spans="1:1" s="471" customFormat="1" ht="12" hidden="1" customHeight="1">
      <c r="A13043" s="470"/>
    </row>
    <row r="13044" spans="1:1" s="471" customFormat="1" ht="12" hidden="1" customHeight="1">
      <c r="A13044" s="470"/>
    </row>
    <row r="13045" spans="1:1" s="471" customFormat="1" ht="12" hidden="1" customHeight="1">
      <c r="A13045" s="470"/>
    </row>
    <row r="13046" spans="1:1" s="471" customFormat="1" ht="12" hidden="1" customHeight="1">
      <c r="A13046" s="470"/>
    </row>
    <row r="13047" spans="1:1" s="471" customFormat="1" ht="12" hidden="1" customHeight="1">
      <c r="A13047" s="470"/>
    </row>
    <row r="13048" spans="1:1" s="471" customFormat="1" ht="12" hidden="1" customHeight="1">
      <c r="A13048" s="470"/>
    </row>
    <row r="13049" spans="1:1" s="471" customFormat="1" ht="12" hidden="1" customHeight="1">
      <c r="A13049" s="470"/>
    </row>
    <row r="13050" spans="1:1" s="471" customFormat="1" ht="12" hidden="1" customHeight="1">
      <c r="A13050" s="470"/>
    </row>
    <row r="13051" spans="1:1" s="471" customFormat="1" ht="12" hidden="1" customHeight="1">
      <c r="A13051" s="470"/>
    </row>
    <row r="13052" spans="1:1" s="471" customFormat="1" ht="12" hidden="1" customHeight="1">
      <c r="A13052" s="470"/>
    </row>
    <row r="13053" spans="1:1" s="471" customFormat="1" ht="12" hidden="1" customHeight="1">
      <c r="A13053" s="470"/>
    </row>
    <row r="13054" spans="1:1" s="471" customFormat="1" ht="12" hidden="1" customHeight="1">
      <c r="A13054" s="470"/>
    </row>
    <row r="13055" spans="1:1" s="471" customFormat="1" ht="12" hidden="1" customHeight="1">
      <c r="A13055" s="470"/>
    </row>
    <row r="13056" spans="1:1" s="471" customFormat="1" ht="12" hidden="1" customHeight="1">
      <c r="A13056" s="470"/>
    </row>
    <row r="13057" spans="1:1" s="471" customFormat="1" ht="12" hidden="1" customHeight="1">
      <c r="A13057" s="470"/>
    </row>
    <row r="13058" spans="1:1" s="471" customFormat="1" ht="12" hidden="1" customHeight="1">
      <c r="A13058" s="470"/>
    </row>
    <row r="13059" spans="1:1" s="471" customFormat="1" ht="12" hidden="1" customHeight="1">
      <c r="A13059" s="470"/>
    </row>
    <row r="13060" spans="1:1" s="471" customFormat="1" ht="12" hidden="1" customHeight="1">
      <c r="A13060" s="470"/>
    </row>
    <row r="13061" spans="1:1" s="471" customFormat="1" ht="12" hidden="1" customHeight="1">
      <c r="A13061" s="470"/>
    </row>
    <row r="13062" spans="1:1" s="471" customFormat="1" ht="12" hidden="1" customHeight="1">
      <c r="A13062" s="470"/>
    </row>
    <row r="13063" spans="1:1" s="471" customFormat="1" ht="12" hidden="1" customHeight="1">
      <c r="A13063" s="470"/>
    </row>
    <row r="13064" spans="1:1" s="471" customFormat="1" ht="12" hidden="1" customHeight="1">
      <c r="A13064" s="470"/>
    </row>
    <row r="13065" spans="1:1" s="471" customFormat="1" ht="12" hidden="1" customHeight="1">
      <c r="A13065" s="470"/>
    </row>
    <row r="13066" spans="1:1" s="471" customFormat="1" ht="12" hidden="1" customHeight="1">
      <c r="A13066" s="470"/>
    </row>
    <row r="13067" spans="1:1" s="471" customFormat="1" ht="12" hidden="1" customHeight="1">
      <c r="A13067" s="470"/>
    </row>
    <row r="13068" spans="1:1" s="471" customFormat="1" ht="12" hidden="1" customHeight="1">
      <c r="A13068" s="470"/>
    </row>
    <row r="13069" spans="1:1" s="471" customFormat="1" ht="12" hidden="1" customHeight="1">
      <c r="A13069" s="470"/>
    </row>
    <row r="13070" spans="1:1" s="471" customFormat="1" ht="12" hidden="1" customHeight="1">
      <c r="A13070" s="470"/>
    </row>
    <row r="13071" spans="1:1" s="471" customFormat="1" ht="12" hidden="1" customHeight="1">
      <c r="A13071" s="470"/>
    </row>
    <row r="13072" spans="1:1" s="471" customFormat="1" ht="12" hidden="1" customHeight="1">
      <c r="A13072" s="470"/>
    </row>
    <row r="13073" spans="1:1" s="471" customFormat="1" ht="12" hidden="1" customHeight="1">
      <c r="A13073" s="470"/>
    </row>
    <row r="13074" spans="1:1" s="471" customFormat="1" ht="12" hidden="1" customHeight="1">
      <c r="A13074" s="470"/>
    </row>
    <row r="13075" spans="1:1" s="471" customFormat="1" ht="12" hidden="1" customHeight="1">
      <c r="A13075" s="470"/>
    </row>
    <row r="13076" spans="1:1" s="471" customFormat="1" ht="12" hidden="1" customHeight="1">
      <c r="A13076" s="470"/>
    </row>
    <row r="13077" spans="1:1" s="471" customFormat="1" ht="12" hidden="1" customHeight="1">
      <c r="A13077" s="470"/>
    </row>
    <row r="13078" spans="1:1" s="471" customFormat="1" ht="12" hidden="1" customHeight="1">
      <c r="A13078" s="470"/>
    </row>
    <row r="13079" spans="1:1" s="471" customFormat="1" ht="12" hidden="1" customHeight="1">
      <c r="A13079" s="470"/>
    </row>
    <row r="13080" spans="1:1" s="471" customFormat="1" ht="12" hidden="1" customHeight="1">
      <c r="A13080" s="470"/>
    </row>
    <row r="13081" spans="1:1" s="471" customFormat="1" ht="12" hidden="1" customHeight="1">
      <c r="A13081" s="470"/>
    </row>
    <row r="13082" spans="1:1" s="471" customFormat="1" ht="12" hidden="1" customHeight="1">
      <c r="A13082" s="470"/>
    </row>
    <row r="13083" spans="1:1" s="471" customFormat="1" ht="12" hidden="1" customHeight="1">
      <c r="A13083" s="470"/>
    </row>
    <row r="13084" spans="1:1" s="471" customFormat="1" ht="12" hidden="1" customHeight="1">
      <c r="A13084" s="470"/>
    </row>
    <row r="13085" spans="1:1" s="471" customFormat="1" ht="12" hidden="1" customHeight="1">
      <c r="A13085" s="470"/>
    </row>
    <row r="13086" spans="1:1" s="471" customFormat="1" ht="12" hidden="1" customHeight="1">
      <c r="A13086" s="470"/>
    </row>
    <row r="13087" spans="1:1" s="471" customFormat="1" ht="12" hidden="1" customHeight="1">
      <c r="A13087" s="470"/>
    </row>
    <row r="13088" spans="1:1" s="471" customFormat="1" ht="12" hidden="1" customHeight="1">
      <c r="A13088" s="470"/>
    </row>
    <row r="13089" spans="1:1" s="471" customFormat="1" ht="12" hidden="1" customHeight="1">
      <c r="A13089" s="470"/>
    </row>
    <row r="13090" spans="1:1" s="471" customFormat="1" ht="12" hidden="1" customHeight="1">
      <c r="A13090" s="470"/>
    </row>
    <row r="13091" spans="1:1" s="471" customFormat="1" ht="12" hidden="1" customHeight="1">
      <c r="A13091" s="470"/>
    </row>
    <row r="13092" spans="1:1" s="471" customFormat="1" ht="12" hidden="1" customHeight="1">
      <c r="A13092" s="470"/>
    </row>
    <row r="13093" spans="1:1" s="471" customFormat="1" ht="12" hidden="1" customHeight="1">
      <c r="A13093" s="470"/>
    </row>
    <row r="13094" spans="1:1" s="471" customFormat="1" ht="12" hidden="1" customHeight="1">
      <c r="A13094" s="470"/>
    </row>
    <row r="13095" spans="1:1" s="471" customFormat="1" ht="12" hidden="1" customHeight="1">
      <c r="A13095" s="470"/>
    </row>
    <row r="13096" spans="1:1" s="471" customFormat="1" ht="12" hidden="1" customHeight="1">
      <c r="A13096" s="470"/>
    </row>
    <row r="13097" spans="1:1" s="471" customFormat="1" ht="12" hidden="1" customHeight="1">
      <c r="A13097" s="470"/>
    </row>
    <row r="13098" spans="1:1" s="471" customFormat="1" ht="12" hidden="1" customHeight="1">
      <c r="A13098" s="470"/>
    </row>
    <row r="13099" spans="1:1" s="471" customFormat="1" ht="12" hidden="1" customHeight="1">
      <c r="A13099" s="470"/>
    </row>
    <row r="13100" spans="1:1" s="471" customFormat="1" ht="12" hidden="1" customHeight="1">
      <c r="A13100" s="470"/>
    </row>
    <row r="13101" spans="1:1" s="471" customFormat="1" ht="12" hidden="1" customHeight="1">
      <c r="A13101" s="470"/>
    </row>
    <row r="13102" spans="1:1" s="471" customFormat="1" ht="12" hidden="1" customHeight="1">
      <c r="A13102" s="470"/>
    </row>
    <row r="13103" spans="1:1" s="471" customFormat="1" ht="12" hidden="1" customHeight="1">
      <c r="A13103" s="470"/>
    </row>
    <row r="13104" spans="1:1" s="471" customFormat="1" ht="12" hidden="1" customHeight="1">
      <c r="A13104" s="470"/>
    </row>
    <row r="13105" spans="1:1" s="471" customFormat="1" ht="12" hidden="1" customHeight="1">
      <c r="A13105" s="470"/>
    </row>
    <row r="13106" spans="1:1" s="471" customFormat="1" ht="12" hidden="1" customHeight="1">
      <c r="A13106" s="470"/>
    </row>
    <row r="13107" spans="1:1" s="471" customFormat="1" ht="12" hidden="1" customHeight="1">
      <c r="A13107" s="470"/>
    </row>
    <row r="13108" spans="1:1" s="471" customFormat="1" ht="12" hidden="1" customHeight="1">
      <c r="A13108" s="470"/>
    </row>
    <row r="13109" spans="1:1" s="471" customFormat="1" ht="12" hidden="1" customHeight="1">
      <c r="A13109" s="470"/>
    </row>
    <row r="13110" spans="1:1" s="471" customFormat="1" ht="12" hidden="1" customHeight="1">
      <c r="A13110" s="470"/>
    </row>
    <row r="13111" spans="1:1" s="471" customFormat="1" ht="12" hidden="1" customHeight="1">
      <c r="A13111" s="470"/>
    </row>
    <row r="13112" spans="1:1" s="471" customFormat="1" ht="12" hidden="1" customHeight="1">
      <c r="A13112" s="470"/>
    </row>
    <row r="13113" spans="1:1" s="471" customFormat="1" ht="12" hidden="1" customHeight="1">
      <c r="A13113" s="470"/>
    </row>
    <row r="13114" spans="1:1" s="471" customFormat="1" ht="12" hidden="1" customHeight="1">
      <c r="A13114" s="470"/>
    </row>
    <row r="13115" spans="1:1" s="471" customFormat="1" ht="12" hidden="1" customHeight="1">
      <c r="A13115" s="470"/>
    </row>
    <row r="13116" spans="1:1" s="471" customFormat="1" ht="12" hidden="1" customHeight="1">
      <c r="A13116" s="470"/>
    </row>
    <row r="13117" spans="1:1" s="471" customFormat="1" ht="12" hidden="1" customHeight="1">
      <c r="A13117" s="470"/>
    </row>
    <row r="13118" spans="1:1" s="471" customFormat="1" ht="12" hidden="1" customHeight="1">
      <c r="A13118" s="470"/>
    </row>
    <row r="13119" spans="1:1" s="471" customFormat="1" ht="12" hidden="1" customHeight="1">
      <c r="A13119" s="470"/>
    </row>
    <row r="13120" spans="1:1" s="471" customFormat="1" ht="12" hidden="1" customHeight="1">
      <c r="A13120" s="470"/>
    </row>
    <row r="13121" spans="1:1" s="471" customFormat="1" ht="12" hidden="1" customHeight="1">
      <c r="A13121" s="470"/>
    </row>
    <row r="13122" spans="1:1" s="471" customFormat="1" ht="12" hidden="1" customHeight="1">
      <c r="A13122" s="470"/>
    </row>
    <row r="13123" spans="1:1" s="471" customFormat="1" ht="12" hidden="1" customHeight="1">
      <c r="A13123" s="470"/>
    </row>
    <row r="13124" spans="1:1" s="471" customFormat="1" ht="12" hidden="1" customHeight="1">
      <c r="A13124" s="470"/>
    </row>
    <row r="13125" spans="1:1" s="471" customFormat="1" ht="12" hidden="1" customHeight="1">
      <c r="A13125" s="470"/>
    </row>
    <row r="13126" spans="1:1" s="471" customFormat="1" ht="12" hidden="1" customHeight="1">
      <c r="A13126" s="470"/>
    </row>
    <row r="13127" spans="1:1" s="471" customFormat="1" ht="12" hidden="1" customHeight="1">
      <c r="A13127" s="470"/>
    </row>
    <row r="13128" spans="1:1" s="471" customFormat="1" ht="12" hidden="1" customHeight="1">
      <c r="A13128" s="470"/>
    </row>
    <row r="13129" spans="1:1" s="471" customFormat="1" ht="12" hidden="1" customHeight="1">
      <c r="A13129" s="470"/>
    </row>
    <row r="13130" spans="1:1" s="471" customFormat="1" ht="12" hidden="1" customHeight="1">
      <c r="A13130" s="470"/>
    </row>
    <row r="13131" spans="1:1" s="471" customFormat="1" ht="12" hidden="1" customHeight="1">
      <c r="A13131" s="470"/>
    </row>
    <row r="13132" spans="1:1" s="471" customFormat="1" ht="12" hidden="1" customHeight="1">
      <c r="A13132" s="470"/>
    </row>
    <row r="13133" spans="1:1" s="471" customFormat="1" ht="12" hidden="1" customHeight="1">
      <c r="A13133" s="470"/>
    </row>
    <row r="13134" spans="1:1" s="471" customFormat="1" ht="12" hidden="1" customHeight="1">
      <c r="A13134" s="470"/>
    </row>
    <row r="13135" spans="1:1" s="471" customFormat="1" ht="12" hidden="1" customHeight="1">
      <c r="A13135" s="470"/>
    </row>
    <row r="13136" spans="1:1" s="471" customFormat="1" ht="12" hidden="1" customHeight="1">
      <c r="A13136" s="470"/>
    </row>
    <row r="13137" spans="1:1" s="471" customFormat="1" ht="12" hidden="1" customHeight="1">
      <c r="A13137" s="470"/>
    </row>
    <row r="13138" spans="1:1" s="471" customFormat="1" ht="12" hidden="1" customHeight="1">
      <c r="A13138" s="470"/>
    </row>
    <row r="13139" spans="1:1" s="471" customFormat="1" ht="12" hidden="1" customHeight="1">
      <c r="A13139" s="470"/>
    </row>
    <row r="13140" spans="1:1" s="471" customFormat="1" ht="12" hidden="1" customHeight="1">
      <c r="A13140" s="470"/>
    </row>
    <row r="13141" spans="1:1" s="471" customFormat="1" ht="12" hidden="1" customHeight="1">
      <c r="A13141" s="470"/>
    </row>
    <row r="13142" spans="1:1" s="471" customFormat="1" ht="12" hidden="1" customHeight="1">
      <c r="A13142" s="470"/>
    </row>
    <row r="13143" spans="1:1" s="471" customFormat="1" ht="12" hidden="1" customHeight="1">
      <c r="A13143" s="470"/>
    </row>
    <row r="13144" spans="1:1" s="471" customFormat="1" ht="12" hidden="1" customHeight="1">
      <c r="A13144" s="470"/>
    </row>
    <row r="13145" spans="1:1" s="471" customFormat="1" ht="12" hidden="1" customHeight="1">
      <c r="A13145" s="470"/>
    </row>
    <row r="13146" spans="1:1" s="471" customFormat="1" ht="12" hidden="1" customHeight="1">
      <c r="A13146" s="470"/>
    </row>
    <row r="13147" spans="1:1" s="471" customFormat="1" ht="12" hidden="1" customHeight="1">
      <c r="A13147" s="470"/>
    </row>
    <row r="13148" spans="1:1" s="471" customFormat="1" ht="12" hidden="1" customHeight="1">
      <c r="A13148" s="470"/>
    </row>
    <row r="13149" spans="1:1" s="471" customFormat="1" ht="12" hidden="1" customHeight="1">
      <c r="A13149" s="470"/>
    </row>
    <row r="13150" spans="1:1" s="471" customFormat="1" ht="12" hidden="1" customHeight="1">
      <c r="A13150" s="470"/>
    </row>
    <row r="13151" spans="1:1" s="471" customFormat="1" ht="12" hidden="1" customHeight="1">
      <c r="A13151" s="470"/>
    </row>
    <row r="13152" spans="1:1" s="471" customFormat="1" ht="12" hidden="1" customHeight="1">
      <c r="A13152" s="470"/>
    </row>
    <row r="13153" spans="1:1" s="471" customFormat="1" ht="12" hidden="1" customHeight="1">
      <c r="A13153" s="470"/>
    </row>
    <row r="13154" spans="1:1" s="471" customFormat="1" ht="12" hidden="1" customHeight="1">
      <c r="A13154" s="470"/>
    </row>
    <row r="13155" spans="1:1" s="471" customFormat="1" ht="12" hidden="1" customHeight="1">
      <c r="A13155" s="470"/>
    </row>
    <row r="13156" spans="1:1" s="471" customFormat="1" ht="12" hidden="1" customHeight="1">
      <c r="A13156" s="470"/>
    </row>
    <row r="13157" spans="1:1" s="471" customFormat="1" ht="12" hidden="1" customHeight="1">
      <c r="A13157" s="470"/>
    </row>
    <row r="13158" spans="1:1" s="471" customFormat="1" ht="12" hidden="1" customHeight="1">
      <c r="A13158" s="470"/>
    </row>
    <row r="13159" spans="1:1" s="471" customFormat="1" ht="12" hidden="1" customHeight="1">
      <c r="A13159" s="470"/>
    </row>
    <row r="13160" spans="1:1" s="471" customFormat="1" ht="12" hidden="1" customHeight="1">
      <c r="A13160" s="470"/>
    </row>
    <row r="13161" spans="1:1" s="471" customFormat="1" ht="12" hidden="1" customHeight="1">
      <c r="A13161" s="470"/>
    </row>
    <row r="13162" spans="1:1" s="471" customFormat="1" ht="12" hidden="1" customHeight="1">
      <c r="A13162" s="470"/>
    </row>
    <row r="13163" spans="1:1" s="471" customFormat="1" ht="12" hidden="1" customHeight="1">
      <c r="A13163" s="470"/>
    </row>
    <row r="13164" spans="1:1" s="471" customFormat="1" ht="12" hidden="1" customHeight="1">
      <c r="A13164" s="470"/>
    </row>
    <row r="13165" spans="1:1" s="471" customFormat="1" ht="12" hidden="1" customHeight="1">
      <c r="A13165" s="470"/>
    </row>
    <row r="13166" spans="1:1" s="471" customFormat="1" ht="12" hidden="1" customHeight="1">
      <c r="A13166" s="470"/>
    </row>
    <row r="13167" spans="1:1" s="471" customFormat="1" ht="12" hidden="1" customHeight="1">
      <c r="A13167" s="470"/>
    </row>
    <row r="13168" spans="1:1" s="471" customFormat="1" ht="12" hidden="1" customHeight="1">
      <c r="A13168" s="470"/>
    </row>
    <row r="13169" spans="1:1" s="471" customFormat="1" ht="12" hidden="1" customHeight="1">
      <c r="A13169" s="470"/>
    </row>
    <row r="13170" spans="1:1" s="471" customFormat="1" ht="12" hidden="1" customHeight="1">
      <c r="A13170" s="470"/>
    </row>
    <row r="13171" spans="1:1" s="471" customFormat="1" ht="12" hidden="1" customHeight="1">
      <c r="A13171" s="470"/>
    </row>
    <row r="13172" spans="1:1" s="471" customFormat="1" ht="12" hidden="1" customHeight="1">
      <c r="A13172" s="470"/>
    </row>
    <row r="13173" spans="1:1" s="471" customFormat="1" ht="12" hidden="1" customHeight="1">
      <c r="A13173" s="470"/>
    </row>
    <row r="13174" spans="1:1" s="471" customFormat="1" ht="12" hidden="1" customHeight="1">
      <c r="A13174" s="470"/>
    </row>
    <row r="13175" spans="1:1" s="471" customFormat="1" ht="12" hidden="1" customHeight="1">
      <c r="A13175" s="470"/>
    </row>
    <row r="13176" spans="1:1" s="471" customFormat="1" ht="12" hidden="1" customHeight="1">
      <c r="A13176" s="470"/>
    </row>
    <row r="13177" spans="1:1" s="471" customFormat="1" ht="12" hidden="1" customHeight="1">
      <c r="A13177" s="470"/>
    </row>
    <row r="13178" spans="1:1" s="471" customFormat="1" ht="12" hidden="1" customHeight="1">
      <c r="A13178" s="470"/>
    </row>
    <row r="13179" spans="1:1" s="471" customFormat="1" ht="12" hidden="1" customHeight="1">
      <c r="A13179" s="470"/>
    </row>
    <row r="13180" spans="1:1" s="471" customFormat="1" ht="12" hidden="1" customHeight="1">
      <c r="A13180" s="470"/>
    </row>
    <row r="13181" spans="1:1" s="471" customFormat="1" ht="12" hidden="1" customHeight="1">
      <c r="A13181" s="470"/>
    </row>
    <row r="13182" spans="1:1" s="471" customFormat="1" ht="12" hidden="1" customHeight="1">
      <c r="A13182" s="470"/>
    </row>
    <row r="13183" spans="1:1" s="471" customFormat="1" ht="12" hidden="1" customHeight="1">
      <c r="A13183" s="470"/>
    </row>
    <row r="13184" spans="1:1" s="471" customFormat="1" ht="12" hidden="1" customHeight="1">
      <c r="A13184" s="470"/>
    </row>
    <row r="13185" spans="1:1" s="471" customFormat="1" ht="12" hidden="1" customHeight="1">
      <c r="A13185" s="470"/>
    </row>
    <row r="13186" spans="1:1" s="471" customFormat="1" ht="12" hidden="1" customHeight="1">
      <c r="A13186" s="470"/>
    </row>
    <row r="13187" spans="1:1" s="471" customFormat="1" ht="12" hidden="1" customHeight="1">
      <c r="A13187" s="470"/>
    </row>
    <row r="13188" spans="1:1" s="471" customFormat="1" ht="12" hidden="1" customHeight="1">
      <c r="A13188" s="470"/>
    </row>
    <row r="13189" spans="1:1" s="471" customFormat="1" ht="12" hidden="1" customHeight="1">
      <c r="A13189" s="470"/>
    </row>
    <row r="13190" spans="1:1" s="471" customFormat="1" ht="12" hidden="1" customHeight="1">
      <c r="A13190" s="470"/>
    </row>
    <row r="13191" spans="1:1" s="471" customFormat="1" ht="12" hidden="1" customHeight="1">
      <c r="A13191" s="470"/>
    </row>
    <row r="13192" spans="1:1" s="471" customFormat="1" ht="12" hidden="1" customHeight="1">
      <c r="A13192" s="470"/>
    </row>
    <row r="13193" spans="1:1" s="471" customFormat="1" ht="12" hidden="1" customHeight="1">
      <c r="A13193" s="470"/>
    </row>
    <row r="13194" spans="1:1" s="471" customFormat="1" ht="12" hidden="1" customHeight="1">
      <c r="A13194" s="470"/>
    </row>
    <row r="13195" spans="1:1" s="471" customFormat="1" ht="12" hidden="1" customHeight="1">
      <c r="A13195" s="470"/>
    </row>
    <row r="13196" spans="1:1" s="471" customFormat="1" ht="12" hidden="1" customHeight="1">
      <c r="A13196" s="470"/>
    </row>
    <row r="13197" spans="1:1" s="471" customFormat="1" ht="12" hidden="1" customHeight="1">
      <c r="A13197" s="470"/>
    </row>
    <row r="13198" spans="1:1" s="471" customFormat="1" ht="12" hidden="1" customHeight="1">
      <c r="A13198" s="470"/>
    </row>
    <row r="13199" spans="1:1" s="471" customFormat="1" ht="12" hidden="1" customHeight="1">
      <c r="A13199" s="470"/>
    </row>
    <row r="13200" spans="1:1" s="471" customFormat="1" ht="12" hidden="1" customHeight="1">
      <c r="A13200" s="470"/>
    </row>
    <row r="13201" spans="1:1" s="471" customFormat="1" ht="12" hidden="1" customHeight="1">
      <c r="A13201" s="470"/>
    </row>
    <row r="13202" spans="1:1" s="471" customFormat="1" ht="12" hidden="1" customHeight="1">
      <c r="A13202" s="470"/>
    </row>
    <row r="13203" spans="1:1" s="471" customFormat="1" ht="12" hidden="1" customHeight="1">
      <c r="A13203" s="470"/>
    </row>
    <row r="13204" spans="1:1" s="471" customFormat="1" ht="12" hidden="1" customHeight="1">
      <c r="A13204" s="470"/>
    </row>
    <row r="13205" spans="1:1" s="471" customFormat="1" ht="12" hidden="1" customHeight="1">
      <c r="A13205" s="470"/>
    </row>
    <row r="13206" spans="1:1" s="471" customFormat="1" ht="12" hidden="1" customHeight="1">
      <c r="A13206" s="470"/>
    </row>
    <row r="13207" spans="1:1" s="471" customFormat="1" ht="12" hidden="1" customHeight="1">
      <c r="A13207" s="470"/>
    </row>
    <row r="13208" spans="1:1" s="471" customFormat="1" ht="12" hidden="1" customHeight="1">
      <c r="A13208" s="470"/>
    </row>
    <row r="13209" spans="1:1" s="471" customFormat="1" ht="12" hidden="1" customHeight="1">
      <c r="A13209" s="470"/>
    </row>
    <row r="13210" spans="1:1" s="471" customFormat="1" ht="12" hidden="1" customHeight="1">
      <c r="A13210" s="470"/>
    </row>
    <row r="13211" spans="1:1" s="471" customFormat="1" ht="12" hidden="1" customHeight="1">
      <c r="A13211" s="470"/>
    </row>
    <row r="13212" spans="1:1" s="471" customFormat="1" ht="12" hidden="1" customHeight="1">
      <c r="A13212" s="470"/>
    </row>
    <row r="13213" spans="1:1" s="471" customFormat="1" ht="12" hidden="1" customHeight="1">
      <c r="A13213" s="470"/>
    </row>
    <row r="13214" spans="1:1" s="471" customFormat="1" ht="12" hidden="1" customHeight="1">
      <c r="A13214" s="470"/>
    </row>
    <row r="13215" spans="1:1" s="471" customFormat="1" ht="12" hidden="1" customHeight="1">
      <c r="A13215" s="470"/>
    </row>
    <row r="13216" spans="1:1" s="471" customFormat="1" ht="12" hidden="1" customHeight="1">
      <c r="A13216" s="470"/>
    </row>
    <row r="13217" spans="1:1" s="471" customFormat="1" ht="12" hidden="1" customHeight="1">
      <c r="A13217" s="470"/>
    </row>
    <row r="13218" spans="1:1" s="471" customFormat="1" ht="12" hidden="1" customHeight="1">
      <c r="A13218" s="470"/>
    </row>
    <row r="13219" spans="1:1" s="471" customFormat="1" ht="12" hidden="1" customHeight="1">
      <c r="A13219" s="470"/>
    </row>
    <row r="13220" spans="1:1" s="471" customFormat="1" ht="12" hidden="1" customHeight="1">
      <c r="A13220" s="470"/>
    </row>
    <row r="13221" spans="1:1" s="471" customFormat="1" ht="12" hidden="1" customHeight="1">
      <c r="A13221" s="470"/>
    </row>
    <row r="13222" spans="1:1" s="471" customFormat="1" ht="12" hidden="1" customHeight="1">
      <c r="A13222" s="470"/>
    </row>
    <row r="13223" spans="1:1" s="471" customFormat="1" ht="12" hidden="1" customHeight="1">
      <c r="A13223" s="470"/>
    </row>
    <row r="13224" spans="1:1" s="471" customFormat="1" ht="12" hidden="1" customHeight="1">
      <c r="A13224" s="470"/>
    </row>
    <row r="13225" spans="1:1" s="471" customFormat="1" ht="12" hidden="1" customHeight="1">
      <c r="A13225" s="470"/>
    </row>
    <row r="13226" spans="1:1" s="471" customFormat="1" ht="12" hidden="1" customHeight="1">
      <c r="A13226" s="470"/>
    </row>
    <row r="13227" spans="1:1" s="471" customFormat="1" ht="12" hidden="1" customHeight="1">
      <c r="A13227" s="470"/>
    </row>
    <row r="13228" spans="1:1" s="471" customFormat="1" ht="12" hidden="1" customHeight="1">
      <c r="A13228" s="470"/>
    </row>
    <row r="13229" spans="1:1" s="471" customFormat="1" ht="12" hidden="1" customHeight="1">
      <c r="A13229" s="470"/>
    </row>
    <row r="13230" spans="1:1" s="471" customFormat="1" ht="12" hidden="1" customHeight="1">
      <c r="A13230" s="470"/>
    </row>
    <row r="13231" spans="1:1" s="471" customFormat="1" ht="12" hidden="1" customHeight="1">
      <c r="A13231" s="470"/>
    </row>
    <row r="13232" spans="1:1" s="471" customFormat="1" ht="12" hidden="1" customHeight="1">
      <c r="A13232" s="470"/>
    </row>
    <row r="13233" spans="1:1" s="471" customFormat="1" ht="12" hidden="1" customHeight="1">
      <c r="A13233" s="470"/>
    </row>
    <row r="13234" spans="1:1" s="471" customFormat="1" ht="12" hidden="1" customHeight="1">
      <c r="A13234" s="470"/>
    </row>
    <row r="13235" spans="1:1" s="471" customFormat="1" ht="12" hidden="1" customHeight="1">
      <c r="A13235" s="470"/>
    </row>
    <row r="13236" spans="1:1" s="471" customFormat="1" ht="12" hidden="1" customHeight="1">
      <c r="A13236" s="470"/>
    </row>
    <row r="13237" spans="1:1" s="471" customFormat="1" ht="12" hidden="1" customHeight="1">
      <c r="A13237" s="470"/>
    </row>
    <row r="13238" spans="1:1" s="471" customFormat="1" ht="12" hidden="1" customHeight="1">
      <c r="A13238" s="470"/>
    </row>
    <row r="13239" spans="1:1" s="471" customFormat="1" ht="12" hidden="1" customHeight="1">
      <c r="A13239" s="470"/>
    </row>
    <row r="13240" spans="1:1" s="471" customFormat="1" ht="12" hidden="1" customHeight="1">
      <c r="A13240" s="470"/>
    </row>
    <row r="13241" spans="1:1" s="471" customFormat="1" ht="12" hidden="1" customHeight="1">
      <c r="A13241" s="470"/>
    </row>
    <row r="13242" spans="1:1" s="471" customFormat="1" ht="12" hidden="1" customHeight="1">
      <c r="A13242" s="470"/>
    </row>
    <row r="13243" spans="1:1" s="471" customFormat="1" ht="12" hidden="1" customHeight="1">
      <c r="A13243" s="470"/>
    </row>
    <row r="13244" spans="1:1" s="471" customFormat="1" ht="12" hidden="1" customHeight="1">
      <c r="A13244" s="470"/>
    </row>
    <row r="13245" spans="1:1" s="471" customFormat="1" ht="12" hidden="1" customHeight="1">
      <c r="A13245" s="470"/>
    </row>
    <row r="13246" spans="1:1" s="471" customFormat="1" ht="12" hidden="1" customHeight="1">
      <c r="A13246" s="470"/>
    </row>
    <row r="13247" spans="1:1" s="471" customFormat="1" ht="12" hidden="1" customHeight="1">
      <c r="A13247" s="470"/>
    </row>
    <row r="13248" spans="1:1" s="471" customFormat="1" ht="12" hidden="1" customHeight="1">
      <c r="A13248" s="470"/>
    </row>
    <row r="13249" spans="1:1" s="471" customFormat="1" ht="12" hidden="1" customHeight="1">
      <c r="A13249" s="470"/>
    </row>
    <row r="13250" spans="1:1" s="471" customFormat="1" ht="12" hidden="1" customHeight="1">
      <c r="A13250" s="470"/>
    </row>
    <row r="13251" spans="1:1" s="471" customFormat="1" ht="12" hidden="1" customHeight="1">
      <c r="A13251" s="470"/>
    </row>
    <row r="13252" spans="1:1" s="471" customFormat="1" ht="12" hidden="1" customHeight="1">
      <c r="A13252" s="470"/>
    </row>
    <row r="13253" spans="1:1" s="471" customFormat="1" ht="12" hidden="1" customHeight="1">
      <c r="A13253" s="470"/>
    </row>
    <row r="13254" spans="1:1" s="471" customFormat="1" ht="12" hidden="1" customHeight="1">
      <c r="A13254" s="470"/>
    </row>
    <row r="13255" spans="1:1" s="471" customFormat="1" ht="12" hidden="1" customHeight="1">
      <c r="A13255" s="470"/>
    </row>
    <row r="13256" spans="1:1" s="471" customFormat="1" ht="12" hidden="1" customHeight="1">
      <c r="A13256" s="470"/>
    </row>
    <row r="13257" spans="1:1" s="471" customFormat="1" ht="12" hidden="1" customHeight="1">
      <c r="A13257" s="470"/>
    </row>
    <row r="13258" spans="1:1" s="471" customFormat="1" ht="12" hidden="1" customHeight="1">
      <c r="A13258" s="470"/>
    </row>
    <row r="13259" spans="1:1" s="471" customFormat="1" ht="12" hidden="1" customHeight="1">
      <c r="A13259" s="470"/>
    </row>
    <row r="13260" spans="1:1" s="471" customFormat="1" ht="12" hidden="1" customHeight="1">
      <c r="A13260" s="470"/>
    </row>
    <row r="13261" spans="1:1" s="471" customFormat="1" ht="12" hidden="1" customHeight="1">
      <c r="A13261" s="470"/>
    </row>
    <row r="13262" spans="1:1" s="471" customFormat="1" ht="12" hidden="1" customHeight="1">
      <c r="A13262" s="470"/>
    </row>
    <row r="13263" spans="1:1" s="471" customFormat="1" ht="12" hidden="1" customHeight="1">
      <c r="A13263" s="470"/>
    </row>
    <row r="13264" spans="1:1" s="471" customFormat="1" ht="12" hidden="1" customHeight="1">
      <c r="A13264" s="470"/>
    </row>
    <row r="13265" spans="1:1" s="471" customFormat="1" ht="12" hidden="1" customHeight="1">
      <c r="A13265" s="470"/>
    </row>
    <row r="13266" spans="1:1" s="471" customFormat="1" ht="12" hidden="1" customHeight="1">
      <c r="A13266" s="470"/>
    </row>
    <row r="13267" spans="1:1" s="471" customFormat="1" ht="12" hidden="1" customHeight="1">
      <c r="A13267" s="470"/>
    </row>
    <row r="13268" spans="1:1" s="471" customFormat="1" ht="12" hidden="1" customHeight="1">
      <c r="A13268" s="470"/>
    </row>
    <row r="13269" spans="1:1" s="471" customFormat="1" ht="12" hidden="1" customHeight="1">
      <c r="A13269" s="470"/>
    </row>
    <row r="13270" spans="1:1" s="471" customFormat="1" ht="12" hidden="1" customHeight="1">
      <c r="A13270" s="470"/>
    </row>
    <row r="13271" spans="1:1" s="471" customFormat="1" ht="12" hidden="1" customHeight="1">
      <c r="A13271" s="470"/>
    </row>
    <row r="13272" spans="1:1" s="471" customFormat="1" ht="12" hidden="1" customHeight="1">
      <c r="A13272" s="470"/>
    </row>
    <row r="13273" spans="1:1" s="471" customFormat="1" ht="12" hidden="1" customHeight="1">
      <c r="A13273" s="470"/>
    </row>
    <row r="13274" spans="1:1" s="471" customFormat="1" ht="12" hidden="1" customHeight="1">
      <c r="A13274" s="470"/>
    </row>
    <row r="13275" spans="1:1" s="471" customFormat="1" ht="12" hidden="1" customHeight="1">
      <c r="A13275" s="470"/>
    </row>
    <row r="13276" spans="1:1" s="471" customFormat="1" ht="12" hidden="1" customHeight="1">
      <c r="A13276" s="470"/>
    </row>
    <row r="13277" spans="1:1" s="471" customFormat="1" ht="12" hidden="1" customHeight="1">
      <c r="A13277" s="470"/>
    </row>
    <row r="13278" spans="1:1" s="471" customFormat="1" ht="12" hidden="1" customHeight="1">
      <c r="A13278" s="470"/>
    </row>
    <row r="13279" spans="1:1" s="471" customFormat="1" ht="12" hidden="1" customHeight="1">
      <c r="A13279" s="470"/>
    </row>
    <row r="13280" spans="1:1" s="471" customFormat="1" ht="12" hidden="1" customHeight="1">
      <c r="A13280" s="470"/>
    </row>
    <row r="13281" spans="1:1" s="471" customFormat="1" ht="12" hidden="1" customHeight="1">
      <c r="A13281" s="470"/>
    </row>
    <row r="13282" spans="1:1" s="471" customFormat="1" ht="12" hidden="1" customHeight="1">
      <c r="A13282" s="470"/>
    </row>
    <row r="13283" spans="1:1" s="471" customFormat="1" ht="12" hidden="1" customHeight="1">
      <c r="A13283" s="470"/>
    </row>
    <row r="13284" spans="1:1" s="471" customFormat="1" ht="12" hidden="1" customHeight="1">
      <c r="A13284" s="470"/>
    </row>
    <row r="13285" spans="1:1" s="471" customFormat="1" ht="12" hidden="1" customHeight="1">
      <c r="A13285" s="470"/>
    </row>
    <row r="13286" spans="1:1" s="471" customFormat="1" ht="12" hidden="1" customHeight="1">
      <c r="A13286" s="470"/>
    </row>
    <row r="13287" spans="1:1" s="471" customFormat="1" ht="12" hidden="1" customHeight="1">
      <c r="A13287" s="470"/>
    </row>
    <row r="13288" spans="1:1" s="471" customFormat="1" ht="12" hidden="1" customHeight="1">
      <c r="A13288" s="470"/>
    </row>
    <row r="13289" spans="1:1" s="471" customFormat="1" ht="12" hidden="1" customHeight="1">
      <c r="A13289" s="470"/>
    </row>
    <row r="13290" spans="1:1" s="471" customFormat="1" ht="12" hidden="1" customHeight="1">
      <c r="A13290" s="470"/>
    </row>
    <row r="13291" spans="1:1" s="471" customFormat="1" ht="12" hidden="1" customHeight="1">
      <c r="A13291" s="470"/>
    </row>
    <row r="13292" spans="1:1" s="471" customFormat="1" ht="12" hidden="1" customHeight="1">
      <c r="A13292" s="470"/>
    </row>
    <row r="13293" spans="1:1" s="471" customFormat="1" ht="12" hidden="1" customHeight="1">
      <c r="A13293" s="470"/>
    </row>
    <row r="13294" spans="1:1" s="471" customFormat="1" ht="12" hidden="1" customHeight="1">
      <c r="A13294" s="470"/>
    </row>
    <row r="13295" spans="1:1" s="471" customFormat="1" ht="12" hidden="1" customHeight="1">
      <c r="A13295" s="470"/>
    </row>
    <row r="13296" spans="1:1" s="471" customFormat="1" ht="12" hidden="1" customHeight="1">
      <c r="A13296" s="470"/>
    </row>
    <row r="13297" spans="1:1" s="471" customFormat="1" ht="12" hidden="1" customHeight="1">
      <c r="A13297" s="470"/>
    </row>
    <row r="13298" spans="1:1" s="471" customFormat="1" ht="12" hidden="1" customHeight="1">
      <c r="A13298" s="470"/>
    </row>
    <row r="13299" spans="1:1" s="471" customFormat="1" ht="12" hidden="1" customHeight="1">
      <c r="A13299" s="470"/>
    </row>
    <row r="13300" spans="1:1" s="471" customFormat="1" ht="12" hidden="1" customHeight="1">
      <c r="A13300" s="470"/>
    </row>
    <row r="13301" spans="1:1" s="471" customFormat="1" ht="12" hidden="1" customHeight="1">
      <c r="A13301" s="470"/>
    </row>
    <row r="13302" spans="1:1" s="471" customFormat="1" ht="12" hidden="1" customHeight="1">
      <c r="A13302" s="470"/>
    </row>
    <row r="13303" spans="1:1" s="471" customFormat="1" ht="12" hidden="1" customHeight="1">
      <c r="A13303" s="470"/>
    </row>
    <row r="13304" spans="1:1" s="471" customFormat="1" ht="12" hidden="1" customHeight="1">
      <c r="A13304" s="470"/>
    </row>
    <row r="13305" spans="1:1" s="471" customFormat="1" ht="12" hidden="1" customHeight="1">
      <c r="A13305" s="470"/>
    </row>
    <row r="13306" spans="1:1" s="471" customFormat="1" ht="12" hidden="1" customHeight="1">
      <c r="A13306" s="470"/>
    </row>
    <row r="13307" spans="1:1" s="471" customFormat="1" ht="12" hidden="1" customHeight="1">
      <c r="A13307" s="470"/>
    </row>
    <row r="13308" spans="1:1" s="471" customFormat="1" ht="12" hidden="1" customHeight="1">
      <c r="A13308" s="470"/>
    </row>
    <row r="13309" spans="1:1" s="471" customFormat="1" ht="12" hidden="1" customHeight="1">
      <c r="A13309" s="470"/>
    </row>
    <row r="13310" spans="1:1" s="471" customFormat="1" ht="12" hidden="1" customHeight="1">
      <c r="A13310" s="470"/>
    </row>
    <row r="13311" spans="1:1" s="471" customFormat="1" ht="12" hidden="1" customHeight="1">
      <c r="A13311" s="470"/>
    </row>
    <row r="13312" spans="1:1" s="471" customFormat="1" ht="12" hidden="1" customHeight="1">
      <c r="A13312" s="470"/>
    </row>
    <row r="13313" spans="1:1" s="471" customFormat="1" ht="12" hidden="1" customHeight="1">
      <c r="A13313" s="470"/>
    </row>
    <row r="13314" spans="1:1" s="471" customFormat="1" ht="12" hidden="1" customHeight="1">
      <c r="A13314" s="470"/>
    </row>
    <row r="13315" spans="1:1" s="471" customFormat="1" ht="12" hidden="1" customHeight="1">
      <c r="A13315" s="470"/>
    </row>
    <row r="13316" spans="1:1" s="471" customFormat="1" ht="12" hidden="1" customHeight="1">
      <c r="A13316" s="470"/>
    </row>
    <row r="13317" spans="1:1" s="471" customFormat="1" ht="12" hidden="1" customHeight="1">
      <c r="A13317" s="470"/>
    </row>
    <row r="13318" spans="1:1" s="471" customFormat="1" ht="12" hidden="1" customHeight="1">
      <c r="A13318" s="470"/>
    </row>
    <row r="13319" spans="1:1" s="471" customFormat="1" ht="12" hidden="1" customHeight="1">
      <c r="A13319" s="470"/>
    </row>
    <row r="13320" spans="1:1" s="471" customFormat="1" ht="12" hidden="1" customHeight="1">
      <c r="A13320" s="470"/>
    </row>
    <row r="13321" spans="1:1" s="471" customFormat="1" ht="12" hidden="1" customHeight="1">
      <c r="A13321" s="470"/>
    </row>
    <row r="13322" spans="1:1" s="471" customFormat="1" ht="12" hidden="1" customHeight="1">
      <c r="A13322" s="470"/>
    </row>
    <row r="13323" spans="1:1" s="471" customFormat="1" ht="12" hidden="1" customHeight="1">
      <c r="A13323" s="470"/>
    </row>
    <row r="13324" spans="1:1" s="471" customFormat="1" ht="12" hidden="1" customHeight="1">
      <c r="A13324" s="470"/>
    </row>
    <row r="13325" spans="1:1" s="471" customFormat="1" ht="12" hidden="1" customHeight="1">
      <c r="A13325" s="470"/>
    </row>
    <row r="13326" spans="1:1" s="471" customFormat="1" ht="12" hidden="1" customHeight="1">
      <c r="A13326" s="470"/>
    </row>
    <row r="13327" spans="1:1" s="471" customFormat="1" ht="12" hidden="1" customHeight="1">
      <c r="A13327" s="470"/>
    </row>
    <row r="13328" spans="1:1" s="471" customFormat="1" ht="12" hidden="1" customHeight="1">
      <c r="A13328" s="470"/>
    </row>
    <row r="13329" spans="1:1" s="471" customFormat="1" ht="12" hidden="1" customHeight="1">
      <c r="A13329" s="470"/>
    </row>
    <row r="13330" spans="1:1" s="471" customFormat="1" ht="12" hidden="1" customHeight="1">
      <c r="A13330" s="470"/>
    </row>
    <row r="13331" spans="1:1" s="471" customFormat="1" ht="12" hidden="1" customHeight="1">
      <c r="A13331" s="470"/>
    </row>
    <row r="13332" spans="1:1" s="471" customFormat="1" ht="12" hidden="1" customHeight="1">
      <c r="A13332" s="470"/>
    </row>
    <row r="13333" spans="1:1" s="471" customFormat="1" ht="12" hidden="1" customHeight="1">
      <c r="A13333" s="470"/>
    </row>
    <row r="13334" spans="1:1" s="471" customFormat="1" ht="12" hidden="1" customHeight="1">
      <c r="A13334" s="470"/>
    </row>
    <row r="13335" spans="1:1" s="471" customFormat="1" ht="12" hidden="1" customHeight="1">
      <c r="A13335" s="470"/>
    </row>
    <row r="13336" spans="1:1" s="471" customFormat="1" ht="12" hidden="1" customHeight="1">
      <c r="A13336" s="470"/>
    </row>
    <row r="13337" spans="1:1" s="471" customFormat="1" ht="12" hidden="1" customHeight="1">
      <c r="A13337" s="470"/>
    </row>
    <row r="13338" spans="1:1" s="471" customFormat="1" ht="12" hidden="1" customHeight="1">
      <c r="A13338" s="470"/>
    </row>
    <row r="13339" spans="1:1" s="471" customFormat="1" ht="12" hidden="1" customHeight="1">
      <c r="A13339" s="470"/>
    </row>
    <row r="13340" spans="1:1" s="471" customFormat="1" ht="12" hidden="1" customHeight="1">
      <c r="A13340" s="470"/>
    </row>
    <row r="13341" spans="1:1" s="471" customFormat="1" ht="12" hidden="1" customHeight="1">
      <c r="A13341" s="470"/>
    </row>
    <row r="13342" spans="1:1" s="471" customFormat="1" ht="12" hidden="1" customHeight="1">
      <c r="A13342" s="470"/>
    </row>
    <row r="13343" spans="1:1" s="471" customFormat="1" ht="12" hidden="1" customHeight="1">
      <c r="A13343" s="470"/>
    </row>
    <row r="13344" spans="1:1" s="471" customFormat="1" ht="12" hidden="1" customHeight="1">
      <c r="A13344" s="470"/>
    </row>
    <row r="13345" spans="1:1" s="471" customFormat="1" ht="12" hidden="1" customHeight="1">
      <c r="A13345" s="470"/>
    </row>
    <row r="13346" spans="1:1" s="471" customFormat="1" ht="12" hidden="1" customHeight="1">
      <c r="A13346" s="470"/>
    </row>
    <row r="13347" spans="1:1" s="471" customFormat="1" ht="12" hidden="1" customHeight="1">
      <c r="A13347" s="470"/>
    </row>
    <row r="13348" spans="1:1" s="471" customFormat="1" ht="12" hidden="1" customHeight="1">
      <c r="A13348" s="470"/>
    </row>
    <row r="13349" spans="1:1" s="471" customFormat="1" ht="12" hidden="1" customHeight="1">
      <c r="A13349" s="470"/>
    </row>
    <row r="13350" spans="1:1" s="471" customFormat="1" ht="12" hidden="1" customHeight="1">
      <c r="A13350" s="470"/>
    </row>
    <row r="13351" spans="1:1" s="471" customFormat="1" ht="12" hidden="1" customHeight="1">
      <c r="A13351" s="470"/>
    </row>
    <row r="13352" spans="1:1" s="471" customFormat="1" ht="12" hidden="1" customHeight="1">
      <c r="A13352" s="470"/>
    </row>
    <row r="13353" spans="1:1" s="471" customFormat="1" ht="12" hidden="1" customHeight="1">
      <c r="A13353" s="470"/>
    </row>
    <row r="13354" spans="1:1" s="471" customFormat="1" ht="12" hidden="1" customHeight="1">
      <c r="A13354" s="470"/>
    </row>
    <row r="13355" spans="1:1" s="471" customFormat="1" ht="12" hidden="1" customHeight="1">
      <c r="A13355" s="470"/>
    </row>
    <row r="13356" spans="1:1" s="471" customFormat="1" ht="12" hidden="1" customHeight="1">
      <c r="A13356" s="470"/>
    </row>
    <row r="13357" spans="1:1" s="471" customFormat="1" ht="12" hidden="1" customHeight="1">
      <c r="A13357" s="470"/>
    </row>
    <row r="13358" spans="1:1" s="471" customFormat="1" ht="12" hidden="1" customHeight="1">
      <c r="A13358" s="470"/>
    </row>
    <row r="13359" spans="1:1" s="471" customFormat="1" ht="12" hidden="1" customHeight="1">
      <c r="A13359" s="470"/>
    </row>
    <row r="13360" spans="1:1" s="471" customFormat="1" ht="12" hidden="1" customHeight="1">
      <c r="A13360" s="470"/>
    </row>
    <row r="13361" spans="1:1" s="471" customFormat="1" ht="12" hidden="1" customHeight="1">
      <c r="A13361" s="470"/>
    </row>
    <row r="13362" spans="1:1" s="471" customFormat="1" ht="12" hidden="1" customHeight="1">
      <c r="A13362" s="470"/>
    </row>
    <row r="13363" spans="1:1" s="471" customFormat="1" ht="12" hidden="1" customHeight="1">
      <c r="A13363" s="470"/>
    </row>
    <row r="13364" spans="1:1" s="471" customFormat="1" ht="12" hidden="1" customHeight="1">
      <c r="A13364" s="470"/>
    </row>
    <row r="13365" spans="1:1" s="471" customFormat="1" ht="12" hidden="1" customHeight="1">
      <c r="A13365" s="470"/>
    </row>
    <row r="13366" spans="1:1" s="471" customFormat="1" ht="12" hidden="1" customHeight="1">
      <c r="A13366" s="470"/>
    </row>
    <row r="13367" spans="1:1" s="471" customFormat="1" ht="12" hidden="1" customHeight="1">
      <c r="A13367" s="470"/>
    </row>
    <row r="13368" spans="1:1" s="471" customFormat="1" ht="12" hidden="1" customHeight="1">
      <c r="A13368" s="470"/>
    </row>
    <row r="13369" spans="1:1" s="471" customFormat="1" ht="12" hidden="1" customHeight="1">
      <c r="A13369" s="470"/>
    </row>
    <row r="13370" spans="1:1" s="471" customFormat="1" ht="12" hidden="1" customHeight="1">
      <c r="A13370" s="470"/>
    </row>
    <row r="13371" spans="1:1" s="471" customFormat="1" ht="12" hidden="1" customHeight="1">
      <c r="A13371" s="470"/>
    </row>
    <row r="13372" spans="1:1" s="471" customFormat="1" ht="12" hidden="1" customHeight="1">
      <c r="A13372" s="470"/>
    </row>
    <row r="13373" spans="1:1" s="471" customFormat="1" ht="12" hidden="1" customHeight="1">
      <c r="A13373" s="470"/>
    </row>
    <row r="13374" spans="1:1" s="471" customFormat="1" ht="12" hidden="1" customHeight="1">
      <c r="A13374" s="470"/>
    </row>
    <row r="13375" spans="1:1" s="471" customFormat="1" ht="12" hidden="1" customHeight="1">
      <c r="A13375" s="470"/>
    </row>
    <row r="13376" spans="1:1" s="471" customFormat="1" ht="12" hidden="1" customHeight="1">
      <c r="A13376" s="470"/>
    </row>
    <row r="13377" spans="1:1" s="471" customFormat="1" ht="12" hidden="1" customHeight="1">
      <c r="A13377" s="470"/>
    </row>
    <row r="13378" spans="1:1" s="471" customFormat="1" ht="12" hidden="1" customHeight="1">
      <c r="A13378" s="470"/>
    </row>
    <row r="13379" spans="1:1" s="471" customFormat="1" ht="12" hidden="1" customHeight="1">
      <c r="A13379" s="470"/>
    </row>
    <row r="13380" spans="1:1" s="471" customFormat="1" ht="12" hidden="1" customHeight="1">
      <c r="A13380" s="470"/>
    </row>
    <row r="13381" spans="1:1" s="471" customFormat="1" ht="12" hidden="1" customHeight="1">
      <c r="A13381" s="470"/>
    </row>
    <row r="13382" spans="1:1" s="471" customFormat="1" ht="12" hidden="1" customHeight="1">
      <c r="A13382" s="470"/>
    </row>
    <row r="13383" spans="1:1" s="471" customFormat="1" ht="12" hidden="1" customHeight="1">
      <c r="A13383" s="470"/>
    </row>
    <row r="13384" spans="1:1" s="471" customFormat="1" ht="12" hidden="1" customHeight="1">
      <c r="A13384" s="470"/>
    </row>
    <row r="13385" spans="1:1" s="471" customFormat="1" ht="12" hidden="1" customHeight="1">
      <c r="A13385" s="470"/>
    </row>
    <row r="13386" spans="1:1" s="471" customFormat="1" ht="12" hidden="1" customHeight="1">
      <c r="A13386" s="470"/>
    </row>
    <row r="13387" spans="1:1" s="471" customFormat="1" ht="12" hidden="1" customHeight="1">
      <c r="A13387" s="470"/>
    </row>
    <row r="13388" spans="1:1" s="471" customFormat="1" ht="12" hidden="1" customHeight="1">
      <c r="A13388" s="470"/>
    </row>
    <row r="13389" spans="1:1" s="471" customFormat="1" ht="12" hidden="1" customHeight="1">
      <c r="A13389" s="470"/>
    </row>
    <row r="13390" spans="1:1" s="471" customFormat="1" ht="12" hidden="1" customHeight="1">
      <c r="A13390" s="470"/>
    </row>
    <row r="13391" spans="1:1" s="471" customFormat="1" ht="12" hidden="1" customHeight="1">
      <c r="A13391" s="470"/>
    </row>
    <row r="13392" spans="1:1" s="471" customFormat="1" ht="12" hidden="1" customHeight="1">
      <c r="A13392" s="470"/>
    </row>
    <row r="13393" spans="1:1" s="471" customFormat="1" ht="12" hidden="1" customHeight="1">
      <c r="A13393" s="470"/>
    </row>
    <row r="13394" spans="1:1" s="471" customFormat="1" ht="12" hidden="1" customHeight="1">
      <c r="A13394" s="470"/>
    </row>
    <row r="13395" spans="1:1" s="471" customFormat="1" ht="12" hidden="1" customHeight="1">
      <c r="A13395" s="470"/>
    </row>
    <row r="13396" spans="1:1" s="471" customFormat="1" ht="12" hidden="1" customHeight="1">
      <c r="A13396" s="470"/>
    </row>
    <row r="13397" spans="1:1" s="471" customFormat="1" ht="12" hidden="1" customHeight="1">
      <c r="A13397" s="470"/>
    </row>
    <row r="13398" spans="1:1" s="471" customFormat="1" ht="12" hidden="1" customHeight="1">
      <c r="A13398" s="470"/>
    </row>
    <row r="13399" spans="1:1" s="471" customFormat="1" ht="12" hidden="1" customHeight="1">
      <c r="A13399" s="470"/>
    </row>
    <row r="13400" spans="1:1" s="471" customFormat="1" ht="12" hidden="1" customHeight="1">
      <c r="A13400" s="470"/>
    </row>
    <row r="13401" spans="1:1" s="471" customFormat="1" ht="12" hidden="1" customHeight="1">
      <c r="A13401" s="470"/>
    </row>
    <row r="13402" spans="1:1" s="471" customFormat="1" ht="12" hidden="1" customHeight="1">
      <c r="A13402" s="470"/>
    </row>
    <row r="13403" spans="1:1" s="471" customFormat="1" ht="12" hidden="1" customHeight="1">
      <c r="A13403" s="470"/>
    </row>
    <row r="13404" spans="1:1" s="471" customFormat="1" ht="12" hidden="1" customHeight="1">
      <c r="A13404" s="470"/>
    </row>
    <row r="13405" spans="1:1" s="471" customFormat="1" ht="12" hidden="1" customHeight="1">
      <c r="A13405" s="470"/>
    </row>
    <row r="13406" spans="1:1" s="471" customFormat="1" ht="12" hidden="1" customHeight="1">
      <c r="A13406" s="470"/>
    </row>
    <row r="13407" spans="1:1" s="471" customFormat="1" ht="12" hidden="1" customHeight="1">
      <c r="A13407" s="470"/>
    </row>
    <row r="13408" spans="1:1" s="471" customFormat="1" ht="12" hidden="1" customHeight="1">
      <c r="A13408" s="470"/>
    </row>
    <row r="13409" spans="1:1" s="471" customFormat="1" ht="12" hidden="1" customHeight="1">
      <c r="A13409" s="470"/>
    </row>
    <row r="13410" spans="1:1" s="471" customFormat="1" ht="12" hidden="1" customHeight="1">
      <c r="A13410" s="470"/>
    </row>
    <row r="13411" spans="1:1" s="471" customFormat="1" ht="12" hidden="1" customHeight="1">
      <c r="A13411" s="470"/>
    </row>
    <row r="13412" spans="1:1" s="471" customFormat="1" ht="12" hidden="1" customHeight="1">
      <c r="A13412" s="470"/>
    </row>
    <row r="13413" spans="1:1" s="471" customFormat="1" ht="12" hidden="1" customHeight="1">
      <c r="A13413" s="470"/>
    </row>
    <row r="13414" spans="1:1" s="471" customFormat="1" ht="12" hidden="1" customHeight="1">
      <c r="A13414" s="470"/>
    </row>
    <row r="13415" spans="1:1" s="471" customFormat="1" ht="12" hidden="1" customHeight="1">
      <c r="A13415" s="470"/>
    </row>
    <row r="13416" spans="1:1" s="471" customFormat="1" ht="12" hidden="1" customHeight="1">
      <c r="A13416" s="470"/>
    </row>
    <row r="13417" spans="1:1" s="471" customFormat="1" ht="12" hidden="1" customHeight="1">
      <c r="A13417" s="470"/>
    </row>
    <row r="13418" spans="1:1" s="471" customFormat="1" ht="12" hidden="1" customHeight="1">
      <c r="A13418" s="470"/>
    </row>
    <row r="13419" spans="1:1" s="471" customFormat="1" ht="12" hidden="1" customHeight="1">
      <c r="A13419" s="470"/>
    </row>
    <row r="13420" spans="1:1" s="471" customFormat="1" ht="12" hidden="1" customHeight="1">
      <c r="A13420" s="470"/>
    </row>
    <row r="13421" spans="1:1" s="471" customFormat="1" ht="12" hidden="1" customHeight="1">
      <c r="A13421" s="470"/>
    </row>
    <row r="13422" spans="1:1" s="471" customFormat="1" ht="12" hidden="1" customHeight="1">
      <c r="A13422" s="470"/>
    </row>
    <row r="13423" spans="1:1" s="471" customFormat="1" ht="12" hidden="1" customHeight="1">
      <c r="A13423" s="470"/>
    </row>
    <row r="13424" spans="1:1" s="471" customFormat="1" ht="12" hidden="1" customHeight="1">
      <c r="A13424" s="470"/>
    </row>
    <row r="13425" spans="1:1" s="471" customFormat="1" ht="12" hidden="1" customHeight="1">
      <c r="A13425" s="470"/>
    </row>
    <row r="13426" spans="1:1" s="471" customFormat="1" ht="12" hidden="1" customHeight="1">
      <c r="A13426" s="470"/>
    </row>
    <row r="13427" spans="1:1" s="471" customFormat="1" ht="12" hidden="1" customHeight="1">
      <c r="A13427" s="470"/>
    </row>
    <row r="13428" spans="1:1" s="471" customFormat="1" ht="12" hidden="1" customHeight="1">
      <c r="A13428" s="470"/>
    </row>
    <row r="13429" spans="1:1" s="471" customFormat="1" ht="12" hidden="1" customHeight="1">
      <c r="A13429" s="470"/>
    </row>
    <row r="13430" spans="1:1" s="471" customFormat="1" ht="12" hidden="1" customHeight="1">
      <c r="A13430" s="470"/>
    </row>
    <row r="13431" spans="1:1" s="471" customFormat="1" ht="12" hidden="1" customHeight="1">
      <c r="A13431" s="470"/>
    </row>
    <row r="13432" spans="1:1" s="471" customFormat="1" ht="12" hidden="1" customHeight="1">
      <c r="A13432" s="470"/>
    </row>
    <row r="13433" spans="1:1" s="471" customFormat="1" ht="12" hidden="1" customHeight="1">
      <c r="A13433" s="470"/>
    </row>
    <row r="13434" spans="1:1" s="471" customFormat="1" ht="12" hidden="1" customHeight="1">
      <c r="A13434" s="470"/>
    </row>
    <row r="13435" spans="1:1" s="471" customFormat="1" ht="12" hidden="1" customHeight="1">
      <c r="A13435" s="470"/>
    </row>
    <row r="13436" spans="1:1" s="471" customFormat="1" ht="12" hidden="1" customHeight="1">
      <c r="A13436" s="470"/>
    </row>
    <row r="13437" spans="1:1" s="471" customFormat="1" ht="12" hidden="1" customHeight="1">
      <c r="A13437" s="470"/>
    </row>
    <row r="13438" spans="1:1" s="471" customFormat="1" ht="12" hidden="1" customHeight="1">
      <c r="A13438" s="470"/>
    </row>
    <row r="13439" spans="1:1" s="471" customFormat="1" ht="12" hidden="1" customHeight="1">
      <c r="A13439" s="470"/>
    </row>
    <row r="13440" spans="1:1" s="471" customFormat="1" ht="12" hidden="1" customHeight="1">
      <c r="A13440" s="470"/>
    </row>
    <row r="13441" spans="1:1" s="471" customFormat="1" ht="12" hidden="1" customHeight="1">
      <c r="A13441" s="470"/>
    </row>
    <row r="13442" spans="1:1" s="471" customFormat="1" ht="12" hidden="1" customHeight="1">
      <c r="A13442" s="470"/>
    </row>
    <row r="13443" spans="1:1" s="471" customFormat="1" ht="12" hidden="1" customHeight="1">
      <c r="A13443" s="470"/>
    </row>
    <row r="13444" spans="1:1" s="471" customFormat="1" ht="12" hidden="1" customHeight="1">
      <c r="A13444" s="470"/>
    </row>
    <row r="13445" spans="1:1" s="471" customFormat="1" ht="12" hidden="1" customHeight="1">
      <c r="A13445" s="470"/>
    </row>
    <row r="13446" spans="1:1" s="471" customFormat="1" ht="12" hidden="1" customHeight="1">
      <c r="A13446" s="470"/>
    </row>
    <row r="13447" spans="1:1" s="471" customFormat="1" ht="12" hidden="1" customHeight="1">
      <c r="A13447" s="470"/>
    </row>
    <row r="13448" spans="1:1" s="471" customFormat="1" ht="12" hidden="1" customHeight="1">
      <c r="A13448" s="470"/>
    </row>
    <row r="13449" spans="1:1" s="471" customFormat="1" ht="12" hidden="1" customHeight="1">
      <c r="A13449" s="470"/>
    </row>
    <row r="13450" spans="1:1" s="471" customFormat="1" ht="12" hidden="1" customHeight="1">
      <c r="A13450" s="470"/>
    </row>
    <row r="13451" spans="1:1" s="471" customFormat="1" ht="12" hidden="1" customHeight="1">
      <c r="A13451" s="470"/>
    </row>
    <row r="13452" spans="1:1" s="471" customFormat="1" ht="12" hidden="1" customHeight="1">
      <c r="A13452" s="470"/>
    </row>
    <row r="13453" spans="1:1" s="471" customFormat="1" ht="12" hidden="1" customHeight="1">
      <c r="A13453" s="470"/>
    </row>
    <row r="13454" spans="1:1" s="471" customFormat="1" ht="12" hidden="1" customHeight="1">
      <c r="A13454" s="470"/>
    </row>
    <row r="13455" spans="1:1" s="471" customFormat="1" ht="12" hidden="1" customHeight="1">
      <c r="A13455" s="470"/>
    </row>
    <row r="13456" spans="1:1" s="471" customFormat="1" ht="12" hidden="1" customHeight="1">
      <c r="A13456" s="470"/>
    </row>
    <row r="13457" spans="1:1" s="471" customFormat="1" ht="12" hidden="1" customHeight="1">
      <c r="A13457" s="470"/>
    </row>
    <row r="13458" spans="1:1" s="471" customFormat="1" ht="12" hidden="1" customHeight="1">
      <c r="A13458" s="470"/>
    </row>
    <row r="13459" spans="1:1" s="471" customFormat="1" ht="12" hidden="1" customHeight="1">
      <c r="A13459" s="470"/>
    </row>
    <row r="13460" spans="1:1" s="471" customFormat="1" ht="12" hidden="1" customHeight="1">
      <c r="A13460" s="470"/>
    </row>
    <row r="13461" spans="1:1" s="471" customFormat="1" ht="12" hidden="1" customHeight="1">
      <c r="A13461" s="470"/>
    </row>
    <row r="13462" spans="1:1" s="471" customFormat="1" ht="12" hidden="1" customHeight="1">
      <c r="A13462" s="470"/>
    </row>
    <row r="13463" spans="1:1" s="471" customFormat="1" ht="12" hidden="1" customHeight="1">
      <c r="A13463" s="470"/>
    </row>
    <row r="13464" spans="1:1" s="471" customFormat="1" ht="12" hidden="1" customHeight="1">
      <c r="A13464" s="470"/>
    </row>
    <row r="13465" spans="1:1" s="471" customFormat="1" ht="12" hidden="1" customHeight="1">
      <c r="A13465" s="470"/>
    </row>
    <row r="13466" spans="1:1" s="471" customFormat="1" ht="12" hidden="1" customHeight="1">
      <c r="A13466" s="470"/>
    </row>
    <row r="13467" spans="1:1" s="471" customFormat="1" ht="12" hidden="1" customHeight="1">
      <c r="A13467" s="470"/>
    </row>
    <row r="13468" spans="1:1" s="471" customFormat="1" ht="12" hidden="1" customHeight="1">
      <c r="A13468" s="470"/>
    </row>
    <row r="13469" spans="1:1" s="471" customFormat="1" ht="12" hidden="1" customHeight="1">
      <c r="A13469" s="470"/>
    </row>
    <row r="13470" spans="1:1" s="471" customFormat="1" ht="12" hidden="1" customHeight="1">
      <c r="A13470" s="470"/>
    </row>
    <row r="13471" spans="1:1" s="471" customFormat="1" ht="12" hidden="1" customHeight="1">
      <c r="A13471" s="470"/>
    </row>
    <row r="13472" spans="1:1" s="471" customFormat="1" ht="12" hidden="1" customHeight="1">
      <c r="A13472" s="470"/>
    </row>
    <row r="13473" spans="1:1" s="471" customFormat="1" ht="12" hidden="1" customHeight="1">
      <c r="A13473" s="470"/>
    </row>
    <row r="13474" spans="1:1" s="471" customFormat="1" ht="12" hidden="1" customHeight="1">
      <c r="A13474" s="470"/>
    </row>
    <row r="13475" spans="1:1" s="471" customFormat="1" ht="12" hidden="1" customHeight="1">
      <c r="A13475" s="470"/>
    </row>
    <row r="13476" spans="1:1" s="471" customFormat="1" ht="12" hidden="1" customHeight="1">
      <c r="A13476" s="470"/>
    </row>
    <row r="13477" spans="1:1" s="471" customFormat="1" ht="12" hidden="1" customHeight="1">
      <c r="A13477" s="470"/>
    </row>
    <row r="13478" spans="1:1" s="471" customFormat="1" ht="12" hidden="1" customHeight="1">
      <c r="A13478" s="470"/>
    </row>
    <row r="13479" spans="1:1" s="471" customFormat="1" ht="12" hidden="1" customHeight="1">
      <c r="A13479" s="470"/>
    </row>
    <row r="13480" spans="1:1" s="471" customFormat="1" ht="12" hidden="1" customHeight="1">
      <c r="A13480" s="470"/>
    </row>
    <row r="13481" spans="1:1" s="471" customFormat="1" ht="12" hidden="1" customHeight="1">
      <c r="A13481" s="470"/>
    </row>
    <row r="13482" spans="1:1" s="471" customFormat="1" ht="12" hidden="1" customHeight="1">
      <c r="A13482" s="470"/>
    </row>
    <row r="13483" spans="1:1" s="471" customFormat="1" ht="12" hidden="1" customHeight="1">
      <c r="A13483" s="470"/>
    </row>
    <row r="13484" spans="1:1" s="471" customFormat="1" ht="12" hidden="1" customHeight="1">
      <c r="A13484" s="470"/>
    </row>
    <row r="13485" spans="1:1" s="471" customFormat="1" ht="12" hidden="1" customHeight="1">
      <c r="A13485" s="470"/>
    </row>
    <row r="13486" spans="1:1" s="471" customFormat="1" ht="12" hidden="1" customHeight="1">
      <c r="A13486" s="470"/>
    </row>
    <row r="13487" spans="1:1" s="471" customFormat="1" ht="12" hidden="1" customHeight="1">
      <c r="A13487" s="470"/>
    </row>
    <row r="13488" spans="1:1" s="471" customFormat="1" ht="12" hidden="1" customHeight="1">
      <c r="A13488" s="470"/>
    </row>
    <row r="13489" spans="1:1" s="471" customFormat="1" ht="12" hidden="1" customHeight="1">
      <c r="A13489" s="470"/>
    </row>
    <row r="13490" spans="1:1" s="471" customFormat="1" ht="12" hidden="1" customHeight="1">
      <c r="A13490" s="470"/>
    </row>
    <row r="13491" spans="1:1" s="471" customFormat="1" ht="12" hidden="1" customHeight="1">
      <c r="A13491" s="470"/>
    </row>
    <row r="13492" spans="1:1" s="471" customFormat="1" ht="12" hidden="1" customHeight="1">
      <c r="A13492" s="470"/>
    </row>
    <row r="13493" spans="1:1" s="471" customFormat="1" ht="12" hidden="1" customHeight="1">
      <c r="A13493" s="470"/>
    </row>
    <row r="13494" spans="1:1" s="471" customFormat="1" ht="12" hidden="1" customHeight="1">
      <c r="A13494" s="470"/>
    </row>
    <row r="13495" spans="1:1" s="471" customFormat="1" ht="12" hidden="1" customHeight="1">
      <c r="A13495" s="470"/>
    </row>
    <row r="13496" spans="1:1" s="471" customFormat="1" ht="12" hidden="1" customHeight="1">
      <c r="A13496" s="470"/>
    </row>
    <row r="13497" spans="1:1" s="471" customFormat="1" ht="12" hidden="1" customHeight="1">
      <c r="A13497" s="470"/>
    </row>
    <row r="13498" spans="1:1" s="471" customFormat="1" ht="12" hidden="1" customHeight="1">
      <c r="A13498" s="470"/>
    </row>
    <row r="13499" spans="1:1" s="471" customFormat="1" ht="12" hidden="1" customHeight="1">
      <c r="A13499" s="470"/>
    </row>
    <row r="13500" spans="1:1" s="471" customFormat="1" ht="12" hidden="1" customHeight="1">
      <c r="A13500" s="470"/>
    </row>
    <row r="13501" spans="1:1" s="471" customFormat="1" ht="12" hidden="1" customHeight="1">
      <c r="A13501" s="470"/>
    </row>
    <row r="13502" spans="1:1" s="471" customFormat="1" ht="12" hidden="1" customHeight="1">
      <c r="A13502" s="470"/>
    </row>
    <row r="13503" spans="1:1" s="471" customFormat="1" ht="12" hidden="1" customHeight="1">
      <c r="A13503" s="470"/>
    </row>
    <row r="13504" spans="1:1" s="471" customFormat="1" ht="12" hidden="1" customHeight="1">
      <c r="A13504" s="470"/>
    </row>
    <row r="13505" spans="1:1" s="471" customFormat="1" ht="12" hidden="1" customHeight="1">
      <c r="A13505" s="470"/>
    </row>
    <row r="13506" spans="1:1" s="471" customFormat="1" ht="12" hidden="1" customHeight="1">
      <c r="A13506" s="470"/>
    </row>
    <row r="13507" spans="1:1" s="471" customFormat="1" ht="12" hidden="1" customHeight="1">
      <c r="A13507" s="470"/>
    </row>
    <row r="13508" spans="1:1" s="471" customFormat="1" ht="12" hidden="1" customHeight="1">
      <c r="A13508" s="470"/>
    </row>
    <row r="13509" spans="1:1" s="471" customFormat="1" ht="12" hidden="1" customHeight="1">
      <c r="A13509" s="470"/>
    </row>
    <row r="13510" spans="1:1" s="471" customFormat="1" ht="12" hidden="1" customHeight="1">
      <c r="A13510" s="470"/>
    </row>
    <row r="13511" spans="1:1" s="471" customFormat="1" ht="12" hidden="1" customHeight="1">
      <c r="A13511" s="470"/>
    </row>
    <row r="13512" spans="1:1" s="471" customFormat="1" ht="12" hidden="1" customHeight="1">
      <c r="A13512" s="470"/>
    </row>
    <row r="13513" spans="1:1" s="471" customFormat="1" ht="12" hidden="1" customHeight="1">
      <c r="A13513" s="470"/>
    </row>
    <row r="13514" spans="1:1" s="471" customFormat="1" ht="12" hidden="1" customHeight="1">
      <c r="A13514" s="470"/>
    </row>
    <row r="13515" spans="1:1" s="471" customFormat="1" ht="12" hidden="1" customHeight="1">
      <c r="A13515" s="470"/>
    </row>
    <row r="13516" spans="1:1" s="471" customFormat="1" ht="12" hidden="1" customHeight="1">
      <c r="A13516" s="470"/>
    </row>
    <row r="13517" spans="1:1" s="471" customFormat="1" ht="12" hidden="1" customHeight="1">
      <c r="A13517" s="470"/>
    </row>
    <row r="13518" spans="1:1" s="471" customFormat="1" ht="12" hidden="1" customHeight="1">
      <c r="A13518" s="470"/>
    </row>
    <row r="13519" spans="1:1" s="471" customFormat="1" ht="12" hidden="1" customHeight="1">
      <c r="A13519" s="470"/>
    </row>
    <row r="13520" spans="1:1" s="471" customFormat="1" ht="12" hidden="1" customHeight="1">
      <c r="A13520" s="470"/>
    </row>
    <row r="13521" spans="1:1" s="471" customFormat="1" ht="12" hidden="1" customHeight="1">
      <c r="A13521" s="470"/>
    </row>
    <row r="13522" spans="1:1" s="471" customFormat="1" ht="12" hidden="1" customHeight="1">
      <c r="A13522" s="470"/>
    </row>
    <row r="13523" spans="1:1" s="471" customFormat="1" ht="12" hidden="1" customHeight="1">
      <c r="A13523" s="470"/>
    </row>
    <row r="13524" spans="1:1" s="471" customFormat="1" ht="12" hidden="1" customHeight="1">
      <c r="A13524" s="470"/>
    </row>
    <row r="13525" spans="1:1" s="471" customFormat="1" ht="12" hidden="1" customHeight="1">
      <c r="A13525" s="470"/>
    </row>
    <row r="13526" spans="1:1" s="471" customFormat="1" ht="12" hidden="1" customHeight="1">
      <c r="A13526" s="470"/>
    </row>
    <row r="13527" spans="1:1" s="471" customFormat="1" ht="12" hidden="1" customHeight="1">
      <c r="A13527" s="470"/>
    </row>
    <row r="13528" spans="1:1" s="471" customFormat="1" ht="12" hidden="1" customHeight="1">
      <c r="A13528" s="470"/>
    </row>
    <row r="13529" spans="1:1" s="471" customFormat="1" ht="12" hidden="1" customHeight="1">
      <c r="A13529" s="470"/>
    </row>
    <row r="13530" spans="1:1" s="471" customFormat="1" ht="12" hidden="1" customHeight="1">
      <c r="A13530" s="470"/>
    </row>
    <row r="13531" spans="1:1" s="471" customFormat="1" ht="12" hidden="1" customHeight="1">
      <c r="A13531" s="470"/>
    </row>
    <row r="13532" spans="1:1" s="471" customFormat="1" ht="12" hidden="1" customHeight="1">
      <c r="A13532" s="470"/>
    </row>
    <row r="13533" spans="1:1" s="471" customFormat="1" ht="12" hidden="1" customHeight="1">
      <c r="A13533" s="470"/>
    </row>
    <row r="13534" spans="1:1" s="471" customFormat="1" ht="12" hidden="1" customHeight="1">
      <c r="A13534" s="470"/>
    </row>
    <row r="13535" spans="1:1" s="471" customFormat="1" ht="12" hidden="1" customHeight="1">
      <c r="A13535" s="470"/>
    </row>
    <row r="13536" spans="1:1" s="471" customFormat="1" ht="12" hidden="1" customHeight="1">
      <c r="A13536" s="470"/>
    </row>
    <row r="13537" spans="1:1" s="471" customFormat="1" ht="12" hidden="1" customHeight="1">
      <c r="A13537" s="470"/>
    </row>
    <row r="13538" spans="1:1" s="471" customFormat="1" ht="12" hidden="1" customHeight="1">
      <c r="A13538" s="470"/>
    </row>
    <row r="13539" spans="1:1" s="471" customFormat="1" ht="12" hidden="1" customHeight="1">
      <c r="A13539" s="470"/>
    </row>
    <row r="13540" spans="1:1" s="471" customFormat="1" ht="12" hidden="1" customHeight="1">
      <c r="A13540" s="470"/>
    </row>
    <row r="13541" spans="1:1" s="471" customFormat="1" ht="12" hidden="1" customHeight="1">
      <c r="A13541" s="470"/>
    </row>
    <row r="13542" spans="1:1" s="471" customFormat="1" ht="12" hidden="1" customHeight="1">
      <c r="A13542" s="470"/>
    </row>
    <row r="13543" spans="1:1" s="471" customFormat="1" ht="12" hidden="1" customHeight="1">
      <c r="A13543" s="470"/>
    </row>
    <row r="13544" spans="1:1" s="471" customFormat="1" ht="12" hidden="1" customHeight="1">
      <c r="A13544" s="470"/>
    </row>
    <row r="13545" spans="1:1" s="471" customFormat="1" ht="12" hidden="1" customHeight="1">
      <c r="A13545" s="470"/>
    </row>
    <row r="13546" spans="1:1" s="471" customFormat="1" ht="12" hidden="1" customHeight="1">
      <c r="A13546" s="470"/>
    </row>
    <row r="13547" spans="1:1" s="471" customFormat="1" ht="12" hidden="1" customHeight="1">
      <c r="A13547" s="470"/>
    </row>
    <row r="13548" spans="1:1" s="471" customFormat="1" ht="12" hidden="1" customHeight="1">
      <c r="A13548" s="470"/>
    </row>
    <row r="13549" spans="1:1" s="471" customFormat="1" ht="12" hidden="1" customHeight="1">
      <c r="A13549" s="470"/>
    </row>
    <row r="13550" spans="1:1" s="471" customFormat="1" ht="12" hidden="1" customHeight="1">
      <c r="A13550" s="470"/>
    </row>
    <row r="13551" spans="1:1" s="471" customFormat="1" ht="12" hidden="1" customHeight="1">
      <c r="A13551" s="470"/>
    </row>
    <row r="13552" spans="1:1" s="471" customFormat="1" ht="12" hidden="1" customHeight="1">
      <c r="A13552" s="470"/>
    </row>
    <row r="13553" spans="1:1" s="471" customFormat="1" ht="12" hidden="1" customHeight="1">
      <c r="A13553" s="470"/>
    </row>
    <row r="13554" spans="1:1" s="471" customFormat="1" ht="12" hidden="1" customHeight="1">
      <c r="A13554" s="470"/>
    </row>
    <row r="13555" spans="1:1" s="471" customFormat="1" ht="12" hidden="1" customHeight="1">
      <c r="A13555" s="470"/>
    </row>
    <row r="13556" spans="1:1" s="471" customFormat="1" ht="12" hidden="1" customHeight="1">
      <c r="A13556" s="470"/>
    </row>
    <row r="13557" spans="1:1" s="471" customFormat="1" ht="12" hidden="1" customHeight="1">
      <c r="A13557" s="470"/>
    </row>
    <row r="13558" spans="1:1" s="471" customFormat="1" ht="12" hidden="1" customHeight="1">
      <c r="A13558" s="470"/>
    </row>
    <row r="13559" spans="1:1" s="471" customFormat="1" ht="12" hidden="1" customHeight="1">
      <c r="A13559" s="470"/>
    </row>
    <row r="13560" spans="1:1" s="471" customFormat="1" ht="12" hidden="1" customHeight="1">
      <c r="A13560" s="470"/>
    </row>
    <row r="13561" spans="1:1" s="471" customFormat="1" ht="12" hidden="1" customHeight="1">
      <c r="A13561" s="470"/>
    </row>
    <row r="13562" spans="1:1" s="471" customFormat="1" ht="12" hidden="1" customHeight="1">
      <c r="A13562" s="470"/>
    </row>
    <row r="13563" spans="1:1" s="471" customFormat="1" ht="12" hidden="1" customHeight="1">
      <c r="A13563" s="470"/>
    </row>
    <row r="13564" spans="1:1" s="471" customFormat="1" ht="12" hidden="1" customHeight="1">
      <c r="A13564" s="470"/>
    </row>
    <row r="13565" spans="1:1" s="471" customFormat="1" ht="12" hidden="1" customHeight="1">
      <c r="A13565" s="470"/>
    </row>
    <row r="13566" spans="1:1" s="471" customFormat="1" ht="12" hidden="1" customHeight="1">
      <c r="A13566" s="470"/>
    </row>
    <row r="13567" spans="1:1" s="471" customFormat="1" ht="12" hidden="1" customHeight="1">
      <c r="A13567" s="470"/>
    </row>
    <row r="13568" spans="1:1" s="471" customFormat="1" ht="12" hidden="1" customHeight="1">
      <c r="A13568" s="470"/>
    </row>
    <row r="13569" spans="1:1" s="471" customFormat="1" ht="12" hidden="1" customHeight="1">
      <c r="A13569" s="470"/>
    </row>
    <row r="13570" spans="1:1" s="471" customFormat="1" ht="12" hidden="1" customHeight="1">
      <c r="A13570" s="470"/>
    </row>
    <row r="13571" spans="1:1" s="471" customFormat="1" ht="12" hidden="1" customHeight="1">
      <c r="A13571" s="470"/>
    </row>
    <row r="13572" spans="1:1" s="471" customFormat="1" ht="12" hidden="1" customHeight="1">
      <c r="A13572" s="470"/>
    </row>
    <row r="13573" spans="1:1" s="471" customFormat="1" ht="12" hidden="1" customHeight="1">
      <c r="A13573" s="470"/>
    </row>
    <row r="13574" spans="1:1" s="471" customFormat="1" ht="12" hidden="1" customHeight="1">
      <c r="A13574" s="470"/>
    </row>
    <row r="13575" spans="1:1" s="471" customFormat="1" ht="12" hidden="1" customHeight="1">
      <c r="A13575" s="470"/>
    </row>
    <row r="13576" spans="1:1" s="471" customFormat="1" ht="12" hidden="1" customHeight="1">
      <c r="A13576" s="470"/>
    </row>
    <row r="13577" spans="1:1" s="471" customFormat="1" ht="12" hidden="1" customHeight="1">
      <c r="A13577" s="470"/>
    </row>
    <row r="13578" spans="1:1" s="471" customFormat="1" ht="12" hidden="1" customHeight="1">
      <c r="A13578" s="470"/>
    </row>
    <row r="13579" spans="1:1" s="471" customFormat="1" ht="12" hidden="1" customHeight="1">
      <c r="A13579" s="470"/>
    </row>
    <row r="13580" spans="1:1" s="471" customFormat="1" ht="12" hidden="1" customHeight="1">
      <c r="A13580" s="470"/>
    </row>
    <row r="13581" spans="1:1" s="471" customFormat="1" ht="12" hidden="1" customHeight="1">
      <c r="A13581" s="470"/>
    </row>
    <row r="13582" spans="1:1" s="471" customFormat="1" ht="12" hidden="1" customHeight="1">
      <c r="A13582" s="470"/>
    </row>
    <row r="13583" spans="1:1" s="471" customFormat="1" ht="12" hidden="1" customHeight="1">
      <c r="A13583" s="470"/>
    </row>
    <row r="13584" spans="1:1" s="471" customFormat="1" ht="12" hidden="1" customHeight="1">
      <c r="A13584" s="470"/>
    </row>
    <row r="13585" spans="1:1" s="471" customFormat="1" ht="12" hidden="1" customHeight="1">
      <c r="A13585" s="470"/>
    </row>
    <row r="13586" spans="1:1" s="471" customFormat="1" ht="12" hidden="1" customHeight="1">
      <c r="A13586" s="470"/>
    </row>
    <row r="13587" spans="1:1" s="471" customFormat="1" ht="12" hidden="1" customHeight="1">
      <c r="A13587" s="470"/>
    </row>
    <row r="13588" spans="1:1" s="471" customFormat="1" ht="12" hidden="1" customHeight="1">
      <c r="A13588" s="470"/>
    </row>
    <row r="13589" spans="1:1" s="471" customFormat="1" ht="12" hidden="1" customHeight="1">
      <c r="A13589" s="470"/>
    </row>
    <row r="13590" spans="1:1" s="471" customFormat="1" ht="12" hidden="1" customHeight="1">
      <c r="A13590" s="470"/>
    </row>
    <row r="13591" spans="1:1" s="471" customFormat="1" ht="12" hidden="1" customHeight="1">
      <c r="A13591" s="470"/>
    </row>
    <row r="13592" spans="1:1" s="471" customFormat="1" ht="12" hidden="1" customHeight="1">
      <c r="A13592" s="470"/>
    </row>
    <row r="13593" spans="1:1" s="471" customFormat="1" ht="12" hidden="1" customHeight="1">
      <c r="A13593" s="470"/>
    </row>
    <row r="13594" spans="1:1" s="471" customFormat="1" ht="12" hidden="1" customHeight="1">
      <c r="A13594" s="470"/>
    </row>
    <row r="13595" spans="1:1" s="471" customFormat="1" ht="12" hidden="1" customHeight="1">
      <c r="A13595" s="470"/>
    </row>
    <row r="13596" spans="1:1" s="471" customFormat="1" ht="12" hidden="1" customHeight="1">
      <c r="A13596" s="470"/>
    </row>
    <row r="13597" spans="1:1" s="471" customFormat="1" ht="12" hidden="1" customHeight="1">
      <c r="A13597" s="470"/>
    </row>
    <row r="13598" spans="1:1" s="471" customFormat="1" ht="12" hidden="1" customHeight="1">
      <c r="A13598" s="470"/>
    </row>
    <row r="13599" spans="1:1" s="471" customFormat="1" ht="12" hidden="1" customHeight="1">
      <c r="A13599" s="470"/>
    </row>
    <row r="13600" spans="1:1" s="471" customFormat="1" ht="12" hidden="1" customHeight="1">
      <c r="A13600" s="470"/>
    </row>
    <row r="13601" spans="1:1" s="471" customFormat="1" ht="12" hidden="1" customHeight="1">
      <c r="A13601" s="470"/>
    </row>
    <row r="13602" spans="1:1" s="471" customFormat="1" ht="12" hidden="1" customHeight="1">
      <c r="A13602" s="470"/>
    </row>
    <row r="13603" spans="1:1" s="471" customFormat="1" ht="12" hidden="1" customHeight="1">
      <c r="A13603" s="470"/>
    </row>
    <row r="13604" spans="1:1" s="471" customFormat="1" ht="12" hidden="1" customHeight="1">
      <c r="A13604" s="470"/>
    </row>
    <row r="13605" spans="1:1" s="471" customFormat="1" ht="12" hidden="1" customHeight="1">
      <c r="A13605" s="470"/>
    </row>
    <row r="13606" spans="1:1" s="471" customFormat="1" ht="12" hidden="1" customHeight="1">
      <c r="A13606" s="470"/>
    </row>
    <row r="13607" spans="1:1" s="471" customFormat="1" ht="12" hidden="1" customHeight="1">
      <c r="A13607" s="470"/>
    </row>
    <row r="13608" spans="1:1" s="471" customFormat="1" ht="12" hidden="1" customHeight="1">
      <c r="A13608" s="470"/>
    </row>
    <row r="13609" spans="1:1" s="471" customFormat="1" ht="12" hidden="1" customHeight="1">
      <c r="A13609" s="470"/>
    </row>
    <row r="13610" spans="1:1" s="471" customFormat="1" ht="12" hidden="1" customHeight="1">
      <c r="A13610" s="470"/>
    </row>
    <row r="13611" spans="1:1" s="471" customFormat="1" ht="12" hidden="1" customHeight="1">
      <c r="A13611" s="470"/>
    </row>
    <row r="13612" spans="1:1" s="471" customFormat="1" ht="12" hidden="1" customHeight="1">
      <c r="A13612" s="470"/>
    </row>
    <row r="13613" spans="1:1" s="471" customFormat="1" ht="12" hidden="1" customHeight="1">
      <c r="A13613" s="470"/>
    </row>
    <row r="13614" spans="1:1" s="471" customFormat="1" ht="12" hidden="1" customHeight="1">
      <c r="A13614" s="470"/>
    </row>
    <row r="13615" spans="1:1" s="471" customFormat="1" ht="12" hidden="1" customHeight="1">
      <c r="A13615" s="470"/>
    </row>
    <row r="13616" spans="1:1" s="471" customFormat="1" ht="12" hidden="1" customHeight="1">
      <c r="A13616" s="470"/>
    </row>
    <row r="13617" spans="1:1" s="471" customFormat="1" ht="12" hidden="1" customHeight="1">
      <c r="A13617" s="470"/>
    </row>
    <row r="13618" spans="1:1" s="471" customFormat="1" ht="12" hidden="1" customHeight="1">
      <c r="A13618" s="470"/>
    </row>
    <row r="13619" spans="1:1" s="471" customFormat="1" ht="12" hidden="1" customHeight="1">
      <c r="A13619" s="470"/>
    </row>
    <row r="13620" spans="1:1" s="471" customFormat="1" ht="12" hidden="1" customHeight="1">
      <c r="A13620" s="470"/>
    </row>
    <row r="13621" spans="1:1" s="471" customFormat="1" ht="12" hidden="1" customHeight="1">
      <c r="A13621" s="470"/>
    </row>
    <row r="13622" spans="1:1" s="471" customFormat="1" ht="12" hidden="1" customHeight="1">
      <c r="A13622" s="470"/>
    </row>
    <row r="13623" spans="1:1" s="471" customFormat="1" ht="12" hidden="1" customHeight="1">
      <c r="A13623" s="470"/>
    </row>
    <row r="13624" spans="1:1" s="471" customFormat="1" ht="12" hidden="1" customHeight="1">
      <c r="A13624" s="470"/>
    </row>
    <row r="13625" spans="1:1" s="471" customFormat="1" ht="12" hidden="1" customHeight="1">
      <c r="A13625" s="470"/>
    </row>
    <row r="13626" spans="1:1" s="471" customFormat="1" ht="12" hidden="1" customHeight="1">
      <c r="A13626" s="470"/>
    </row>
    <row r="13627" spans="1:1" s="471" customFormat="1" ht="12" hidden="1" customHeight="1">
      <c r="A13627" s="470"/>
    </row>
    <row r="13628" spans="1:1" s="471" customFormat="1" ht="12" hidden="1" customHeight="1">
      <c r="A13628" s="470"/>
    </row>
    <row r="13629" spans="1:1" s="471" customFormat="1" ht="12" hidden="1" customHeight="1">
      <c r="A13629" s="470"/>
    </row>
    <row r="13630" spans="1:1" s="471" customFormat="1" ht="12" hidden="1" customHeight="1">
      <c r="A13630" s="470"/>
    </row>
    <row r="13631" spans="1:1" s="471" customFormat="1" ht="12" hidden="1" customHeight="1">
      <c r="A13631" s="470"/>
    </row>
    <row r="13632" spans="1:1" s="471" customFormat="1" ht="12" hidden="1" customHeight="1">
      <c r="A13632" s="470"/>
    </row>
    <row r="13633" spans="1:1" s="471" customFormat="1" ht="12" hidden="1" customHeight="1">
      <c r="A13633" s="470"/>
    </row>
    <row r="13634" spans="1:1" s="471" customFormat="1" ht="12" hidden="1" customHeight="1">
      <c r="A13634" s="470"/>
    </row>
    <row r="13635" spans="1:1" s="471" customFormat="1" ht="12" hidden="1" customHeight="1">
      <c r="A13635" s="470"/>
    </row>
    <row r="13636" spans="1:1" s="471" customFormat="1" ht="12" hidden="1" customHeight="1">
      <c r="A13636" s="470"/>
    </row>
    <row r="13637" spans="1:1" s="471" customFormat="1" ht="12" hidden="1" customHeight="1">
      <c r="A13637" s="470"/>
    </row>
    <row r="13638" spans="1:1" s="471" customFormat="1" ht="12" hidden="1" customHeight="1">
      <c r="A13638" s="470"/>
    </row>
    <row r="13639" spans="1:1" s="471" customFormat="1" ht="12" hidden="1" customHeight="1">
      <c r="A13639" s="470"/>
    </row>
    <row r="13640" spans="1:1" s="471" customFormat="1" ht="12" hidden="1" customHeight="1">
      <c r="A13640" s="470"/>
    </row>
    <row r="13641" spans="1:1" s="471" customFormat="1" ht="12" hidden="1" customHeight="1">
      <c r="A13641" s="470"/>
    </row>
    <row r="13642" spans="1:1" s="471" customFormat="1" ht="12" hidden="1" customHeight="1">
      <c r="A13642" s="470"/>
    </row>
    <row r="13643" spans="1:1" s="471" customFormat="1" ht="12" hidden="1" customHeight="1">
      <c r="A13643" s="470"/>
    </row>
    <row r="13644" spans="1:1" s="471" customFormat="1" ht="12" hidden="1" customHeight="1">
      <c r="A13644" s="470"/>
    </row>
    <row r="13645" spans="1:1" s="471" customFormat="1" ht="12" hidden="1" customHeight="1">
      <c r="A13645" s="470"/>
    </row>
    <row r="13646" spans="1:1" s="471" customFormat="1" ht="12" hidden="1" customHeight="1">
      <c r="A13646" s="470"/>
    </row>
    <row r="13647" spans="1:1" s="471" customFormat="1" ht="12" hidden="1" customHeight="1">
      <c r="A13647" s="470"/>
    </row>
    <row r="13648" spans="1:1" s="471" customFormat="1" ht="12" hidden="1" customHeight="1">
      <c r="A13648" s="470"/>
    </row>
    <row r="13649" spans="1:1" s="471" customFormat="1" ht="12" hidden="1" customHeight="1">
      <c r="A13649" s="470"/>
    </row>
    <row r="13650" spans="1:1" s="471" customFormat="1" ht="12" hidden="1" customHeight="1">
      <c r="A13650" s="470"/>
    </row>
    <row r="13651" spans="1:1" s="471" customFormat="1" ht="12" hidden="1" customHeight="1">
      <c r="A13651" s="470"/>
    </row>
    <row r="13652" spans="1:1" s="471" customFormat="1" ht="12" hidden="1" customHeight="1">
      <c r="A13652" s="470"/>
    </row>
    <row r="13653" spans="1:1" s="471" customFormat="1" ht="12" hidden="1" customHeight="1">
      <c r="A13653" s="470"/>
    </row>
    <row r="13654" spans="1:1" s="471" customFormat="1" ht="12" hidden="1" customHeight="1">
      <c r="A13654" s="470"/>
    </row>
    <row r="13655" spans="1:1" s="471" customFormat="1" ht="12" hidden="1" customHeight="1">
      <c r="A13655" s="470"/>
    </row>
    <row r="13656" spans="1:1" s="471" customFormat="1" ht="12" hidden="1" customHeight="1">
      <c r="A13656" s="470"/>
    </row>
    <row r="13657" spans="1:1" s="471" customFormat="1" ht="12" hidden="1" customHeight="1">
      <c r="A13657" s="470"/>
    </row>
    <row r="13658" spans="1:1" s="471" customFormat="1" ht="12" hidden="1" customHeight="1">
      <c r="A13658" s="470"/>
    </row>
    <row r="13659" spans="1:1" s="471" customFormat="1" ht="12" hidden="1" customHeight="1">
      <c r="A13659" s="470"/>
    </row>
    <row r="13660" spans="1:1" s="471" customFormat="1" ht="12" hidden="1" customHeight="1">
      <c r="A13660" s="470"/>
    </row>
    <row r="13661" spans="1:1" s="471" customFormat="1" ht="12" hidden="1" customHeight="1">
      <c r="A13661" s="470"/>
    </row>
    <row r="13662" spans="1:1" s="471" customFormat="1" ht="12" hidden="1" customHeight="1">
      <c r="A13662" s="470"/>
    </row>
    <row r="13663" spans="1:1" s="471" customFormat="1" ht="12" hidden="1" customHeight="1">
      <c r="A13663" s="470"/>
    </row>
    <row r="13664" spans="1:1" s="471" customFormat="1" ht="12" hidden="1" customHeight="1">
      <c r="A13664" s="470"/>
    </row>
    <row r="13665" spans="1:1" s="471" customFormat="1" ht="12" hidden="1" customHeight="1">
      <c r="A13665" s="470"/>
    </row>
    <row r="13666" spans="1:1" s="471" customFormat="1" ht="12" hidden="1" customHeight="1">
      <c r="A13666" s="470"/>
    </row>
    <row r="13667" spans="1:1" s="471" customFormat="1" ht="12" hidden="1" customHeight="1">
      <c r="A13667" s="470"/>
    </row>
    <row r="13668" spans="1:1" s="471" customFormat="1" ht="12" hidden="1" customHeight="1">
      <c r="A13668" s="470"/>
    </row>
    <row r="13669" spans="1:1" s="471" customFormat="1" ht="12" hidden="1" customHeight="1">
      <c r="A13669" s="470"/>
    </row>
    <row r="13670" spans="1:1" s="471" customFormat="1" ht="12" hidden="1" customHeight="1">
      <c r="A13670" s="470"/>
    </row>
    <row r="13671" spans="1:1" s="471" customFormat="1" ht="12" hidden="1" customHeight="1">
      <c r="A13671" s="470"/>
    </row>
    <row r="13672" spans="1:1" s="471" customFormat="1" ht="12" hidden="1" customHeight="1">
      <c r="A13672" s="470"/>
    </row>
    <row r="13673" spans="1:1" s="471" customFormat="1" ht="12" hidden="1" customHeight="1">
      <c r="A13673" s="470"/>
    </row>
    <row r="13674" spans="1:1" s="471" customFormat="1" ht="12" hidden="1" customHeight="1">
      <c r="A13674" s="470"/>
    </row>
    <row r="13675" spans="1:1" s="471" customFormat="1" ht="12" hidden="1" customHeight="1">
      <c r="A13675" s="470"/>
    </row>
    <row r="13676" spans="1:1" s="471" customFormat="1" ht="12" hidden="1" customHeight="1">
      <c r="A13676" s="470"/>
    </row>
    <row r="13677" spans="1:1" s="471" customFormat="1" ht="12" hidden="1" customHeight="1">
      <c r="A13677" s="470"/>
    </row>
    <row r="13678" spans="1:1" s="471" customFormat="1" ht="12" hidden="1" customHeight="1">
      <c r="A13678" s="470"/>
    </row>
    <row r="13679" spans="1:1" s="471" customFormat="1" ht="12" hidden="1" customHeight="1">
      <c r="A13679" s="470"/>
    </row>
    <row r="13680" spans="1:1" s="471" customFormat="1" ht="12" hidden="1" customHeight="1">
      <c r="A13680" s="470"/>
    </row>
    <row r="13681" spans="1:1" s="471" customFormat="1" ht="12" hidden="1" customHeight="1">
      <c r="A13681" s="470"/>
    </row>
    <row r="13682" spans="1:1" s="471" customFormat="1" ht="12" hidden="1" customHeight="1">
      <c r="A13682" s="470"/>
    </row>
    <row r="13683" spans="1:1" s="471" customFormat="1" ht="12" hidden="1" customHeight="1">
      <c r="A13683" s="470"/>
    </row>
    <row r="13684" spans="1:1" s="471" customFormat="1" ht="12" hidden="1" customHeight="1">
      <c r="A13684" s="470"/>
    </row>
    <row r="13685" spans="1:1" s="471" customFormat="1" ht="12" hidden="1" customHeight="1">
      <c r="A13685" s="470"/>
    </row>
    <row r="13686" spans="1:1" s="471" customFormat="1" ht="12" hidden="1" customHeight="1">
      <c r="A13686" s="470"/>
    </row>
    <row r="13687" spans="1:1" s="471" customFormat="1" ht="12" hidden="1" customHeight="1">
      <c r="A13687" s="470"/>
    </row>
    <row r="13688" spans="1:1" s="471" customFormat="1" ht="12" hidden="1" customHeight="1">
      <c r="A13688" s="470"/>
    </row>
    <row r="13689" spans="1:1" s="471" customFormat="1" ht="12" hidden="1" customHeight="1">
      <c r="A13689" s="470"/>
    </row>
    <row r="13690" spans="1:1" s="471" customFormat="1" ht="12" hidden="1" customHeight="1">
      <c r="A13690" s="470"/>
    </row>
    <row r="13691" spans="1:1" s="471" customFormat="1" ht="12" hidden="1" customHeight="1">
      <c r="A13691" s="470"/>
    </row>
    <row r="13692" spans="1:1" s="471" customFormat="1" ht="12" hidden="1" customHeight="1">
      <c r="A13692" s="470"/>
    </row>
    <row r="13693" spans="1:1" s="471" customFormat="1" ht="12" hidden="1" customHeight="1">
      <c r="A13693" s="470"/>
    </row>
    <row r="13694" spans="1:1" s="471" customFormat="1" ht="12" hidden="1" customHeight="1">
      <c r="A13694" s="470"/>
    </row>
    <row r="13695" spans="1:1" s="471" customFormat="1" ht="12" hidden="1" customHeight="1">
      <c r="A13695" s="470"/>
    </row>
    <row r="13696" spans="1:1" s="471" customFormat="1" ht="12" hidden="1" customHeight="1">
      <c r="A13696" s="470"/>
    </row>
    <row r="13697" spans="1:1" s="471" customFormat="1" ht="12" hidden="1" customHeight="1">
      <c r="A13697" s="470"/>
    </row>
    <row r="13698" spans="1:1" s="471" customFormat="1" ht="12" hidden="1" customHeight="1">
      <c r="A13698" s="470"/>
    </row>
    <row r="13699" spans="1:1" s="471" customFormat="1" ht="12" hidden="1" customHeight="1">
      <c r="A13699" s="470"/>
    </row>
    <row r="13700" spans="1:1" s="471" customFormat="1" ht="12" hidden="1" customHeight="1">
      <c r="A13700" s="470"/>
    </row>
    <row r="13701" spans="1:1" s="471" customFormat="1" ht="12" hidden="1" customHeight="1">
      <c r="A13701" s="470"/>
    </row>
    <row r="13702" spans="1:1" s="471" customFormat="1" ht="12" hidden="1" customHeight="1">
      <c r="A13702" s="470"/>
    </row>
    <row r="13703" spans="1:1" s="471" customFormat="1" ht="12" hidden="1" customHeight="1">
      <c r="A13703" s="470"/>
    </row>
    <row r="13704" spans="1:1" s="471" customFormat="1" ht="12" hidden="1" customHeight="1">
      <c r="A13704" s="470"/>
    </row>
    <row r="13705" spans="1:1" s="471" customFormat="1" ht="12" hidden="1" customHeight="1">
      <c r="A13705" s="470"/>
    </row>
    <row r="13706" spans="1:1" s="471" customFormat="1" ht="12" hidden="1" customHeight="1">
      <c r="A13706" s="470"/>
    </row>
    <row r="13707" spans="1:1" s="471" customFormat="1" ht="12" hidden="1" customHeight="1">
      <c r="A13707" s="470"/>
    </row>
    <row r="13708" spans="1:1" s="471" customFormat="1" ht="12" hidden="1" customHeight="1">
      <c r="A13708" s="470"/>
    </row>
    <row r="13709" spans="1:1" s="471" customFormat="1" ht="12" hidden="1" customHeight="1">
      <c r="A13709" s="470"/>
    </row>
    <row r="13710" spans="1:1" s="471" customFormat="1" ht="12" hidden="1" customHeight="1">
      <c r="A13710" s="470"/>
    </row>
    <row r="13711" spans="1:1" s="471" customFormat="1" ht="12" hidden="1" customHeight="1">
      <c r="A13711" s="470"/>
    </row>
    <row r="13712" spans="1:1" s="471" customFormat="1" ht="12" hidden="1" customHeight="1">
      <c r="A13712" s="470"/>
    </row>
    <row r="13713" spans="1:1" s="471" customFormat="1" ht="12" hidden="1" customHeight="1">
      <c r="A13713" s="470"/>
    </row>
    <row r="13714" spans="1:1" s="471" customFormat="1" ht="12" hidden="1" customHeight="1">
      <c r="A13714" s="470"/>
    </row>
    <row r="13715" spans="1:1" s="471" customFormat="1" ht="12" hidden="1" customHeight="1">
      <c r="A13715" s="470"/>
    </row>
    <row r="13716" spans="1:1" s="471" customFormat="1" ht="12" hidden="1" customHeight="1">
      <c r="A13716" s="470"/>
    </row>
    <row r="13717" spans="1:1" s="471" customFormat="1" ht="12" hidden="1" customHeight="1">
      <c r="A13717" s="470"/>
    </row>
    <row r="13718" spans="1:1" s="471" customFormat="1" ht="12" hidden="1" customHeight="1">
      <c r="A13718" s="470"/>
    </row>
    <row r="13719" spans="1:1" s="471" customFormat="1" ht="12" hidden="1" customHeight="1">
      <c r="A13719" s="470"/>
    </row>
    <row r="13720" spans="1:1" s="471" customFormat="1" ht="12" hidden="1" customHeight="1">
      <c r="A13720" s="470"/>
    </row>
    <row r="13721" spans="1:1" s="471" customFormat="1" ht="12" hidden="1" customHeight="1">
      <c r="A13721" s="470"/>
    </row>
    <row r="13722" spans="1:1" s="471" customFormat="1" ht="12" hidden="1" customHeight="1">
      <c r="A13722" s="470"/>
    </row>
    <row r="13723" spans="1:1" s="471" customFormat="1" ht="12" hidden="1" customHeight="1">
      <c r="A13723" s="470"/>
    </row>
    <row r="13724" spans="1:1" s="471" customFormat="1" ht="12" hidden="1" customHeight="1">
      <c r="A13724" s="470"/>
    </row>
    <row r="13725" spans="1:1" s="471" customFormat="1" ht="12" hidden="1" customHeight="1">
      <c r="A13725" s="470"/>
    </row>
    <row r="13726" spans="1:1" s="471" customFormat="1" ht="12" hidden="1" customHeight="1">
      <c r="A13726" s="470"/>
    </row>
    <row r="13727" spans="1:1" s="471" customFormat="1" ht="12" hidden="1" customHeight="1">
      <c r="A13727" s="470"/>
    </row>
    <row r="13728" spans="1:1" s="471" customFormat="1" ht="12" hidden="1" customHeight="1">
      <c r="A13728" s="470"/>
    </row>
    <row r="13729" spans="1:1" s="471" customFormat="1" ht="12" hidden="1" customHeight="1">
      <c r="A13729" s="470"/>
    </row>
    <row r="13730" spans="1:1" s="471" customFormat="1" ht="12" hidden="1" customHeight="1">
      <c r="A13730" s="470"/>
    </row>
    <row r="13731" spans="1:1" s="471" customFormat="1" ht="12" hidden="1" customHeight="1">
      <c r="A13731" s="470"/>
    </row>
    <row r="13732" spans="1:1" s="471" customFormat="1" ht="12" hidden="1" customHeight="1">
      <c r="A13732" s="470"/>
    </row>
    <row r="13733" spans="1:1" s="471" customFormat="1" ht="12" hidden="1" customHeight="1">
      <c r="A13733" s="470"/>
    </row>
    <row r="13734" spans="1:1" s="471" customFormat="1" ht="12" hidden="1" customHeight="1">
      <c r="A13734" s="470"/>
    </row>
    <row r="13735" spans="1:1" s="471" customFormat="1" ht="12" hidden="1" customHeight="1">
      <c r="A13735" s="470"/>
    </row>
    <row r="13736" spans="1:1" s="471" customFormat="1" ht="12" hidden="1" customHeight="1">
      <c r="A13736" s="470"/>
    </row>
    <row r="13737" spans="1:1" s="471" customFormat="1" ht="12" hidden="1" customHeight="1">
      <c r="A13737" s="470"/>
    </row>
    <row r="13738" spans="1:1" s="471" customFormat="1" ht="12" hidden="1" customHeight="1">
      <c r="A13738" s="470"/>
    </row>
    <row r="13739" spans="1:1" s="471" customFormat="1" ht="12" hidden="1" customHeight="1">
      <c r="A13739" s="470"/>
    </row>
    <row r="13740" spans="1:1" s="471" customFormat="1" ht="12" hidden="1" customHeight="1">
      <c r="A13740" s="470"/>
    </row>
    <row r="13741" spans="1:1" s="471" customFormat="1" ht="12" hidden="1" customHeight="1">
      <c r="A13741" s="470"/>
    </row>
    <row r="13742" spans="1:1" s="471" customFormat="1" ht="12" hidden="1" customHeight="1">
      <c r="A13742" s="470"/>
    </row>
    <row r="13743" spans="1:1" s="471" customFormat="1" ht="12" hidden="1" customHeight="1">
      <c r="A13743" s="470"/>
    </row>
    <row r="13744" spans="1:1" s="471" customFormat="1" ht="12" hidden="1" customHeight="1">
      <c r="A13744" s="470"/>
    </row>
    <row r="13745" spans="1:1" s="471" customFormat="1" ht="12" hidden="1" customHeight="1">
      <c r="A13745" s="470"/>
    </row>
    <row r="13746" spans="1:1" s="471" customFormat="1" ht="12" hidden="1" customHeight="1">
      <c r="A13746" s="470"/>
    </row>
    <row r="13747" spans="1:1" s="471" customFormat="1" ht="12" hidden="1" customHeight="1">
      <c r="A13747" s="470"/>
    </row>
    <row r="13748" spans="1:1" s="471" customFormat="1" ht="12" hidden="1" customHeight="1">
      <c r="A13748" s="470"/>
    </row>
    <row r="13749" spans="1:1" s="471" customFormat="1" ht="12" hidden="1" customHeight="1">
      <c r="A13749" s="470"/>
    </row>
    <row r="13750" spans="1:1" s="471" customFormat="1" ht="12" hidden="1" customHeight="1">
      <c r="A13750" s="470"/>
    </row>
    <row r="13751" spans="1:1" s="471" customFormat="1" ht="12" hidden="1" customHeight="1">
      <c r="A13751" s="470"/>
    </row>
    <row r="13752" spans="1:1" s="471" customFormat="1" ht="12" hidden="1" customHeight="1">
      <c r="A13752" s="470"/>
    </row>
    <row r="13753" spans="1:1" s="471" customFormat="1" ht="12" hidden="1" customHeight="1">
      <c r="A13753" s="470"/>
    </row>
    <row r="13754" spans="1:1" s="471" customFormat="1" ht="12" hidden="1" customHeight="1">
      <c r="A13754" s="470"/>
    </row>
    <row r="13755" spans="1:1" s="471" customFormat="1" ht="12" hidden="1" customHeight="1">
      <c r="A13755" s="470"/>
    </row>
    <row r="13756" spans="1:1" s="471" customFormat="1" ht="12" hidden="1" customHeight="1">
      <c r="A13756" s="470"/>
    </row>
    <row r="13757" spans="1:1" s="471" customFormat="1" ht="12" hidden="1" customHeight="1">
      <c r="A13757" s="470"/>
    </row>
    <row r="13758" spans="1:1" s="471" customFormat="1" ht="12" hidden="1" customHeight="1">
      <c r="A13758" s="470"/>
    </row>
    <row r="13759" spans="1:1" s="471" customFormat="1" ht="12" hidden="1" customHeight="1">
      <c r="A13759" s="470"/>
    </row>
    <row r="13760" spans="1:1" s="471" customFormat="1" ht="12" hidden="1" customHeight="1">
      <c r="A13760" s="470"/>
    </row>
    <row r="13761" spans="1:1" s="471" customFormat="1" ht="12" hidden="1" customHeight="1">
      <c r="A13761" s="470"/>
    </row>
    <row r="13762" spans="1:1" s="471" customFormat="1" ht="12" hidden="1" customHeight="1">
      <c r="A13762" s="470"/>
    </row>
    <row r="13763" spans="1:1" s="471" customFormat="1" ht="12" hidden="1" customHeight="1">
      <c r="A13763" s="470"/>
    </row>
    <row r="13764" spans="1:1" s="471" customFormat="1" ht="12" hidden="1" customHeight="1">
      <c r="A13764" s="470"/>
    </row>
    <row r="13765" spans="1:1" s="471" customFormat="1" ht="12" hidden="1" customHeight="1">
      <c r="A13765" s="470"/>
    </row>
    <row r="13766" spans="1:1" s="471" customFormat="1" ht="12" hidden="1" customHeight="1">
      <c r="A13766" s="470"/>
    </row>
    <row r="13767" spans="1:1" s="471" customFormat="1" ht="12" hidden="1" customHeight="1">
      <c r="A13767" s="470"/>
    </row>
    <row r="13768" spans="1:1" s="471" customFormat="1" ht="12" hidden="1" customHeight="1">
      <c r="A13768" s="470"/>
    </row>
    <row r="13769" spans="1:1" s="471" customFormat="1" ht="12" hidden="1" customHeight="1">
      <c r="A13769" s="470"/>
    </row>
    <row r="13770" spans="1:1" s="471" customFormat="1" ht="12" hidden="1" customHeight="1">
      <c r="A13770" s="470"/>
    </row>
    <row r="13771" spans="1:1" s="471" customFormat="1" ht="12" hidden="1" customHeight="1">
      <c r="A13771" s="470"/>
    </row>
    <row r="13772" spans="1:1" s="471" customFormat="1" ht="12" hidden="1" customHeight="1">
      <c r="A13772" s="470"/>
    </row>
    <row r="13773" spans="1:1" s="471" customFormat="1" ht="12" hidden="1" customHeight="1">
      <c r="A13773" s="470"/>
    </row>
    <row r="13774" spans="1:1" s="471" customFormat="1" ht="12" hidden="1" customHeight="1">
      <c r="A13774" s="470"/>
    </row>
    <row r="13775" spans="1:1" s="471" customFormat="1" ht="12" hidden="1" customHeight="1">
      <c r="A13775" s="470"/>
    </row>
    <row r="13776" spans="1:1" s="471" customFormat="1" ht="12" hidden="1" customHeight="1">
      <c r="A13776" s="470"/>
    </row>
    <row r="13777" spans="1:1" s="471" customFormat="1" ht="12" hidden="1" customHeight="1">
      <c r="A13777" s="470"/>
    </row>
    <row r="13778" spans="1:1" s="471" customFormat="1" ht="12" hidden="1" customHeight="1">
      <c r="A13778" s="470"/>
    </row>
    <row r="13779" spans="1:1" s="471" customFormat="1" ht="12" hidden="1" customHeight="1">
      <c r="A13779" s="470"/>
    </row>
    <row r="13780" spans="1:1" s="471" customFormat="1" ht="12" hidden="1" customHeight="1">
      <c r="A13780" s="470"/>
    </row>
    <row r="13781" spans="1:1" s="471" customFormat="1" ht="12" hidden="1" customHeight="1">
      <c r="A13781" s="470"/>
    </row>
    <row r="13782" spans="1:1" s="471" customFormat="1" ht="12" hidden="1" customHeight="1">
      <c r="A13782" s="470"/>
    </row>
    <row r="13783" spans="1:1" s="471" customFormat="1" ht="12" hidden="1" customHeight="1">
      <c r="A13783" s="470"/>
    </row>
    <row r="13784" spans="1:1" s="471" customFormat="1" ht="12" hidden="1" customHeight="1">
      <c r="A13784" s="470"/>
    </row>
    <row r="13785" spans="1:1" s="471" customFormat="1" ht="12" hidden="1" customHeight="1">
      <c r="A13785" s="470"/>
    </row>
    <row r="13786" spans="1:1" s="471" customFormat="1" ht="12" hidden="1" customHeight="1">
      <c r="A13786" s="470"/>
    </row>
    <row r="13787" spans="1:1" s="471" customFormat="1" ht="12" hidden="1" customHeight="1">
      <c r="A13787" s="470"/>
    </row>
    <row r="13788" spans="1:1" s="471" customFormat="1" ht="12" hidden="1" customHeight="1">
      <c r="A13788" s="470"/>
    </row>
    <row r="13789" spans="1:1" s="471" customFormat="1" ht="12" hidden="1" customHeight="1">
      <c r="A13789" s="470"/>
    </row>
    <row r="13790" spans="1:1" s="471" customFormat="1" ht="12" hidden="1" customHeight="1">
      <c r="A13790" s="470"/>
    </row>
    <row r="13791" spans="1:1" s="471" customFormat="1" ht="12" hidden="1" customHeight="1">
      <c r="A13791" s="470"/>
    </row>
    <row r="13792" spans="1:1" s="471" customFormat="1" ht="12" hidden="1" customHeight="1">
      <c r="A13792" s="470"/>
    </row>
    <row r="13793" spans="1:1" s="471" customFormat="1" ht="12" hidden="1" customHeight="1">
      <c r="A13793" s="470"/>
    </row>
    <row r="13794" spans="1:1" s="471" customFormat="1" ht="12" hidden="1" customHeight="1">
      <c r="A13794" s="470"/>
    </row>
    <row r="13795" spans="1:1" s="471" customFormat="1" ht="12" hidden="1" customHeight="1">
      <c r="A13795" s="470"/>
    </row>
    <row r="13796" spans="1:1" s="471" customFormat="1" ht="12" hidden="1" customHeight="1">
      <c r="A13796" s="470"/>
    </row>
    <row r="13797" spans="1:1" s="471" customFormat="1" ht="12" hidden="1" customHeight="1">
      <c r="A13797" s="470"/>
    </row>
    <row r="13798" spans="1:1" s="471" customFormat="1" ht="12" hidden="1" customHeight="1">
      <c r="A13798" s="470"/>
    </row>
    <row r="13799" spans="1:1" s="471" customFormat="1" ht="12" hidden="1" customHeight="1">
      <c r="A13799" s="470"/>
    </row>
    <row r="13800" spans="1:1" s="471" customFormat="1" ht="12" hidden="1" customHeight="1">
      <c r="A13800" s="470"/>
    </row>
    <row r="13801" spans="1:1" s="471" customFormat="1" ht="12" hidden="1" customHeight="1">
      <c r="A13801" s="470"/>
    </row>
    <row r="13802" spans="1:1" s="471" customFormat="1" ht="12" hidden="1" customHeight="1">
      <c r="A13802" s="470"/>
    </row>
    <row r="13803" spans="1:1" s="471" customFormat="1" ht="12" hidden="1" customHeight="1">
      <c r="A13803" s="470"/>
    </row>
    <row r="13804" spans="1:1" s="471" customFormat="1" ht="12" hidden="1" customHeight="1">
      <c r="A13804" s="470"/>
    </row>
    <row r="13805" spans="1:1" s="471" customFormat="1" ht="12" hidden="1" customHeight="1">
      <c r="A13805" s="470"/>
    </row>
    <row r="13806" spans="1:1" s="471" customFormat="1" ht="12" hidden="1" customHeight="1">
      <c r="A13806" s="470"/>
    </row>
    <row r="13807" spans="1:1" s="471" customFormat="1" ht="12" hidden="1" customHeight="1">
      <c r="A13807" s="470"/>
    </row>
    <row r="13808" spans="1:1" s="471" customFormat="1" ht="12" hidden="1" customHeight="1">
      <c r="A13808" s="470"/>
    </row>
    <row r="13809" spans="1:1" s="471" customFormat="1" ht="12" hidden="1" customHeight="1">
      <c r="A13809" s="470"/>
    </row>
    <row r="13810" spans="1:1" s="471" customFormat="1" ht="12" hidden="1" customHeight="1">
      <c r="A13810" s="470"/>
    </row>
    <row r="13811" spans="1:1" s="471" customFormat="1" ht="12" hidden="1" customHeight="1">
      <c r="A13811" s="470"/>
    </row>
    <row r="13812" spans="1:1" s="471" customFormat="1" ht="12" hidden="1" customHeight="1">
      <c r="A13812" s="470"/>
    </row>
    <row r="13813" spans="1:1" s="471" customFormat="1" ht="12" hidden="1" customHeight="1">
      <c r="A13813" s="470"/>
    </row>
    <row r="13814" spans="1:1" s="471" customFormat="1" ht="12" hidden="1" customHeight="1">
      <c r="A13814" s="470"/>
    </row>
    <row r="13815" spans="1:1" s="471" customFormat="1" ht="12" hidden="1" customHeight="1">
      <c r="A13815" s="470"/>
    </row>
    <row r="13816" spans="1:1" s="471" customFormat="1" ht="12" hidden="1" customHeight="1">
      <c r="A13816" s="470"/>
    </row>
    <row r="13817" spans="1:1" s="471" customFormat="1" ht="12" hidden="1" customHeight="1">
      <c r="A13817" s="470"/>
    </row>
    <row r="13818" spans="1:1" s="471" customFormat="1" ht="12" hidden="1" customHeight="1">
      <c r="A13818" s="470"/>
    </row>
    <row r="13819" spans="1:1" s="471" customFormat="1" ht="12" hidden="1" customHeight="1">
      <c r="A13819" s="470"/>
    </row>
    <row r="13820" spans="1:1" s="471" customFormat="1" ht="12" hidden="1" customHeight="1">
      <c r="A13820" s="470"/>
    </row>
    <row r="13821" spans="1:1" s="471" customFormat="1" ht="12" hidden="1" customHeight="1">
      <c r="A13821" s="470"/>
    </row>
    <row r="13822" spans="1:1" s="471" customFormat="1" ht="12" hidden="1" customHeight="1">
      <c r="A13822" s="470"/>
    </row>
    <row r="13823" spans="1:1" s="471" customFormat="1" ht="12" hidden="1" customHeight="1">
      <c r="A13823" s="470"/>
    </row>
    <row r="13824" spans="1:1" s="471" customFormat="1" ht="12" hidden="1" customHeight="1">
      <c r="A13824" s="470"/>
    </row>
    <row r="13825" spans="1:1" s="471" customFormat="1" ht="12" hidden="1" customHeight="1">
      <c r="A13825" s="470"/>
    </row>
    <row r="13826" spans="1:1" s="471" customFormat="1" ht="12" hidden="1" customHeight="1">
      <c r="A13826" s="470"/>
    </row>
    <row r="13827" spans="1:1" s="471" customFormat="1" ht="12" hidden="1" customHeight="1">
      <c r="A13827" s="470"/>
    </row>
    <row r="13828" spans="1:1" s="471" customFormat="1" ht="12" hidden="1" customHeight="1">
      <c r="A13828" s="470"/>
    </row>
    <row r="13829" spans="1:1" s="471" customFormat="1" ht="12" hidden="1" customHeight="1">
      <c r="A13829" s="470"/>
    </row>
    <row r="13830" spans="1:1" s="471" customFormat="1" ht="12" hidden="1" customHeight="1">
      <c r="A13830" s="470"/>
    </row>
    <row r="13831" spans="1:1" s="471" customFormat="1" ht="12" hidden="1" customHeight="1">
      <c r="A13831" s="470"/>
    </row>
    <row r="13832" spans="1:1" s="471" customFormat="1" ht="12" hidden="1" customHeight="1">
      <c r="A13832" s="470"/>
    </row>
    <row r="13833" spans="1:1" s="471" customFormat="1" ht="12" hidden="1" customHeight="1">
      <c r="A13833" s="470"/>
    </row>
    <row r="13834" spans="1:1" s="471" customFormat="1" ht="12" hidden="1" customHeight="1">
      <c r="A13834" s="470"/>
    </row>
    <row r="13835" spans="1:1" s="471" customFormat="1" ht="12" hidden="1" customHeight="1">
      <c r="A13835" s="470"/>
    </row>
    <row r="13836" spans="1:1" s="471" customFormat="1" ht="12" hidden="1" customHeight="1">
      <c r="A13836" s="470"/>
    </row>
    <row r="13837" spans="1:1" s="471" customFormat="1" ht="12" hidden="1" customHeight="1">
      <c r="A13837" s="470"/>
    </row>
    <row r="13838" spans="1:1" s="471" customFormat="1" ht="12" hidden="1" customHeight="1">
      <c r="A13838" s="470"/>
    </row>
    <row r="13839" spans="1:1" s="471" customFormat="1" ht="12" hidden="1" customHeight="1">
      <c r="A13839" s="470"/>
    </row>
    <row r="13840" spans="1:1" s="471" customFormat="1" ht="12" hidden="1" customHeight="1">
      <c r="A13840" s="470"/>
    </row>
    <row r="13841" spans="1:1" s="471" customFormat="1" ht="12" hidden="1" customHeight="1">
      <c r="A13841" s="470"/>
    </row>
    <row r="13842" spans="1:1" s="471" customFormat="1" ht="12" hidden="1" customHeight="1">
      <c r="A13842" s="470"/>
    </row>
    <row r="13843" spans="1:1" s="471" customFormat="1" ht="12" hidden="1" customHeight="1">
      <c r="A13843" s="470"/>
    </row>
    <row r="13844" spans="1:1" s="471" customFormat="1" ht="12" hidden="1" customHeight="1">
      <c r="A13844" s="470"/>
    </row>
    <row r="13845" spans="1:1" s="471" customFormat="1" ht="12" hidden="1" customHeight="1">
      <c r="A13845" s="470"/>
    </row>
    <row r="13846" spans="1:1" s="471" customFormat="1" ht="12" hidden="1" customHeight="1">
      <c r="A13846" s="470"/>
    </row>
    <row r="13847" spans="1:1" s="471" customFormat="1" ht="12" hidden="1" customHeight="1">
      <c r="A13847" s="470"/>
    </row>
    <row r="13848" spans="1:1" s="471" customFormat="1" ht="12" hidden="1" customHeight="1">
      <c r="A13848" s="470"/>
    </row>
    <row r="13849" spans="1:1" s="471" customFormat="1" ht="12" hidden="1" customHeight="1">
      <c r="A13849" s="470"/>
    </row>
    <row r="13850" spans="1:1" s="471" customFormat="1" ht="12" hidden="1" customHeight="1">
      <c r="A13850" s="470"/>
    </row>
    <row r="13851" spans="1:1" s="471" customFormat="1" ht="12" hidden="1" customHeight="1">
      <c r="A13851" s="470"/>
    </row>
    <row r="13852" spans="1:1" s="471" customFormat="1" ht="12" hidden="1" customHeight="1">
      <c r="A13852" s="470"/>
    </row>
    <row r="13853" spans="1:1" s="471" customFormat="1" ht="12" hidden="1" customHeight="1">
      <c r="A13853" s="470"/>
    </row>
    <row r="13854" spans="1:1" s="471" customFormat="1" ht="12" hidden="1" customHeight="1">
      <c r="A13854" s="470"/>
    </row>
    <row r="13855" spans="1:1" s="471" customFormat="1" ht="12" hidden="1" customHeight="1">
      <c r="A13855" s="470"/>
    </row>
    <row r="13856" spans="1:1" s="471" customFormat="1" ht="12" hidden="1" customHeight="1">
      <c r="A13856" s="470"/>
    </row>
    <row r="13857" spans="1:1" s="471" customFormat="1" ht="12" hidden="1" customHeight="1">
      <c r="A13857" s="470"/>
    </row>
    <row r="13858" spans="1:1" s="471" customFormat="1" ht="12" hidden="1" customHeight="1">
      <c r="A13858" s="470"/>
    </row>
    <row r="13859" spans="1:1" s="471" customFormat="1" ht="12" hidden="1" customHeight="1">
      <c r="A13859" s="470"/>
    </row>
    <row r="13860" spans="1:1" s="471" customFormat="1" ht="12" hidden="1" customHeight="1">
      <c r="A13860" s="470"/>
    </row>
    <row r="13861" spans="1:1" s="471" customFormat="1" ht="12" hidden="1" customHeight="1">
      <c r="A13861" s="470"/>
    </row>
    <row r="13862" spans="1:1" s="471" customFormat="1" ht="12" hidden="1" customHeight="1">
      <c r="A13862" s="470"/>
    </row>
    <row r="13863" spans="1:1" s="471" customFormat="1" ht="12" hidden="1" customHeight="1">
      <c r="A13863" s="470"/>
    </row>
    <row r="13864" spans="1:1" s="471" customFormat="1" ht="12" hidden="1" customHeight="1">
      <c r="A13864" s="470"/>
    </row>
    <row r="13865" spans="1:1" s="471" customFormat="1" ht="12" hidden="1" customHeight="1">
      <c r="A13865" s="470"/>
    </row>
    <row r="13866" spans="1:1" s="471" customFormat="1" ht="12" hidden="1" customHeight="1">
      <c r="A13866" s="470"/>
    </row>
    <row r="13867" spans="1:1" s="471" customFormat="1" ht="12" hidden="1" customHeight="1">
      <c r="A13867" s="470"/>
    </row>
    <row r="13868" spans="1:1" s="471" customFormat="1" ht="12" hidden="1" customHeight="1">
      <c r="A13868" s="470"/>
    </row>
    <row r="13869" spans="1:1" s="471" customFormat="1" ht="12" hidden="1" customHeight="1">
      <c r="A13869" s="470"/>
    </row>
    <row r="13870" spans="1:1" s="471" customFormat="1" ht="12" hidden="1" customHeight="1">
      <c r="A13870" s="470"/>
    </row>
    <row r="13871" spans="1:1" s="471" customFormat="1" ht="12" hidden="1" customHeight="1">
      <c r="A13871" s="470"/>
    </row>
    <row r="13872" spans="1:1" s="471" customFormat="1" ht="12" hidden="1" customHeight="1">
      <c r="A13872" s="470"/>
    </row>
    <row r="13873" spans="1:1" s="471" customFormat="1" ht="12" hidden="1" customHeight="1">
      <c r="A13873" s="470"/>
    </row>
    <row r="13874" spans="1:1" s="471" customFormat="1" ht="12" hidden="1" customHeight="1">
      <c r="A13874" s="470"/>
    </row>
    <row r="13875" spans="1:1" s="471" customFormat="1" ht="12" hidden="1" customHeight="1">
      <c r="A13875" s="470"/>
    </row>
    <row r="13876" spans="1:1" s="471" customFormat="1" ht="12" hidden="1" customHeight="1">
      <c r="A13876" s="470"/>
    </row>
    <row r="13877" spans="1:1" s="471" customFormat="1" ht="12" hidden="1" customHeight="1">
      <c r="A13877" s="470"/>
    </row>
    <row r="13878" spans="1:1" s="471" customFormat="1" ht="12" hidden="1" customHeight="1">
      <c r="A13878" s="470"/>
    </row>
    <row r="13879" spans="1:1" s="471" customFormat="1" ht="12" hidden="1" customHeight="1">
      <c r="A13879" s="470"/>
    </row>
    <row r="13880" spans="1:1" s="471" customFormat="1" ht="12" hidden="1" customHeight="1">
      <c r="A13880" s="470"/>
    </row>
    <row r="13881" spans="1:1" s="471" customFormat="1" ht="12" hidden="1" customHeight="1">
      <c r="A13881" s="470"/>
    </row>
    <row r="13882" spans="1:1" s="471" customFormat="1" ht="12" hidden="1" customHeight="1">
      <c r="A13882" s="470"/>
    </row>
    <row r="13883" spans="1:1" s="471" customFormat="1" ht="12" hidden="1" customHeight="1">
      <c r="A13883" s="470"/>
    </row>
    <row r="13884" spans="1:1" s="471" customFormat="1" ht="12" hidden="1" customHeight="1">
      <c r="A13884" s="470"/>
    </row>
    <row r="13885" spans="1:1" s="471" customFormat="1" ht="12" hidden="1" customHeight="1">
      <c r="A13885" s="470"/>
    </row>
    <row r="13886" spans="1:1" s="471" customFormat="1" ht="12" hidden="1" customHeight="1">
      <c r="A13886" s="470"/>
    </row>
    <row r="13887" spans="1:1" s="471" customFormat="1" ht="12" hidden="1" customHeight="1">
      <c r="A13887" s="470"/>
    </row>
    <row r="13888" spans="1:1" s="471" customFormat="1" ht="12" hidden="1" customHeight="1">
      <c r="A13888" s="470"/>
    </row>
    <row r="13889" spans="1:1" s="471" customFormat="1" ht="12" hidden="1" customHeight="1">
      <c r="A13889" s="470"/>
    </row>
    <row r="13890" spans="1:1" s="471" customFormat="1" ht="12" hidden="1" customHeight="1">
      <c r="A13890" s="470"/>
    </row>
    <row r="13891" spans="1:1" s="471" customFormat="1" ht="12" hidden="1" customHeight="1">
      <c r="A13891" s="470"/>
    </row>
    <row r="13892" spans="1:1" s="471" customFormat="1" ht="12" hidden="1" customHeight="1">
      <c r="A13892" s="470"/>
    </row>
    <row r="13893" spans="1:1" s="471" customFormat="1" ht="12" hidden="1" customHeight="1">
      <c r="A13893" s="470"/>
    </row>
    <row r="13894" spans="1:1" s="471" customFormat="1" ht="12" hidden="1" customHeight="1">
      <c r="A13894" s="470"/>
    </row>
    <row r="13895" spans="1:1" s="471" customFormat="1" ht="12" hidden="1" customHeight="1">
      <c r="A13895" s="470"/>
    </row>
    <row r="13896" spans="1:1" s="471" customFormat="1" ht="12" hidden="1" customHeight="1">
      <c r="A13896" s="470"/>
    </row>
    <row r="13897" spans="1:1" s="471" customFormat="1" ht="12" hidden="1" customHeight="1">
      <c r="A13897" s="470"/>
    </row>
    <row r="13898" spans="1:1" s="471" customFormat="1" ht="12" hidden="1" customHeight="1">
      <c r="A13898" s="470"/>
    </row>
    <row r="13899" spans="1:1" s="471" customFormat="1" ht="12" hidden="1" customHeight="1">
      <c r="A13899" s="470"/>
    </row>
    <row r="13900" spans="1:1" s="471" customFormat="1" ht="12" hidden="1" customHeight="1">
      <c r="A13900" s="470"/>
    </row>
    <row r="13901" spans="1:1" s="471" customFormat="1" ht="12" hidden="1" customHeight="1">
      <c r="A13901" s="470"/>
    </row>
    <row r="13902" spans="1:1" s="471" customFormat="1" ht="12" hidden="1" customHeight="1">
      <c r="A13902" s="470"/>
    </row>
    <row r="13903" spans="1:1" s="471" customFormat="1" ht="12" hidden="1" customHeight="1">
      <c r="A13903" s="470"/>
    </row>
    <row r="13904" spans="1:1" s="471" customFormat="1" ht="12" hidden="1" customHeight="1">
      <c r="A13904" s="470"/>
    </row>
    <row r="13905" spans="1:1" s="471" customFormat="1" ht="12" hidden="1" customHeight="1">
      <c r="A13905" s="470"/>
    </row>
    <row r="13906" spans="1:1" s="471" customFormat="1" ht="12" hidden="1" customHeight="1">
      <c r="A13906" s="470"/>
    </row>
    <row r="13907" spans="1:1" s="471" customFormat="1" ht="12" hidden="1" customHeight="1">
      <c r="A13907" s="470"/>
    </row>
    <row r="13908" spans="1:1" s="471" customFormat="1" ht="12" hidden="1" customHeight="1">
      <c r="A13908" s="470"/>
    </row>
    <row r="13909" spans="1:1" s="471" customFormat="1" ht="12" hidden="1" customHeight="1">
      <c r="A13909" s="470"/>
    </row>
    <row r="13910" spans="1:1" s="471" customFormat="1" ht="12" hidden="1" customHeight="1">
      <c r="A13910" s="470"/>
    </row>
    <row r="13911" spans="1:1" s="471" customFormat="1" ht="12" hidden="1" customHeight="1">
      <c r="A13911" s="470"/>
    </row>
    <row r="13912" spans="1:1" s="471" customFormat="1" ht="12" hidden="1" customHeight="1">
      <c r="A13912" s="470"/>
    </row>
    <row r="13913" spans="1:1" s="471" customFormat="1" ht="12" hidden="1" customHeight="1">
      <c r="A13913" s="470"/>
    </row>
    <row r="13914" spans="1:1" s="471" customFormat="1" ht="12" hidden="1" customHeight="1">
      <c r="A13914" s="470"/>
    </row>
    <row r="13915" spans="1:1" s="471" customFormat="1" ht="12" hidden="1" customHeight="1">
      <c r="A13915" s="470"/>
    </row>
    <row r="13916" spans="1:1" s="471" customFormat="1" ht="12" hidden="1" customHeight="1">
      <c r="A13916" s="470"/>
    </row>
    <row r="13917" spans="1:1" s="471" customFormat="1" ht="12" hidden="1" customHeight="1">
      <c r="A13917" s="470"/>
    </row>
    <row r="13918" spans="1:1" s="471" customFormat="1" ht="12" hidden="1" customHeight="1">
      <c r="A13918" s="470"/>
    </row>
    <row r="13919" spans="1:1" s="471" customFormat="1" ht="12" hidden="1" customHeight="1">
      <c r="A13919" s="470"/>
    </row>
    <row r="13920" spans="1:1" s="471" customFormat="1" ht="12" hidden="1" customHeight="1">
      <c r="A13920" s="470"/>
    </row>
    <row r="13921" spans="1:1" s="471" customFormat="1" ht="12" hidden="1" customHeight="1">
      <c r="A13921" s="470"/>
    </row>
    <row r="13922" spans="1:1" s="471" customFormat="1" ht="12" hidden="1" customHeight="1">
      <c r="A13922" s="470"/>
    </row>
    <row r="13923" spans="1:1" s="471" customFormat="1" ht="12" hidden="1" customHeight="1">
      <c r="A13923" s="470"/>
    </row>
    <row r="13924" spans="1:1" s="471" customFormat="1" ht="12" hidden="1" customHeight="1">
      <c r="A13924" s="470"/>
    </row>
    <row r="13925" spans="1:1" s="471" customFormat="1" ht="12" hidden="1" customHeight="1">
      <c r="A13925" s="470"/>
    </row>
    <row r="13926" spans="1:1" s="471" customFormat="1" ht="12" hidden="1" customHeight="1">
      <c r="A13926" s="470"/>
    </row>
    <row r="13927" spans="1:1" s="471" customFormat="1" ht="12" hidden="1" customHeight="1">
      <c r="A13927" s="470"/>
    </row>
    <row r="13928" spans="1:1" s="471" customFormat="1" ht="12" hidden="1" customHeight="1">
      <c r="A13928" s="470"/>
    </row>
    <row r="13929" spans="1:1" s="471" customFormat="1" ht="12" hidden="1" customHeight="1">
      <c r="A13929" s="470"/>
    </row>
    <row r="13930" spans="1:1" s="471" customFormat="1" ht="12" hidden="1" customHeight="1">
      <c r="A13930" s="470"/>
    </row>
    <row r="13931" spans="1:1" s="471" customFormat="1" ht="12" hidden="1" customHeight="1">
      <c r="A13931" s="470"/>
    </row>
    <row r="13932" spans="1:1" s="471" customFormat="1" ht="12" hidden="1" customHeight="1">
      <c r="A13932" s="470"/>
    </row>
    <row r="13933" spans="1:1" s="471" customFormat="1" ht="12" hidden="1" customHeight="1">
      <c r="A13933" s="470"/>
    </row>
    <row r="13934" spans="1:1" s="471" customFormat="1" ht="12" hidden="1" customHeight="1">
      <c r="A13934" s="470"/>
    </row>
    <row r="13935" spans="1:1" s="471" customFormat="1" ht="12" hidden="1" customHeight="1">
      <c r="A13935" s="470"/>
    </row>
    <row r="13936" spans="1:1" s="471" customFormat="1" ht="12" hidden="1" customHeight="1">
      <c r="A13936" s="470"/>
    </row>
    <row r="13937" spans="1:1" s="471" customFormat="1" ht="12" hidden="1" customHeight="1">
      <c r="A13937" s="470"/>
    </row>
    <row r="13938" spans="1:1" s="471" customFormat="1" ht="12" hidden="1" customHeight="1">
      <c r="A13938" s="470"/>
    </row>
    <row r="13939" spans="1:1" s="471" customFormat="1" ht="12" hidden="1" customHeight="1">
      <c r="A13939" s="470"/>
    </row>
    <row r="13940" spans="1:1" s="471" customFormat="1" ht="12" hidden="1" customHeight="1">
      <c r="A13940" s="470"/>
    </row>
    <row r="13941" spans="1:1" s="471" customFormat="1" ht="12" hidden="1" customHeight="1">
      <c r="A13941" s="470"/>
    </row>
    <row r="13942" spans="1:1" s="471" customFormat="1" ht="12" hidden="1" customHeight="1">
      <c r="A13942" s="470"/>
    </row>
    <row r="13943" spans="1:1" s="471" customFormat="1" ht="12" hidden="1" customHeight="1">
      <c r="A13943" s="470"/>
    </row>
    <row r="13944" spans="1:1" s="471" customFormat="1" ht="12" hidden="1" customHeight="1">
      <c r="A13944" s="470"/>
    </row>
    <row r="13945" spans="1:1" s="471" customFormat="1" ht="12" hidden="1" customHeight="1">
      <c r="A13945" s="470"/>
    </row>
    <row r="13946" spans="1:1" s="471" customFormat="1" ht="12" hidden="1" customHeight="1">
      <c r="A13946" s="470"/>
    </row>
    <row r="13947" spans="1:1" s="471" customFormat="1" ht="12" hidden="1" customHeight="1">
      <c r="A13947" s="470"/>
    </row>
    <row r="13948" spans="1:1" s="471" customFormat="1" ht="12" hidden="1" customHeight="1">
      <c r="A13948" s="470"/>
    </row>
    <row r="13949" spans="1:1" s="471" customFormat="1" ht="12" hidden="1" customHeight="1">
      <c r="A13949" s="470"/>
    </row>
    <row r="13950" spans="1:1" s="471" customFormat="1" ht="12" hidden="1" customHeight="1">
      <c r="A13950" s="470"/>
    </row>
    <row r="13951" spans="1:1" s="471" customFormat="1" ht="12" hidden="1" customHeight="1">
      <c r="A13951" s="470"/>
    </row>
    <row r="13952" spans="1:1" s="471" customFormat="1" ht="12" hidden="1" customHeight="1">
      <c r="A13952" s="470"/>
    </row>
    <row r="13953" spans="1:1" s="471" customFormat="1" ht="12" hidden="1" customHeight="1">
      <c r="A13953" s="470"/>
    </row>
    <row r="13954" spans="1:1" s="471" customFormat="1" ht="12" hidden="1" customHeight="1">
      <c r="A13954" s="470"/>
    </row>
    <row r="13955" spans="1:1" s="471" customFormat="1" ht="12" hidden="1" customHeight="1">
      <c r="A13955" s="470"/>
    </row>
    <row r="13956" spans="1:1" s="471" customFormat="1" ht="12" hidden="1" customHeight="1">
      <c r="A13956" s="470"/>
    </row>
    <row r="13957" spans="1:1" s="471" customFormat="1" ht="12" hidden="1" customHeight="1">
      <c r="A13957" s="470"/>
    </row>
    <row r="13958" spans="1:1" s="471" customFormat="1" ht="12" hidden="1" customHeight="1">
      <c r="A13958" s="470"/>
    </row>
    <row r="13959" spans="1:1" s="471" customFormat="1" ht="12" hidden="1" customHeight="1">
      <c r="A13959" s="470"/>
    </row>
    <row r="13960" spans="1:1" s="471" customFormat="1" ht="12" hidden="1" customHeight="1">
      <c r="A13960" s="470"/>
    </row>
    <row r="13961" spans="1:1" s="471" customFormat="1" ht="12" hidden="1" customHeight="1">
      <c r="A13961" s="470"/>
    </row>
    <row r="13962" spans="1:1" s="471" customFormat="1" ht="12" hidden="1" customHeight="1">
      <c r="A13962" s="470"/>
    </row>
    <row r="13963" spans="1:1" s="471" customFormat="1" ht="12" hidden="1" customHeight="1">
      <c r="A13963" s="470"/>
    </row>
    <row r="13964" spans="1:1" s="471" customFormat="1" ht="12" hidden="1" customHeight="1">
      <c r="A13964" s="470"/>
    </row>
    <row r="13965" spans="1:1" s="471" customFormat="1" ht="12" hidden="1" customHeight="1">
      <c r="A13965" s="470"/>
    </row>
    <row r="13966" spans="1:1" s="471" customFormat="1" ht="12" hidden="1" customHeight="1">
      <c r="A13966" s="470"/>
    </row>
    <row r="13967" spans="1:1" s="471" customFormat="1" ht="12" hidden="1" customHeight="1">
      <c r="A13967" s="470"/>
    </row>
    <row r="13968" spans="1:1" s="471" customFormat="1" ht="12" hidden="1" customHeight="1">
      <c r="A13968" s="470"/>
    </row>
    <row r="13969" spans="1:1" s="471" customFormat="1" ht="12" hidden="1" customHeight="1">
      <c r="A13969" s="470"/>
    </row>
    <row r="13970" spans="1:1" s="471" customFormat="1" ht="12" hidden="1" customHeight="1">
      <c r="A13970" s="470"/>
    </row>
    <row r="13971" spans="1:1" s="471" customFormat="1" ht="12" hidden="1" customHeight="1">
      <c r="A13971" s="470"/>
    </row>
    <row r="13972" spans="1:1" s="471" customFormat="1" ht="12" hidden="1" customHeight="1">
      <c r="A13972" s="470"/>
    </row>
    <row r="13973" spans="1:1" s="471" customFormat="1" ht="12" hidden="1" customHeight="1">
      <c r="A13973" s="470"/>
    </row>
    <row r="13974" spans="1:1" s="471" customFormat="1" ht="12" hidden="1" customHeight="1">
      <c r="A13974" s="470"/>
    </row>
    <row r="13975" spans="1:1" s="471" customFormat="1" ht="12" hidden="1" customHeight="1">
      <c r="A13975" s="470"/>
    </row>
    <row r="13976" spans="1:1" s="471" customFormat="1" ht="12" hidden="1" customHeight="1">
      <c r="A13976" s="470"/>
    </row>
    <row r="13977" spans="1:1" s="471" customFormat="1" ht="12" hidden="1" customHeight="1">
      <c r="A13977" s="470"/>
    </row>
    <row r="13978" spans="1:1" s="471" customFormat="1" ht="12" hidden="1" customHeight="1">
      <c r="A13978" s="470"/>
    </row>
    <row r="13979" spans="1:1" s="471" customFormat="1" ht="12" hidden="1" customHeight="1">
      <c r="A13979" s="470"/>
    </row>
    <row r="13980" spans="1:1" s="471" customFormat="1" ht="12" hidden="1" customHeight="1">
      <c r="A13980" s="470"/>
    </row>
    <row r="13981" spans="1:1" s="471" customFormat="1" ht="12" hidden="1" customHeight="1">
      <c r="A13981" s="470"/>
    </row>
    <row r="13982" spans="1:1" s="471" customFormat="1" ht="12" hidden="1" customHeight="1">
      <c r="A13982" s="470"/>
    </row>
    <row r="13983" spans="1:1" s="471" customFormat="1" ht="12" hidden="1" customHeight="1">
      <c r="A13983" s="470"/>
    </row>
    <row r="13984" spans="1:1" s="471" customFormat="1" ht="12" hidden="1" customHeight="1">
      <c r="A13984" s="470"/>
    </row>
    <row r="13985" spans="1:1" s="471" customFormat="1" ht="12" hidden="1" customHeight="1">
      <c r="A13985" s="470"/>
    </row>
    <row r="13986" spans="1:1" s="471" customFormat="1" ht="12" hidden="1" customHeight="1">
      <c r="A13986" s="470"/>
    </row>
    <row r="13987" spans="1:1" s="471" customFormat="1" ht="12" hidden="1" customHeight="1">
      <c r="A13987" s="470"/>
    </row>
    <row r="13988" spans="1:1" s="471" customFormat="1" ht="12" hidden="1" customHeight="1">
      <c r="A13988" s="470"/>
    </row>
    <row r="13989" spans="1:1" s="471" customFormat="1" ht="12" hidden="1" customHeight="1">
      <c r="A13989" s="470"/>
    </row>
    <row r="13990" spans="1:1" s="471" customFormat="1" ht="12" hidden="1" customHeight="1">
      <c r="A13990" s="470"/>
    </row>
    <row r="13991" spans="1:1" s="471" customFormat="1" ht="12" hidden="1" customHeight="1">
      <c r="A13991" s="470"/>
    </row>
    <row r="13992" spans="1:1" s="471" customFormat="1" ht="12" hidden="1" customHeight="1">
      <c r="A13992" s="470"/>
    </row>
    <row r="13993" spans="1:1" s="471" customFormat="1" ht="12" hidden="1" customHeight="1">
      <c r="A13993" s="470"/>
    </row>
    <row r="13994" spans="1:1" s="471" customFormat="1" ht="12" hidden="1" customHeight="1">
      <c r="A13994" s="470"/>
    </row>
    <row r="13995" spans="1:1" s="471" customFormat="1" ht="12" hidden="1" customHeight="1">
      <c r="A13995" s="470"/>
    </row>
    <row r="13996" spans="1:1" s="471" customFormat="1" ht="12" hidden="1" customHeight="1">
      <c r="A13996" s="470"/>
    </row>
    <row r="13997" spans="1:1" s="471" customFormat="1" ht="12" hidden="1" customHeight="1">
      <c r="A13997" s="470"/>
    </row>
    <row r="13998" spans="1:1" s="471" customFormat="1" ht="12" hidden="1" customHeight="1">
      <c r="A13998" s="470"/>
    </row>
    <row r="13999" spans="1:1" s="471" customFormat="1" ht="12" hidden="1" customHeight="1">
      <c r="A13999" s="470"/>
    </row>
    <row r="14000" spans="1:1" s="471" customFormat="1" ht="12" hidden="1" customHeight="1">
      <c r="A14000" s="470"/>
    </row>
    <row r="14001" spans="1:1" s="471" customFormat="1" ht="12" hidden="1" customHeight="1">
      <c r="A14001" s="470"/>
    </row>
    <row r="14002" spans="1:1" s="471" customFormat="1" ht="12" hidden="1" customHeight="1">
      <c r="A14002" s="470"/>
    </row>
    <row r="14003" spans="1:1" s="471" customFormat="1" ht="12" hidden="1" customHeight="1">
      <c r="A14003" s="470"/>
    </row>
    <row r="14004" spans="1:1" s="471" customFormat="1" ht="12" hidden="1" customHeight="1">
      <c r="A14004" s="470"/>
    </row>
    <row r="14005" spans="1:1" s="471" customFormat="1" ht="12" hidden="1" customHeight="1">
      <c r="A14005" s="470"/>
    </row>
    <row r="14006" spans="1:1" s="471" customFormat="1" ht="12" hidden="1" customHeight="1">
      <c r="A14006" s="470"/>
    </row>
    <row r="14007" spans="1:1" s="471" customFormat="1" ht="12" hidden="1" customHeight="1">
      <c r="A14007" s="470"/>
    </row>
    <row r="14008" spans="1:1" s="471" customFormat="1" ht="12" hidden="1" customHeight="1">
      <c r="A14008" s="470"/>
    </row>
    <row r="14009" spans="1:1" s="471" customFormat="1" ht="12" hidden="1" customHeight="1">
      <c r="A14009" s="470"/>
    </row>
    <row r="14010" spans="1:1" s="471" customFormat="1" ht="12" hidden="1" customHeight="1">
      <c r="A14010" s="470"/>
    </row>
    <row r="14011" spans="1:1" s="471" customFormat="1" ht="12" hidden="1" customHeight="1">
      <c r="A14011" s="470"/>
    </row>
    <row r="14012" spans="1:1" s="471" customFormat="1" ht="12" hidden="1" customHeight="1">
      <c r="A14012" s="470"/>
    </row>
    <row r="14013" spans="1:1" s="471" customFormat="1" ht="12" hidden="1" customHeight="1">
      <c r="A14013" s="470"/>
    </row>
    <row r="14014" spans="1:1" s="471" customFormat="1" ht="12" hidden="1" customHeight="1">
      <c r="A14014" s="470"/>
    </row>
    <row r="14015" spans="1:1" s="471" customFormat="1" ht="12" hidden="1" customHeight="1">
      <c r="A14015" s="470"/>
    </row>
    <row r="14016" spans="1:1" s="471" customFormat="1" ht="12" hidden="1" customHeight="1">
      <c r="A14016" s="470"/>
    </row>
    <row r="14017" spans="1:1" s="471" customFormat="1" ht="12" hidden="1" customHeight="1">
      <c r="A14017" s="470"/>
    </row>
    <row r="14018" spans="1:1" s="471" customFormat="1" ht="12" hidden="1" customHeight="1">
      <c r="A14018" s="470"/>
    </row>
    <row r="14019" spans="1:1" s="471" customFormat="1" ht="12" hidden="1" customHeight="1">
      <c r="A14019" s="470"/>
    </row>
    <row r="14020" spans="1:1" s="471" customFormat="1" ht="12" hidden="1" customHeight="1">
      <c r="A14020" s="470"/>
    </row>
    <row r="14021" spans="1:1" s="471" customFormat="1" ht="12" hidden="1" customHeight="1">
      <c r="A14021" s="470"/>
    </row>
    <row r="14022" spans="1:1" s="471" customFormat="1" ht="12" hidden="1" customHeight="1">
      <c r="A14022" s="470"/>
    </row>
    <row r="14023" spans="1:1" s="471" customFormat="1" ht="12" hidden="1" customHeight="1">
      <c r="A14023" s="470"/>
    </row>
    <row r="14024" spans="1:1" s="471" customFormat="1" ht="12" hidden="1" customHeight="1">
      <c r="A14024" s="470"/>
    </row>
    <row r="14025" spans="1:1" s="471" customFormat="1" ht="12" hidden="1" customHeight="1">
      <c r="A14025" s="470"/>
    </row>
    <row r="14026" spans="1:1" s="471" customFormat="1" ht="12" hidden="1" customHeight="1">
      <c r="A14026" s="470"/>
    </row>
    <row r="14027" spans="1:1" s="471" customFormat="1" ht="12" hidden="1" customHeight="1">
      <c r="A14027" s="470"/>
    </row>
    <row r="14028" spans="1:1" s="471" customFormat="1" ht="12" hidden="1" customHeight="1">
      <c r="A14028" s="470"/>
    </row>
    <row r="14029" spans="1:1" s="471" customFormat="1" ht="12" hidden="1" customHeight="1">
      <c r="A14029" s="470"/>
    </row>
    <row r="14030" spans="1:1" s="471" customFormat="1" ht="12" hidden="1" customHeight="1">
      <c r="A14030" s="470"/>
    </row>
    <row r="14031" spans="1:1" s="471" customFormat="1" ht="12" hidden="1" customHeight="1">
      <c r="A14031" s="470"/>
    </row>
    <row r="14032" spans="1:1" s="471" customFormat="1" ht="12" hidden="1" customHeight="1">
      <c r="A14032" s="470"/>
    </row>
    <row r="14033" spans="1:1" s="471" customFormat="1" ht="12" hidden="1" customHeight="1">
      <c r="A14033" s="470"/>
    </row>
    <row r="14034" spans="1:1" s="471" customFormat="1" ht="12" hidden="1" customHeight="1">
      <c r="A14034" s="470"/>
    </row>
    <row r="14035" spans="1:1" s="471" customFormat="1" ht="12" hidden="1" customHeight="1">
      <c r="A14035" s="470"/>
    </row>
    <row r="14036" spans="1:1" s="471" customFormat="1" ht="12" hidden="1" customHeight="1">
      <c r="A14036" s="470"/>
    </row>
    <row r="14037" spans="1:1" s="471" customFormat="1" ht="12" hidden="1" customHeight="1">
      <c r="A14037" s="470"/>
    </row>
    <row r="14038" spans="1:1" s="471" customFormat="1" ht="12" hidden="1" customHeight="1">
      <c r="A14038" s="470"/>
    </row>
    <row r="14039" spans="1:1" s="471" customFormat="1" ht="12" hidden="1" customHeight="1">
      <c r="A14039" s="470"/>
    </row>
    <row r="14040" spans="1:1" s="471" customFormat="1" ht="12" hidden="1" customHeight="1">
      <c r="A14040" s="470"/>
    </row>
    <row r="14041" spans="1:1" s="471" customFormat="1" ht="12" hidden="1" customHeight="1">
      <c r="A14041" s="470"/>
    </row>
    <row r="14042" spans="1:1" s="471" customFormat="1" ht="12" hidden="1" customHeight="1">
      <c r="A14042" s="470"/>
    </row>
    <row r="14043" spans="1:1" s="471" customFormat="1" ht="12" hidden="1" customHeight="1">
      <c r="A14043" s="470"/>
    </row>
    <row r="14044" spans="1:1" s="471" customFormat="1" ht="12" hidden="1" customHeight="1">
      <c r="A14044" s="470"/>
    </row>
    <row r="14045" spans="1:1" s="471" customFormat="1" ht="12" hidden="1" customHeight="1">
      <c r="A14045" s="470"/>
    </row>
    <row r="14046" spans="1:1" s="471" customFormat="1" ht="12" hidden="1" customHeight="1">
      <c r="A14046" s="470"/>
    </row>
    <row r="14047" spans="1:1" s="471" customFormat="1" ht="12" hidden="1" customHeight="1">
      <c r="A14047" s="470"/>
    </row>
    <row r="14048" spans="1:1" s="471" customFormat="1" ht="12" hidden="1" customHeight="1">
      <c r="A14048" s="470"/>
    </row>
    <row r="14049" spans="1:1" s="471" customFormat="1" ht="12" hidden="1" customHeight="1">
      <c r="A14049" s="470"/>
    </row>
    <row r="14050" spans="1:1" s="471" customFormat="1" ht="12" hidden="1" customHeight="1">
      <c r="A14050" s="470"/>
    </row>
    <row r="14051" spans="1:1" s="471" customFormat="1" ht="12" hidden="1" customHeight="1">
      <c r="A14051" s="470"/>
    </row>
    <row r="14052" spans="1:1" s="471" customFormat="1" ht="12" hidden="1" customHeight="1">
      <c r="A14052" s="470"/>
    </row>
    <row r="14053" spans="1:1" s="471" customFormat="1" ht="12" hidden="1" customHeight="1">
      <c r="A14053" s="470"/>
    </row>
    <row r="14054" spans="1:1" s="471" customFormat="1" ht="12" hidden="1" customHeight="1">
      <c r="A14054" s="470"/>
    </row>
    <row r="14055" spans="1:1" s="471" customFormat="1" ht="12" hidden="1" customHeight="1">
      <c r="A14055" s="470"/>
    </row>
    <row r="14056" spans="1:1" s="471" customFormat="1" ht="12" hidden="1" customHeight="1">
      <c r="A14056" s="470"/>
    </row>
    <row r="14057" spans="1:1" s="471" customFormat="1" ht="12" hidden="1" customHeight="1">
      <c r="A14057" s="470"/>
    </row>
    <row r="14058" spans="1:1" s="471" customFormat="1" ht="12" hidden="1" customHeight="1">
      <c r="A14058" s="470"/>
    </row>
    <row r="14059" spans="1:1" s="471" customFormat="1" ht="12" hidden="1" customHeight="1">
      <c r="A14059" s="470"/>
    </row>
    <row r="14060" spans="1:1" s="471" customFormat="1" ht="12" hidden="1" customHeight="1">
      <c r="A14060" s="470"/>
    </row>
    <row r="14061" spans="1:1" s="471" customFormat="1" ht="12" hidden="1" customHeight="1">
      <c r="A14061" s="470"/>
    </row>
    <row r="14062" spans="1:1" s="471" customFormat="1" ht="12" hidden="1" customHeight="1">
      <c r="A14062" s="470"/>
    </row>
    <row r="14063" spans="1:1" s="471" customFormat="1" ht="12" hidden="1" customHeight="1">
      <c r="A14063" s="470"/>
    </row>
    <row r="14064" spans="1:1" s="471" customFormat="1" ht="12" hidden="1" customHeight="1">
      <c r="A14064" s="470"/>
    </row>
    <row r="14065" spans="1:1" s="471" customFormat="1" ht="12" hidden="1" customHeight="1">
      <c r="A14065" s="470"/>
    </row>
    <row r="14066" spans="1:1" s="471" customFormat="1" ht="12" hidden="1" customHeight="1">
      <c r="A14066" s="470"/>
    </row>
    <row r="14067" spans="1:1" s="471" customFormat="1" ht="12" hidden="1" customHeight="1">
      <c r="A14067" s="470"/>
    </row>
    <row r="14068" spans="1:1" s="471" customFormat="1" ht="12" hidden="1" customHeight="1">
      <c r="A14068" s="470"/>
    </row>
    <row r="14069" spans="1:1" s="471" customFormat="1" ht="12" hidden="1" customHeight="1">
      <c r="A14069" s="470"/>
    </row>
    <row r="14070" spans="1:1" s="471" customFormat="1" ht="12" hidden="1" customHeight="1">
      <c r="A14070" s="470"/>
    </row>
    <row r="14071" spans="1:1" s="471" customFormat="1" ht="12" hidden="1" customHeight="1">
      <c r="A14071" s="470"/>
    </row>
    <row r="14072" spans="1:1" s="471" customFormat="1" ht="12" hidden="1" customHeight="1">
      <c r="A14072" s="470"/>
    </row>
    <row r="14073" spans="1:1" s="471" customFormat="1" ht="12" hidden="1" customHeight="1">
      <c r="A14073" s="470"/>
    </row>
    <row r="14074" spans="1:1" s="471" customFormat="1" ht="12" hidden="1" customHeight="1">
      <c r="A14074" s="470"/>
    </row>
    <row r="14075" spans="1:1" s="471" customFormat="1" ht="12" hidden="1" customHeight="1">
      <c r="A14075" s="470"/>
    </row>
    <row r="14076" spans="1:1" s="471" customFormat="1" ht="12" hidden="1" customHeight="1">
      <c r="A14076" s="470"/>
    </row>
    <row r="14077" spans="1:1" s="471" customFormat="1" ht="12" hidden="1" customHeight="1">
      <c r="A14077" s="470"/>
    </row>
    <row r="14078" spans="1:1" s="471" customFormat="1" ht="12" hidden="1" customHeight="1">
      <c r="A14078" s="470"/>
    </row>
    <row r="14079" spans="1:1" s="471" customFormat="1" ht="12" hidden="1" customHeight="1">
      <c r="A14079" s="470"/>
    </row>
    <row r="14080" spans="1:1" s="471" customFormat="1" ht="12" hidden="1" customHeight="1">
      <c r="A14080" s="470"/>
    </row>
    <row r="14081" spans="1:1" s="471" customFormat="1" ht="12" hidden="1" customHeight="1">
      <c r="A14081" s="470"/>
    </row>
    <row r="14082" spans="1:1" s="471" customFormat="1" ht="12" hidden="1" customHeight="1">
      <c r="A14082" s="470"/>
    </row>
    <row r="14083" spans="1:1" s="471" customFormat="1" ht="12" hidden="1" customHeight="1">
      <c r="A14083" s="470"/>
    </row>
    <row r="14084" spans="1:1" s="471" customFormat="1" ht="12" hidden="1" customHeight="1">
      <c r="A14084" s="470"/>
    </row>
    <row r="14085" spans="1:1" s="471" customFormat="1" ht="12" hidden="1" customHeight="1">
      <c r="A14085" s="470"/>
    </row>
    <row r="14086" spans="1:1" s="471" customFormat="1" ht="12" hidden="1" customHeight="1">
      <c r="A14086" s="470"/>
    </row>
    <row r="14087" spans="1:1" s="471" customFormat="1" ht="12" hidden="1" customHeight="1">
      <c r="A14087" s="470"/>
    </row>
    <row r="14088" spans="1:1" s="471" customFormat="1" ht="12" hidden="1" customHeight="1">
      <c r="A14088" s="470"/>
    </row>
    <row r="14089" spans="1:1" s="471" customFormat="1" ht="12" hidden="1" customHeight="1">
      <c r="A14089" s="470"/>
    </row>
    <row r="14090" spans="1:1" s="471" customFormat="1" ht="12" hidden="1" customHeight="1">
      <c r="A14090" s="470"/>
    </row>
    <row r="14091" spans="1:1" s="471" customFormat="1" ht="12" hidden="1" customHeight="1">
      <c r="A14091" s="470"/>
    </row>
    <row r="14092" spans="1:1" s="471" customFormat="1" ht="12" hidden="1" customHeight="1">
      <c r="A14092" s="470"/>
    </row>
    <row r="14093" spans="1:1" s="471" customFormat="1" ht="12" hidden="1" customHeight="1">
      <c r="A14093" s="470"/>
    </row>
    <row r="14094" spans="1:1" s="471" customFormat="1" ht="12" hidden="1" customHeight="1">
      <c r="A14094" s="470"/>
    </row>
    <row r="14095" spans="1:1" s="471" customFormat="1" ht="12" hidden="1" customHeight="1">
      <c r="A14095" s="470"/>
    </row>
    <row r="14096" spans="1:1" s="471" customFormat="1" ht="12" hidden="1" customHeight="1">
      <c r="A14096" s="470"/>
    </row>
    <row r="14097" spans="1:1" s="471" customFormat="1" ht="12" hidden="1" customHeight="1">
      <c r="A14097" s="470"/>
    </row>
    <row r="14098" spans="1:1" s="471" customFormat="1" ht="12" hidden="1" customHeight="1">
      <c r="A14098" s="470"/>
    </row>
    <row r="14099" spans="1:1" s="471" customFormat="1" ht="12" hidden="1" customHeight="1">
      <c r="A14099" s="470"/>
    </row>
    <row r="14100" spans="1:1" s="471" customFormat="1" ht="12" hidden="1" customHeight="1">
      <c r="A14100" s="470"/>
    </row>
    <row r="14101" spans="1:1" s="471" customFormat="1" ht="12" hidden="1" customHeight="1">
      <c r="A14101" s="470"/>
    </row>
    <row r="14102" spans="1:1" s="471" customFormat="1" ht="12" hidden="1" customHeight="1">
      <c r="A14102" s="470"/>
    </row>
    <row r="14103" spans="1:1" s="471" customFormat="1" ht="12" hidden="1" customHeight="1">
      <c r="A14103" s="470"/>
    </row>
    <row r="14104" spans="1:1" s="471" customFormat="1" ht="12" hidden="1" customHeight="1">
      <c r="A14104" s="470"/>
    </row>
    <row r="14105" spans="1:1" s="471" customFormat="1" ht="12" hidden="1" customHeight="1">
      <c r="A14105" s="470"/>
    </row>
    <row r="14106" spans="1:1" s="471" customFormat="1" ht="12" hidden="1" customHeight="1">
      <c r="A14106" s="470"/>
    </row>
    <row r="14107" spans="1:1" s="471" customFormat="1" ht="12" hidden="1" customHeight="1">
      <c r="A14107" s="470"/>
    </row>
    <row r="14108" spans="1:1" s="471" customFormat="1" ht="12" hidden="1" customHeight="1">
      <c r="A14108" s="470"/>
    </row>
    <row r="14109" spans="1:1" s="471" customFormat="1" ht="12" hidden="1" customHeight="1">
      <c r="A14109" s="470"/>
    </row>
    <row r="14110" spans="1:1" s="471" customFormat="1" ht="12" hidden="1" customHeight="1">
      <c r="A14110" s="470"/>
    </row>
    <row r="14111" spans="1:1" s="471" customFormat="1" ht="12" hidden="1" customHeight="1">
      <c r="A14111" s="470"/>
    </row>
    <row r="14112" spans="1:1" s="471" customFormat="1" ht="12" hidden="1" customHeight="1">
      <c r="A14112" s="470"/>
    </row>
    <row r="14113" spans="1:1" s="471" customFormat="1" ht="12" hidden="1" customHeight="1">
      <c r="A14113" s="470"/>
    </row>
    <row r="14114" spans="1:1" s="471" customFormat="1" ht="12" hidden="1" customHeight="1">
      <c r="A14114" s="470"/>
    </row>
    <row r="14115" spans="1:1" s="471" customFormat="1" ht="12" hidden="1" customHeight="1">
      <c r="A14115" s="470"/>
    </row>
    <row r="14116" spans="1:1" s="471" customFormat="1" ht="12" hidden="1" customHeight="1">
      <c r="A14116" s="470"/>
    </row>
    <row r="14117" spans="1:1" s="471" customFormat="1" ht="12" hidden="1" customHeight="1">
      <c r="A14117" s="470"/>
    </row>
    <row r="14118" spans="1:1" s="471" customFormat="1" ht="12" hidden="1" customHeight="1">
      <c r="A14118" s="470"/>
    </row>
    <row r="14119" spans="1:1" s="471" customFormat="1" ht="12" hidden="1" customHeight="1">
      <c r="A14119" s="470"/>
    </row>
    <row r="14120" spans="1:1" s="471" customFormat="1" ht="12" hidden="1" customHeight="1">
      <c r="A14120" s="470"/>
    </row>
    <row r="14121" spans="1:1" s="471" customFormat="1" ht="12" hidden="1" customHeight="1">
      <c r="A14121" s="470"/>
    </row>
    <row r="14122" spans="1:1" s="471" customFormat="1" ht="12" hidden="1" customHeight="1">
      <c r="A14122" s="470"/>
    </row>
    <row r="14123" spans="1:1" s="471" customFormat="1" ht="12" hidden="1" customHeight="1">
      <c r="A14123" s="470"/>
    </row>
    <row r="14124" spans="1:1" s="471" customFormat="1" ht="12" hidden="1" customHeight="1">
      <c r="A14124" s="470"/>
    </row>
    <row r="14125" spans="1:1" s="471" customFormat="1" ht="12" hidden="1" customHeight="1">
      <c r="A14125" s="470"/>
    </row>
    <row r="14126" spans="1:1" s="471" customFormat="1" ht="12" hidden="1" customHeight="1">
      <c r="A14126" s="470"/>
    </row>
    <row r="14127" spans="1:1" s="471" customFormat="1" ht="12" hidden="1" customHeight="1">
      <c r="A14127" s="470"/>
    </row>
    <row r="14128" spans="1:1" s="471" customFormat="1" ht="12" hidden="1" customHeight="1">
      <c r="A14128" s="470"/>
    </row>
    <row r="14129" spans="1:1" s="471" customFormat="1" ht="12" hidden="1" customHeight="1">
      <c r="A14129" s="470"/>
    </row>
    <row r="14130" spans="1:1" s="471" customFormat="1" ht="12" hidden="1" customHeight="1">
      <c r="A14130" s="470"/>
    </row>
    <row r="14131" spans="1:1" s="471" customFormat="1" ht="12" hidden="1" customHeight="1">
      <c r="A14131" s="470"/>
    </row>
    <row r="14132" spans="1:1" s="471" customFormat="1" ht="12" hidden="1" customHeight="1">
      <c r="A14132" s="470"/>
    </row>
    <row r="14133" spans="1:1" s="471" customFormat="1" ht="12" hidden="1" customHeight="1">
      <c r="A14133" s="470"/>
    </row>
    <row r="14134" spans="1:1" s="471" customFormat="1" ht="12" hidden="1" customHeight="1">
      <c r="A14134" s="470"/>
    </row>
    <row r="14135" spans="1:1" s="471" customFormat="1" ht="12" hidden="1" customHeight="1">
      <c r="A14135" s="470"/>
    </row>
    <row r="14136" spans="1:1" s="471" customFormat="1" ht="12" hidden="1" customHeight="1">
      <c r="A14136" s="470"/>
    </row>
    <row r="14137" spans="1:1" s="471" customFormat="1" ht="12" hidden="1" customHeight="1">
      <c r="A14137" s="470"/>
    </row>
    <row r="14138" spans="1:1" s="471" customFormat="1" ht="12" hidden="1" customHeight="1">
      <c r="A14138" s="470"/>
    </row>
    <row r="14139" spans="1:1" s="471" customFormat="1" ht="12" hidden="1" customHeight="1">
      <c r="A14139" s="470"/>
    </row>
    <row r="14140" spans="1:1" s="471" customFormat="1" ht="12" hidden="1" customHeight="1">
      <c r="A14140" s="470"/>
    </row>
    <row r="14141" spans="1:1" s="471" customFormat="1" ht="12" hidden="1" customHeight="1">
      <c r="A14141" s="470"/>
    </row>
    <row r="14142" spans="1:1" s="471" customFormat="1" ht="12" hidden="1" customHeight="1">
      <c r="A14142" s="470"/>
    </row>
    <row r="14143" spans="1:1" s="471" customFormat="1" ht="12" hidden="1" customHeight="1">
      <c r="A14143" s="470"/>
    </row>
    <row r="14144" spans="1:1" s="471" customFormat="1" ht="12" hidden="1" customHeight="1">
      <c r="A14144" s="470"/>
    </row>
    <row r="14145" spans="1:1" s="471" customFormat="1" ht="12" hidden="1" customHeight="1">
      <c r="A14145" s="470"/>
    </row>
    <row r="14146" spans="1:1" s="471" customFormat="1" ht="12" hidden="1" customHeight="1">
      <c r="A14146" s="470"/>
    </row>
    <row r="14147" spans="1:1" s="471" customFormat="1" ht="12" hidden="1" customHeight="1">
      <c r="A14147" s="470"/>
    </row>
    <row r="14148" spans="1:1" s="471" customFormat="1" ht="12" hidden="1" customHeight="1">
      <c r="A14148" s="470"/>
    </row>
    <row r="14149" spans="1:1" s="471" customFormat="1" ht="12" hidden="1" customHeight="1">
      <c r="A14149" s="470"/>
    </row>
    <row r="14150" spans="1:1" s="471" customFormat="1" ht="12" hidden="1" customHeight="1">
      <c r="A14150" s="470"/>
    </row>
    <row r="14151" spans="1:1" s="471" customFormat="1" ht="12" hidden="1" customHeight="1">
      <c r="A14151" s="470"/>
    </row>
    <row r="14152" spans="1:1" s="471" customFormat="1" ht="12" hidden="1" customHeight="1">
      <c r="A14152" s="470"/>
    </row>
    <row r="14153" spans="1:1" s="471" customFormat="1" ht="12" hidden="1" customHeight="1">
      <c r="A14153" s="470"/>
    </row>
    <row r="14154" spans="1:1" s="471" customFormat="1" ht="12" hidden="1" customHeight="1">
      <c r="A14154" s="470"/>
    </row>
    <row r="14155" spans="1:1" s="471" customFormat="1" ht="12" hidden="1" customHeight="1">
      <c r="A14155" s="470"/>
    </row>
    <row r="14156" spans="1:1" s="471" customFormat="1" ht="12" hidden="1" customHeight="1">
      <c r="A14156" s="470"/>
    </row>
    <row r="14157" spans="1:1" s="471" customFormat="1" ht="12" hidden="1" customHeight="1">
      <c r="A14157" s="470"/>
    </row>
    <row r="14158" spans="1:1" s="471" customFormat="1" ht="12" hidden="1" customHeight="1">
      <c r="A14158" s="470"/>
    </row>
    <row r="14159" spans="1:1" s="471" customFormat="1" ht="12" hidden="1" customHeight="1">
      <c r="A14159" s="470"/>
    </row>
    <row r="14160" spans="1:1" s="471" customFormat="1" ht="12" hidden="1" customHeight="1">
      <c r="A14160" s="470"/>
    </row>
    <row r="14161" spans="1:1" s="471" customFormat="1" ht="12" hidden="1" customHeight="1">
      <c r="A14161" s="470"/>
    </row>
    <row r="14162" spans="1:1" s="471" customFormat="1" ht="12" hidden="1" customHeight="1">
      <c r="A14162" s="470"/>
    </row>
    <row r="14163" spans="1:1" s="471" customFormat="1" ht="12" hidden="1" customHeight="1">
      <c r="A14163" s="470"/>
    </row>
    <row r="14164" spans="1:1" s="471" customFormat="1" ht="12" hidden="1" customHeight="1">
      <c r="A14164" s="470"/>
    </row>
    <row r="14165" spans="1:1" s="471" customFormat="1" ht="12" hidden="1" customHeight="1">
      <c r="A14165" s="470"/>
    </row>
    <row r="14166" spans="1:1" s="471" customFormat="1" ht="12" hidden="1" customHeight="1">
      <c r="A14166" s="470"/>
    </row>
    <row r="14167" spans="1:1" s="471" customFormat="1" ht="12" hidden="1" customHeight="1">
      <c r="A14167" s="470"/>
    </row>
    <row r="14168" spans="1:1" s="471" customFormat="1" ht="12" hidden="1" customHeight="1">
      <c r="A14168" s="470"/>
    </row>
    <row r="14169" spans="1:1" s="471" customFormat="1" ht="12" hidden="1" customHeight="1">
      <c r="A14169" s="470"/>
    </row>
    <row r="14170" spans="1:1" s="471" customFormat="1" ht="12" hidden="1" customHeight="1">
      <c r="A14170" s="470"/>
    </row>
    <row r="14171" spans="1:1" s="471" customFormat="1" ht="12" hidden="1" customHeight="1">
      <c r="A14171" s="470"/>
    </row>
    <row r="14172" spans="1:1" s="471" customFormat="1" ht="12" hidden="1" customHeight="1">
      <c r="A14172" s="470"/>
    </row>
    <row r="14173" spans="1:1" s="471" customFormat="1" ht="12" hidden="1" customHeight="1">
      <c r="A14173" s="470"/>
    </row>
    <row r="14174" spans="1:1" s="471" customFormat="1" ht="12" hidden="1" customHeight="1">
      <c r="A14174" s="470"/>
    </row>
    <row r="14175" spans="1:1" s="471" customFormat="1" ht="12" hidden="1" customHeight="1">
      <c r="A14175" s="470"/>
    </row>
    <row r="14176" spans="1:1" s="471" customFormat="1" ht="12" hidden="1" customHeight="1">
      <c r="A14176" s="470"/>
    </row>
    <row r="14177" spans="1:1" s="471" customFormat="1" ht="12" hidden="1" customHeight="1">
      <c r="A14177" s="470"/>
    </row>
    <row r="14178" spans="1:1" s="471" customFormat="1" ht="12" hidden="1" customHeight="1">
      <c r="A14178" s="470"/>
    </row>
    <row r="14179" spans="1:1" s="471" customFormat="1" ht="12" hidden="1" customHeight="1">
      <c r="A14179" s="470"/>
    </row>
    <row r="14180" spans="1:1" s="471" customFormat="1" ht="12" hidden="1" customHeight="1">
      <c r="A14180" s="470"/>
    </row>
    <row r="14181" spans="1:1" s="471" customFormat="1" ht="12" hidden="1" customHeight="1">
      <c r="A14181" s="470"/>
    </row>
    <row r="14182" spans="1:1" s="471" customFormat="1" ht="12" hidden="1" customHeight="1">
      <c r="A14182" s="470"/>
    </row>
    <row r="14183" spans="1:1" s="471" customFormat="1" ht="12" hidden="1" customHeight="1">
      <c r="A14183" s="470"/>
    </row>
    <row r="14184" spans="1:1" s="471" customFormat="1" ht="12" hidden="1" customHeight="1">
      <c r="A14184" s="470"/>
    </row>
    <row r="14185" spans="1:1" s="471" customFormat="1" ht="12" hidden="1" customHeight="1">
      <c r="A14185" s="470"/>
    </row>
    <row r="14186" spans="1:1" s="471" customFormat="1" ht="12" hidden="1" customHeight="1">
      <c r="A14186" s="470"/>
    </row>
    <row r="14187" spans="1:1" s="471" customFormat="1" ht="12" hidden="1" customHeight="1">
      <c r="A14187" s="470"/>
    </row>
    <row r="14188" spans="1:1" s="471" customFormat="1" ht="12" hidden="1" customHeight="1">
      <c r="A14188" s="470"/>
    </row>
    <row r="14189" spans="1:1" s="471" customFormat="1" ht="12" hidden="1" customHeight="1">
      <c r="A14189" s="470"/>
    </row>
    <row r="14190" spans="1:1" s="471" customFormat="1" ht="12" hidden="1" customHeight="1">
      <c r="A14190" s="470"/>
    </row>
    <row r="14191" spans="1:1" s="471" customFormat="1" ht="12" hidden="1" customHeight="1">
      <c r="A14191" s="470"/>
    </row>
    <row r="14192" spans="1:1" s="471" customFormat="1" ht="12" hidden="1" customHeight="1">
      <c r="A14192" s="470"/>
    </row>
    <row r="14193" spans="1:1" s="471" customFormat="1" ht="12" hidden="1" customHeight="1">
      <c r="A14193" s="470"/>
    </row>
    <row r="14194" spans="1:1" s="471" customFormat="1" ht="12" hidden="1" customHeight="1">
      <c r="A14194" s="470"/>
    </row>
    <row r="14195" spans="1:1" s="471" customFormat="1" ht="12" hidden="1" customHeight="1">
      <c r="A14195" s="470"/>
    </row>
    <row r="14196" spans="1:1" s="471" customFormat="1" ht="12" hidden="1" customHeight="1">
      <c r="A14196" s="470"/>
    </row>
    <row r="14197" spans="1:1" s="471" customFormat="1" ht="12" hidden="1" customHeight="1">
      <c r="A14197" s="470"/>
    </row>
    <row r="14198" spans="1:1" s="471" customFormat="1" ht="12" hidden="1" customHeight="1">
      <c r="A14198" s="470"/>
    </row>
    <row r="14199" spans="1:1" s="471" customFormat="1" ht="12" hidden="1" customHeight="1">
      <c r="A14199" s="470"/>
    </row>
    <row r="14200" spans="1:1" s="471" customFormat="1" ht="12" hidden="1" customHeight="1">
      <c r="A14200" s="470"/>
    </row>
    <row r="14201" spans="1:1" s="471" customFormat="1" ht="12" hidden="1" customHeight="1">
      <c r="A14201" s="470"/>
    </row>
    <row r="14202" spans="1:1" s="471" customFormat="1" ht="12" hidden="1" customHeight="1">
      <c r="A14202" s="470"/>
    </row>
    <row r="14203" spans="1:1" s="471" customFormat="1" ht="12" hidden="1" customHeight="1">
      <c r="A14203" s="470"/>
    </row>
    <row r="14204" spans="1:1" s="471" customFormat="1" ht="12" hidden="1" customHeight="1">
      <c r="A14204" s="470"/>
    </row>
    <row r="14205" spans="1:1" s="471" customFormat="1" ht="12" hidden="1" customHeight="1">
      <c r="A14205" s="470"/>
    </row>
    <row r="14206" spans="1:1" s="471" customFormat="1" ht="12" hidden="1" customHeight="1">
      <c r="A14206" s="470"/>
    </row>
    <row r="14207" spans="1:1" s="471" customFormat="1" ht="12" hidden="1" customHeight="1">
      <c r="A14207" s="470"/>
    </row>
    <row r="14208" spans="1:1" s="471" customFormat="1" ht="12" hidden="1" customHeight="1">
      <c r="A14208" s="470"/>
    </row>
    <row r="14209" spans="1:1" s="471" customFormat="1" ht="12" hidden="1" customHeight="1">
      <c r="A14209" s="470"/>
    </row>
    <row r="14210" spans="1:1" s="471" customFormat="1" ht="12" hidden="1" customHeight="1">
      <c r="A14210" s="470"/>
    </row>
    <row r="14211" spans="1:1" s="471" customFormat="1" ht="12" hidden="1" customHeight="1">
      <c r="A14211" s="470"/>
    </row>
    <row r="14212" spans="1:1" s="471" customFormat="1" ht="12" hidden="1" customHeight="1">
      <c r="A14212" s="470"/>
    </row>
    <row r="14213" spans="1:1" s="471" customFormat="1" ht="12" hidden="1" customHeight="1">
      <c r="A14213" s="470"/>
    </row>
    <row r="14214" spans="1:1" s="471" customFormat="1" ht="12" hidden="1" customHeight="1">
      <c r="A14214" s="470"/>
    </row>
    <row r="14215" spans="1:1" s="471" customFormat="1" ht="12" hidden="1" customHeight="1">
      <c r="A14215" s="470"/>
    </row>
    <row r="14216" spans="1:1" s="471" customFormat="1" ht="12" hidden="1" customHeight="1">
      <c r="A14216" s="470"/>
    </row>
    <row r="14217" spans="1:1" s="471" customFormat="1" ht="12" hidden="1" customHeight="1">
      <c r="A14217" s="470"/>
    </row>
    <row r="14218" spans="1:1" s="471" customFormat="1" ht="12" hidden="1" customHeight="1">
      <c r="A14218" s="470"/>
    </row>
    <row r="14219" spans="1:1" s="471" customFormat="1" ht="12" hidden="1" customHeight="1">
      <c r="A14219" s="470"/>
    </row>
    <row r="14220" spans="1:1" s="471" customFormat="1" ht="12" hidden="1" customHeight="1">
      <c r="A14220" s="470"/>
    </row>
    <row r="14221" spans="1:1" s="471" customFormat="1" ht="12" hidden="1" customHeight="1">
      <c r="A14221" s="470"/>
    </row>
    <row r="14222" spans="1:1" s="471" customFormat="1" ht="12" hidden="1" customHeight="1">
      <c r="A14222" s="470"/>
    </row>
    <row r="14223" spans="1:1" s="471" customFormat="1" ht="12" hidden="1" customHeight="1">
      <c r="A14223" s="470"/>
    </row>
    <row r="14224" spans="1:1" s="471" customFormat="1" ht="12" hidden="1" customHeight="1">
      <c r="A14224" s="470"/>
    </row>
    <row r="14225" spans="1:1" s="471" customFormat="1" ht="12" hidden="1" customHeight="1">
      <c r="A14225" s="470"/>
    </row>
    <row r="14226" spans="1:1" s="471" customFormat="1" ht="12" hidden="1" customHeight="1">
      <c r="A14226" s="470"/>
    </row>
    <row r="14227" spans="1:1" s="471" customFormat="1" ht="12" hidden="1" customHeight="1">
      <c r="A14227" s="470"/>
    </row>
    <row r="14228" spans="1:1" s="471" customFormat="1" ht="12" hidden="1" customHeight="1">
      <c r="A14228" s="470"/>
    </row>
    <row r="14229" spans="1:1" s="471" customFormat="1" ht="12" hidden="1" customHeight="1">
      <c r="A14229" s="470"/>
    </row>
    <row r="14230" spans="1:1" s="471" customFormat="1" ht="12" hidden="1" customHeight="1">
      <c r="A14230" s="470"/>
    </row>
    <row r="14231" spans="1:1" s="471" customFormat="1" ht="12" hidden="1" customHeight="1">
      <c r="A14231" s="470"/>
    </row>
    <row r="14232" spans="1:1" s="471" customFormat="1" ht="12" hidden="1" customHeight="1">
      <c r="A14232" s="470"/>
    </row>
    <row r="14233" spans="1:1" s="471" customFormat="1" ht="12" hidden="1" customHeight="1">
      <c r="A14233" s="470"/>
    </row>
    <row r="14234" spans="1:1" s="471" customFormat="1" ht="12" hidden="1" customHeight="1">
      <c r="A14234" s="470"/>
    </row>
    <row r="14235" spans="1:1" s="471" customFormat="1" ht="12" hidden="1" customHeight="1">
      <c r="A14235" s="470"/>
    </row>
    <row r="14236" spans="1:1" s="471" customFormat="1" ht="12" hidden="1" customHeight="1">
      <c r="A14236" s="470"/>
    </row>
    <row r="14237" spans="1:1" s="471" customFormat="1" ht="12" hidden="1" customHeight="1">
      <c r="A14237" s="470"/>
    </row>
    <row r="14238" spans="1:1" s="471" customFormat="1" ht="12" hidden="1" customHeight="1">
      <c r="A14238" s="470"/>
    </row>
    <row r="14239" spans="1:1" s="471" customFormat="1" ht="12" hidden="1" customHeight="1">
      <c r="A14239" s="470"/>
    </row>
    <row r="14240" spans="1:1" s="471" customFormat="1" ht="12" hidden="1" customHeight="1">
      <c r="A14240" s="470"/>
    </row>
    <row r="14241" spans="1:1" s="471" customFormat="1" ht="12" hidden="1" customHeight="1">
      <c r="A14241" s="470"/>
    </row>
    <row r="14242" spans="1:1" s="471" customFormat="1" ht="12" hidden="1" customHeight="1">
      <c r="A14242" s="470"/>
    </row>
    <row r="14243" spans="1:1" s="471" customFormat="1" ht="12" hidden="1" customHeight="1">
      <c r="A14243" s="470"/>
    </row>
    <row r="14244" spans="1:1" s="471" customFormat="1" ht="12" hidden="1" customHeight="1">
      <c r="A14244" s="470"/>
    </row>
    <row r="14245" spans="1:1" s="471" customFormat="1" ht="12" hidden="1" customHeight="1">
      <c r="A14245" s="470"/>
    </row>
    <row r="14246" spans="1:1" s="471" customFormat="1" ht="12" hidden="1" customHeight="1">
      <c r="A14246" s="470"/>
    </row>
    <row r="14247" spans="1:1" s="471" customFormat="1" ht="12" hidden="1" customHeight="1">
      <c r="A14247" s="470"/>
    </row>
    <row r="14248" spans="1:1" s="471" customFormat="1" ht="12" hidden="1" customHeight="1">
      <c r="A14248" s="470"/>
    </row>
    <row r="14249" spans="1:1" s="471" customFormat="1" ht="12" hidden="1" customHeight="1">
      <c r="A14249" s="470"/>
    </row>
    <row r="14250" spans="1:1" s="471" customFormat="1" ht="12" hidden="1" customHeight="1">
      <c r="A14250" s="470"/>
    </row>
    <row r="14251" spans="1:1" s="471" customFormat="1" ht="12" hidden="1" customHeight="1">
      <c r="A14251" s="470"/>
    </row>
    <row r="14252" spans="1:1" s="471" customFormat="1" ht="12" hidden="1" customHeight="1">
      <c r="A14252" s="470"/>
    </row>
    <row r="14253" spans="1:1" s="471" customFormat="1" ht="12" hidden="1" customHeight="1">
      <c r="A14253" s="470"/>
    </row>
    <row r="14254" spans="1:1" s="471" customFormat="1" ht="12" hidden="1" customHeight="1">
      <c r="A14254" s="470"/>
    </row>
    <row r="14255" spans="1:1" s="471" customFormat="1" ht="12" hidden="1" customHeight="1">
      <c r="A14255" s="470"/>
    </row>
    <row r="14256" spans="1:1" s="471" customFormat="1" ht="12" hidden="1" customHeight="1">
      <c r="A14256" s="470"/>
    </row>
    <row r="14257" spans="1:1" s="471" customFormat="1" ht="12" hidden="1" customHeight="1">
      <c r="A14257" s="470"/>
    </row>
    <row r="14258" spans="1:1" s="471" customFormat="1" ht="12" hidden="1" customHeight="1">
      <c r="A14258" s="470"/>
    </row>
    <row r="14259" spans="1:1" s="471" customFormat="1" ht="12" hidden="1" customHeight="1">
      <c r="A14259" s="470"/>
    </row>
    <row r="14260" spans="1:1" s="471" customFormat="1" ht="12" hidden="1" customHeight="1">
      <c r="A14260" s="470"/>
    </row>
    <row r="14261" spans="1:1" s="471" customFormat="1" ht="12" hidden="1" customHeight="1">
      <c r="A14261" s="470"/>
    </row>
    <row r="14262" spans="1:1" s="471" customFormat="1" ht="12" hidden="1" customHeight="1">
      <c r="A14262" s="470"/>
    </row>
    <row r="14263" spans="1:1" s="471" customFormat="1" ht="12" hidden="1" customHeight="1">
      <c r="A14263" s="470"/>
    </row>
    <row r="14264" spans="1:1" s="471" customFormat="1" ht="12" hidden="1" customHeight="1">
      <c r="A14264" s="470"/>
    </row>
    <row r="14265" spans="1:1" s="471" customFormat="1" ht="12" hidden="1" customHeight="1">
      <c r="A14265" s="470"/>
    </row>
    <row r="14266" spans="1:1" s="471" customFormat="1" ht="12" hidden="1" customHeight="1">
      <c r="A14266" s="470"/>
    </row>
    <row r="14267" spans="1:1" s="471" customFormat="1" ht="12" hidden="1" customHeight="1">
      <c r="A14267" s="470"/>
    </row>
    <row r="14268" spans="1:1" s="471" customFormat="1" ht="12" hidden="1" customHeight="1">
      <c r="A14268" s="470"/>
    </row>
    <row r="14269" spans="1:1" s="471" customFormat="1" ht="12" hidden="1" customHeight="1">
      <c r="A14269" s="470"/>
    </row>
    <row r="14270" spans="1:1" s="471" customFormat="1" ht="12" hidden="1" customHeight="1">
      <c r="A14270" s="470"/>
    </row>
    <row r="14271" spans="1:1" s="471" customFormat="1" ht="12" hidden="1" customHeight="1">
      <c r="A14271" s="470"/>
    </row>
    <row r="14272" spans="1:1" s="471" customFormat="1" ht="12" hidden="1" customHeight="1">
      <c r="A14272" s="470"/>
    </row>
    <row r="14273" spans="1:1" s="471" customFormat="1" ht="12" hidden="1" customHeight="1">
      <c r="A14273" s="470"/>
    </row>
    <row r="14274" spans="1:1" s="471" customFormat="1" ht="12" hidden="1" customHeight="1">
      <c r="A14274" s="470"/>
    </row>
    <row r="14275" spans="1:1" s="471" customFormat="1" ht="12" hidden="1" customHeight="1">
      <c r="A14275" s="470"/>
    </row>
    <row r="14276" spans="1:1" s="471" customFormat="1" ht="12" hidden="1" customHeight="1">
      <c r="A14276" s="470"/>
    </row>
    <row r="14277" spans="1:1" s="471" customFormat="1" ht="12" hidden="1" customHeight="1">
      <c r="A14277" s="470"/>
    </row>
    <row r="14278" spans="1:1" s="471" customFormat="1" ht="12" hidden="1" customHeight="1">
      <c r="A14278" s="470"/>
    </row>
    <row r="14279" spans="1:1" s="471" customFormat="1" ht="12" hidden="1" customHeight="1">
      <c r="A14279" s="470"/>
    </row>
    <row r="14280" spans="1:1" s="471" customFormat="1" ht="12" hidden="1" customHeight="1">
      <c r="A14280" s="470"/>
    </row>
    <row r="14281" spans="1:1" s="471" customFormat="1" ht="12" hidden="1" customHeight="1">
      <c r="A14281" s="470"/>
    </row>
    <row r="14282" spans="1:1" s="471" customFormat="1" ht="12" hidden="1" customHeight="1">
      <c r="A14282" s="470"/>
    </row>
    <row r="14283" spans="1:1" s="471" customFormat="1" ht="12" hidden="1" customHeight="1">
      <c r="A14283" s="470"/>
    </row>
    <row r="14284" spans="1:1" s="471" customFormat="1" ht="12" hidden="1" customHeight="1">
      <c r="A14284" s="470"/>
    </row>
    <row r="14285" spans="1:1" s="471" customFormat="1" ht="12" hidden="1" customHeight="1">
      <c r="A14285" s="470"/>
    </row>
    <row r="14286" spans="1:1" s="471" customFormat="1" ht="12" hidden="1" customHeight="1">
      <c r="A14286" s="470"/>
    </row>
    <row r="14287" spans="1:1" s="471" customFormat="1" ht="12" hidden="1" customHeight="1">
      <c r="A14287" s="470"/>
    </row>
    <row r="14288" spans="1:1" s="471" customFormat="1" ht="12" hidden="1" customHeight="1">
      <c r="A14288" s="470"/>
    </row>
    <row r="14289" spans="1:1" s="471" customFormat="1" ht="12" hidden="1" customHeight="1">
      <c r="A14289" s="470"/>
    </row>
    <row r="14290" spans="1:1" s="471" customFormat="1" ht="12" hidden="1" customHeight="1">
      <c r="A14290" s="470"/>
    </row>
    <row r="14291" spans="1:1" s="471" customFormat="1" ht="12" hidden="1" customHeight="1">
      <c r="A14291" s="470"/>
    </row>
    <row r="14292" spans="1:1" s="471" customFormat="1" ht="12" hidden="1" customHeight="1">
      <c r="A14292" s="470"/>
    </row>
    <row r="14293" spans="1:1" s="471" customFormat="1" ht="12" hidden="1" customHeight="1">
      <c r="A14293" s="470"/>
    </row>
    <row r="14294" spans="1:1" s="471" customFormat="1" ht="12" hidden="1" customHeight="1">
      <c r="A14294" s="470"/>
    </row>
    <row r="14295" spans="1:1" s="471" customFormat="1" ht="12" hidden="1" customHeight="1">
      <c r="A14295" s="470"/>
    </row>
    <row r="14296" spans="1:1" s="471" customFormat="1" ht="12" hidden="1" customHeight="1">
      <c r="A14296" s="470"/>
    </row>
    <row r="14297" spans="1:1" s="471" customFormat="1" ht="12" hidden="1" customHeight="1">
      <c r="A14297" s="470"/>
    </row>
    <row r="14298" spans="1:1" s="471" customFormat="1" ht="12" hidden="1" customHeight="1">
      <c r="A14298" s="470"/>
    </row>
    <row r="14299" spans="1:1" s="471" customFormat="1" ht="12" hidden="1" customHeight="1">
      <c r="A14299" s="470"/>
    </row>
    <row r="14300" spans="1:1" s="471" customFormat="1" ht="12" hidden="1" customHeight="1">
      <c r="A14300" s="470"/>
    </row>
    <row r="14301" spans="1:1" s="471" customFormat="1" ht="12" hidden="1" customHeight="1">
      <c r="A14301" s="470"/>
    </row>
    <row r="14302" spans="1:1" s="471" customFormat="1" ht="12" hidden="1" customHeight="1">
      <c r="A14302" s="470"/>
    </row>
    <row r="14303" spans="1:1" s="471" customFormat="1" ht="12" hidden="1" customHeight="1">
      <c r="A14303" s="470"/>
    </row>
    <row r="14304" spans="1:1" s="471" customFormat="1" ht="12" hidden="1" customHeight="1">
      <c r="A14304" s="470"/>
    </row>
    <row r="14305" spans="1:1" s="471" customFormat="1" ht="12" hidden="1" customHeight="1">
      <c r="A14305" s="470"/>
    </row>
    <row r="14306" spans="1:1" s="471" customFormat="1" ht="12" hidden="1" customHeight="1">
      <c r="A14306" s="470"/>
    </row>
    <row r="14307" spans="1:1" s="471" customFormat="1" ht="12" hidden="1" customHeight="1">
      <c r="A14307" s="470"/>
    </row>
    <row r="14308" spans="1:1" s="471" customFormat="1" ht="12" hidden="1" customHeight="1">
      <c r="A14308" s="470"/>
    </row>
    <row r="14309" spans="1:1" s="471" customFormat="1" ht="12" hidden="1" customHeight="1">
      <c r="A14309" s="470"/>
    </row>
    <row r="14310" spans="1:1" s="471" customFormat="1" ht="12" hidden="1" customHeight="1">
      <c r="A14310" s="470"/>
    </row>
    <row r="14311" spans="1:1" s="471" customFormat="1" ht="12" hidden="1" customHeight="1">
      <c r="A14311" s="470"/>
    </row>
    <row r="14312" spans="1:1" s="471" customFormat="1" ht="12" hidden="1" customHeight="1">
      <c r="A14312" s="470"/>
    </row>
    <row r="14313" spans="1:1" s="471" customFormat="1" ht="12" hidden="1" customHeight="1">
      <c r="A14313" s="470"/>
    </row>
    <row r="14314" spans="1:1" s="471" customFormat="1" ht="12" hidden="1" customHeight="1">
      <c r="A14314" s="470"/>
    </row>
    <row r="14315" spans="1:1" s="471" customFormat="1" ht="12" hidden="1" customHeight="1">
      <c r="A14315" s="470"/>
    </row>
    <row r="14316" spans="1:1" s="471" customFormat="1" ht="12" hidden="1" customHeight="1">
      <c r="A14316" s="470"/>
    </row>
    <row r="14317" spans="1:1" s="471" customFormat="1" ht="12" hidden="1" customHeight="1">
      <c r="A14317" s="470"/>
    </row>
    <row r="14318" spans="1:1" s="471" customFormat="1" ht="12" hidden="1" customHeight="1">
      <c r="A14318" s="470"/>
    </row>
    <row r="14319" spans="1:1" s="471" customFormat="1" ht="12" hidden="1" customHeight="1">
      <c r="A14319" s="470"/>
    </row>
    <row r="14320" spans="1:1" s="471" customFormat="1" ht="12" hidden="1" customHeight="1">
      <c r="A14320" s="470"/>
    </row>
    <row r="14321" spans="1:1" s="471" customFormat="1" ht="12" hidden="1" customHeight="1">
      <c r="A14321" s="470"/>
    </row>
    <row r="14322" spans="1:1" s="471" customFormat="1" ht="12" hidden="1" customHeight="1">
      <c r="A14322" s="470"/>
    </row>
    <row r="14323" spans="1:1" s="471" customFormat="1" ht="12" hidden="1" customHeight="1">
      <c r="A14323" s="470"/>
    </row>
    <row r="14324" spans="1:1" s="471" customFormat="1" ht="12" hidden="1" customHeight="1">
      <c r="A14324" s="470"/>
    </row>
    <row r="14325" spans="1:1" s="471" customFormat="1" ht="12" hidden="1" customHeight="1">
      <c r="A14325" s="470"/>
    </row>
    <row r="14326" spans="1:1" s="471" customFormat="1" ht="12" hidden="1" customHeight="1">
      <c r="A14326" s="470"/>
    </row>
    <row r="14327" spans="1:1" s="471" customFormat="1" ht="12" hidden="1" customHeight="1">
      <c r="A14327" s="470"/>
    </row>
    <row r="14328" spans="1:1" s="471" customFormat="1" ht="12" hidden="1" customHeight="1">
      <c r="A14328" s="470"/>
    </row>
    <row r="14329" spans="1:1" s="471" customFormat="1" ht="12" hidden="1" customHeight="1">
      <c r="A14329" s="470"/>
    </row>
    <row r="14330" spans="1:1" s="471" customFormat="1" ht="12" hidden="1" customHeight="1">
      <c r="A14330" s="470"/>
    </row>
    <row r="14331" spans="1:1" s="471" customFormat="1" ht="12" hidden="1" customHeight="1">
      <c r="A14331" s="470"/>
    </row>
    <row r="14332" spans="1:1" s="471" customFormat="1" ht="12" hidden="1" customHeight="1">
      <c r="A14332" s="470"/>
    </row>
    <row r="14333" spans="1:1" s="471" customFormat="1" ht="12" hidden="1" customHeight="1">
      <c r="A14333" s="470"/>
    </row>
    <row r="14334" spans="1:1" s="471" customFormat="1" ht="12" hidden="1" customHeight="1">
      <c r="A14334" s="470"/>
    </row>
    <row r="14335" spans="1:1" s="471" customFormat="1" ht="12" hidden="1" customHeight="1">
      <c r="A14335" s="470"/>
    </row>
    <row r="14336" spans="1:1" s="471" customFormat="1" ht="12" hidden="1" customHeight="1">
      <c r="A14336" s="470"/>
    </row>
    <row r="14337" spans="1:1" s="471" customFormat="1" ht="12" hidden="1" customHeight="1">
      <c r="A14337" s="470"/>
    </row>
    <row r="14338" spans="1:1" s="471" customFormat="1" ht="12" hidden="1" customHeight="1">
      <c r="A14338" s="470"/>
    </row>
    <row r="14339" spans="1:1" s="471" customFormat="1" ht="12" hidden="1" customHeight="1">
      <c r="A14339" s="470"/>
    </row>
    <row r="14340" spans="1:1" s="471" customFormat="1" ht="12" hidden="1" customHeight="1">
      <c r="A14340" s="470"/>
    </row>
    <row r="14341" spans="1:1" s="471" customFormat="1" ht="12" hidden="1" customHeight="1">
      <c r="A14341" s="470"/>
    </row>
    <row r="14342" spans="1:1" s="471" customFormat="1" ht="12" hidden="1" customHeight="1">
      <c r="A14342" s="470"/>
    </row>
    <row r="14343" spans="1:1" s="471" customFormat="1" ht="12" hidden="1" customHeight="1">
      <c r="A14343" s="470"/>
    </row>
    <row r="14344" spans="1:1" s="471" customFormat="1" ht="12" hidden="1" customHeight="1">
      <c r="A14344" s="470"/>
    </row>
    <row r="14345" spans="1:1" s="471" customFormat="1" ht="12" hidden="1" customHeight="1">
      <c r="A14345" s="470"/>
    </row>
    <row r="14346" spans="1:1" s="471" customFormat="1" ht="12" hidden="1" customHeight="1">
      <c r="A14346" s="470"/>
    </row>
    <row r="14347" spans="1:1" s="471" customFormat="1" ht="12" hidden="1" customHeight="1">
      <c r="A14347" s="470"/>
    </row>
    <row r="14348" spans="1:1" s="471" customFormat="1" ht="12" hidden="1" customHeight="1">
      <c r="A14348" s="470"/>
    </row>
    <row r="14349" spans="1:1" s="471" customFormat="1" ht="12" hidden="1" customHeight="1">
      <c r="A14349" s="470"/>
    </row>
    <row r="14350" spans="1:1" s="471" customFormat="1" ht="12" hidden="1" customHeight="1">
      <c r="A14350" s="470"/>
    </row>
    <row r="14351" spans="1:1" s="471" customFormat="1" ht="12" hidden="1" customHeight="1">
      <c r="A14351" s="470"/>
    </row>
    <row r="14352" spans="1:1" s="471" customFormat="1" ht="12" hidden="1" customHeight="1">
      <c r="A14352" s="470"/>
    </row>
    <row r="14353" spans="1:1" s="471" customFormat="1" ht="12" hidden="1" customHeight="1">
      <c r="A14353" s="470"/>
    </row>
    <row r="14354" spans="1:1" s="471" customFormat="1" ht="12" hidden="1" customHeight="1">
      <c r="A14354" s="470"/>
    </row>
    <row r="14355" spans="1:1" s="471" customFormat="1" ht="12" hidden="1" customHeight="1">
      <c r="A14355" s="470"/>
    </row>
    <row r="14356" spans="1:1" s="471" customFormat="1" ht="12" hidden="1" customHeight="1">
      <c r="A14356" s="470"/>
    </row>
    <row r="14357" spans="1:1" s="471" customFormat="1" ht="12" hidden="1" customHeight="1">
      <c r="A14357" s="470"/>
    </row>
    <row r="14358" spans="1:1" s="471" customFormat="1" ht="12" hidden="1" customHeight="1">
      <c r="A14358" s="470"/>
    </row>
    <row r="14359" spans="1:1" s="471" customFormat="1" ht="12" hidden="1" customHeight="1">
      <c r="A14359" s="470"/>
    </row>
    <row r="14360" spans="1:1" s="471" customFormat="1" ht="12" hidden="1" customHeight="1">
      <c r="A14360" s="470"/>
    </row>
    <row r="14361" spans="1:1" s="471" customFormat="1" ht="12" hidden="1" customHeight="1">
      <c r="A14361" s="470"/>
    </row>
    <row r="14362" spans="1:1" s="471" customFormat="1" ht="12" hidden="1" customHeight="1">
      <c r="A14362" s="470"/>
    </row>
    <row r="14363" spans="1:1" s="471" customFormat="1" ht="12" hidden="1" customHeight="1">
      <c r="A14363" s="470"/>
    </row>
    <row r="14364" spans="1:1" s="471" customFormat="1" ht="12" hidden="1" customHeight="1">
      <c r="A14364" s="470"/>
    </row>
    <row r="14365" spans="1:1" s="471" customFormat="1" ht="12" hidden="1" customHeight="1">
      <c r="A14365" s="470"/>
    </row>
    <row r="14366" spans="1:1" s="471" customFormat="1" ht="12" hidden="1" customHeight="1">
      <c r="A14366" s="470"/>
    </row>
    <row r="14367" spans="1:1" s="471" customFormat="1" ht="12" hidden="1" customHeight="1">
      <c r="A14367" s="470"/>
    </row>
    <row r="14368" spans="1:1" s="471" customFormat="1" ht="12" hidden="1" customHeight="1">
      <c r="A14368" s="470"/>
    </row>
    <row r="14369" spans="1:1" s="471" customFormat="1" ht="12" hidden="1" customHeight="1">
      <c r="A14369" s="470"/>
    </row>
    <row r="14370" spans="1:1" s="471" customFormat="1" ht="12" hidden="1" customHeight="1">
      <c r="A14370" s="470"/>
    </row>
    <row r="14371" spans="1:1" s="471" customFormat="1" ht="12" hidden="1" customHeight="1">
      <c r="A14371" s="470"/>
    </row>
    <row r="14372" spans="1:1" s="471" customFormat="1" ht="12" hidden="1" customHeight="1">
      <c r="A14372" s="470"/>
    </row>
    <row r="14373" spans="1:1" s="471" customFormat="1" ht="12" hidden="1" customHeight="1">
      <c r="A14373" s="470"/>
    </row>
    <row r="14374" spans="1:1" s="471" customFormat="1" ht="12" hidden="1" customHeight="1">
      <c r="A14374" s="470"/>
    </row>
    <row r="14375" spans="1:1" s="471" customFormat="1" ht="12" hidden="1" customHeight="1">
      <c r="A14375" s="470"/>
    </row>
    <row r="14376" spans="1:1" s="471" customFormat="1" ht="12" hidden="1" customHeight="1">
      <c r="A14376" s="470"/>
    </row>
    <row r="14377" spans="1:1" s="471" customFormat="1" ht="12" hidden="1" customHeight="1">
      <c r="A14377" s="470"/>
    </row>
    <row r="14378" spans="1:1" s="471" customFormat="1" ht="12" hidden="1" customHeight="1">
      <c r="A14378" s="470"/>
    </row>
    <row r="14379" spans="1:1" s="471" customFormat="1" ht="12" hidden="1" customHeight="1">
      <c r="A14379" s="470"/>
    </row>
    <row r="14380" spans="1:1" s="471" customFormat="1" ht="12" hidden="1" customHeight="1">
      <c r="A14380" s="470"/>
    </row>
    <row r="14381" spans="1:1" s="471" customFormat="1" ht="12" hidden="1" customHeight="1">
      <c r="A14381" s="470"/>
    </row>
    <row r="14382" spans="1:1" s="471" customFormat="1" ht="12" hidden="1" customHeight="1">
      <c r="A14382" s="470"/>
    </row>
    <row r="14383" spans="1:1" s="471" customFormat="1" ht="12" hidden="1" customHeight="1">
      <c r="A14383" s="470"/>
    </row>
    <row r="14384" spans="1:1" s="471" customFormat="1" ht="12" hidden="1" customHeight="1">
      <c r="A14384" s="470"/>
    </row>
    <row r="14385" spans="1:1" s="471" customFormat="1" ht="12" hidden="1" customHeight="1">
      <c r="A14385" s="470"/>
    </row>
    <row r="14386" spans="1:1" s="471" customFormat="1" ht="12" hidden="1" customHeight="1">
      <c r="A14386" s="470"/>
    </row>
    <row r="14387" spans="1:1" s="471" customFormat="1" ht="12" hidden="1" customHeight="1">
      <c r="A14387" s="470"/>
    </row>
    <row r="14388" spans="1:1" s="471" customFormat="1" ht="12" hidden="1" customHeight="1">
      <c r="A14388" s="470"/>
    </row>
    <row r="14389" spans="1:1" s="471" customFormat="1" ht="12" hidden="1" customHeight="1">
      <c r="A14389" s="470"/>
    </row>
    <row r="14390" spans="1:1" s="471" customFormat="1" ht="12" hidden="1" customHeight="1">
      <c r="A14390" s="470"/>
    </row>
    <row r="14391" spans="1:1" s="471" customFormat="1" ht="12" hidden="1" customHeight="1">
      <c r="A14391" s="470"/>
    </row>
    <row r="14392" spans="1:1" s="471" customFormat="1" ht="12" hidden="1" customHeight="1">
      <c r="A14392" s="470"/>
    </row>
    <row r="14393" spans="1:1" s="471" customFormat="1" ht="12" hidden="1" customHeight="1">
      <c r="A14393" s="470"/>
    </row>
    <row r="14394" spans="1:1" s="471" customFormat="1" ht="12" hidden="1" customHeight="1">
      <c r="A14394" s="470"/>
    </row>
    <row r="14395" spans="1:1" s="471" customFormat="1" ht="12" hidden="1" customHeight="1">
      <c r="A14395" s="470"/>
    </row>
    <row r="14396" spans="1:1" s="471" customFormat="1" ht="12" hidden="1" customHeight="1">
      <c r="A14396" s="470"/>
    </row>
    <row r="14397" spans="1:1" s="471" customFormat="1" ht="12" hidden="1" customHeight="1">
      <c r="A14397" s="470"/>
    </row>
    <row r="14398" spans="1:1" s="471" customFormat="1" ht="12" hidden="1" customHeight="1">
      <c r="A14398" s="470"/>
    </row>
    <row r="14399" spans="1:1" s="471" customFormat="1" ht="12" hidden="1" customHeight="1">
      <c r="A14399" s="470"/>
    </row>
    <row r="14400" spans="1:1" s="471" customFormat="1" ht="12" hidden="1" customHeight="1">
      <c r="A14400" s="470"/>
    </row>
    <row r="14401" spans="1:1" s="471" customFormat="1" ht="12" hidden="1" customHeight="1">
      <c r="A14401" s="470"/>
    </row>
    <row r="14402" spans="1:1" s="471" customFormat="1" ht="12" hidden="1" customHeight="1">
      <c r="A14402" s="470"/>
    </row>
    <row r="14403" spans="1:1" s="471" customFormat="1" ht="12" hidden="1" customHeight="1">
      <c r="A14403" s="470"/>
    </row>
    <row r="14404" spans="1:1" s="471" customFormat="1" ht="12" hidden="1" customHeight="1">
      <c r="A14404" s="470"/>
    </row>
    <row r="14405" spans="1:1" s="471" customFormat="1" ht="12" hidden="1" customHeight="1">
      <c r="A14405" s="470"/>
    </row>
    <row r="14406" spans="1:1" s="471" customFormat="1" ht="12" hidden="1" customHeight="1">
      <c r="A14406" s="470"/>
    </row>
    <row r="14407" spans="1:1" s="471" customFormat="1" ht="12" hidden="1" customHeight="1">
      <c r="A14407" s="470"/>
    </row>
    <row r="14408" spans="1:1" s="471" customFormat="1" ht="12" hidden="1" customHeight="1">
      <c r="A14408" s="470"/>
    </row>
    <row r="14409" spans="1:1" s="471" customFormat="1" ht="12" hidden="1" customHeight="1">
      <c r="A14409" s="470"/>
    </row>
    <row r="14410" spans="1:1" s="471" customFormat="1" ht="12" hidden="1" customHeight="1">
      <c r="A14410" s="470"/>
    </row>
    <row r="14411" spans="1:1" s="471" customFormat="1" ht="12" hidden="1" customHeight="1">
      <c r="A14411" s="470"/>
    </row>
    <row r="14412" spans="1:1" s="471" customFormat="1" ht="12" hidden="1" customHeight="1">
      <c r="A14412" s="470"/>
    </row>
    <row r="14413" spans="1:1" s="471" customFormat="1" ht="12" hidden="1" customHeight="1">
      <c r="A14413" s="470"/>
    </row>
    <row r="14414" spans="1:1" s="471" customFormat="1" ht="12" hidden="1" customHeight="1">
      <c r="A14414" s="470"/>
    </row>
    <row r="14415" spans="1:1" s="471" customFormat="1" ht="12" hidden="1" customHeight="1">
      <c r="A14415" s="470"/>
    </row>
    <row r="14416" spans="1:1" s="471" customFormat="1" ht="12" hidden="1" customHeight="1">
      <c r="A14416" s="470"/>
    </row>
    <row r="14417" spans="1:1" s="471" customFormat="1" ht="12" hidden="1" customHeight="1">
      <c r="A14417" s="470"/>
    </row>
    <row r="14418" spans="1:1" s="471" customFormat="1" ht="12" hidden="1" customHeight="1">
      <c r="A14418" s="470"/>
    </row>
    <row r="14419" spans="1:1" s="471" customFormat="1" ht="12" hidden="1" customHeight="1">
      <c r="A14419" s="470"/>
    </row>
    <row r="14420" spans="1:1" s="471" customFormat="1" ht="12" hidden="1" customHeight="1">
      <c r="A14420" s="470"/>
    </row>
    <row r="14421" spans="1:1" s="471" customFormat="1" ht="12" hidden="1" customHeight="1">
      <c r="A14421" s="470"/>
    </row>
    <row r="14422" spans="1:1" s="471" customFormat="1" ht="12" hidden="1" customHeight="1">
      <c r="A14422" s="470"/>
    </row>
    <row r="14423" spans="1:1" s="471" customFormat="1" ht="12" hidden="1" customHeight="1">
      <c r="A14423" s="470"/>
    </row>
    <row r="14424" spans="1:1" s="471" customFormat="1" ht="12" hidden="1" customHeight="1">
      <c r="A14424" s="470"/>
    </row>
    <row r="14425" spans="1:1" s="471" customFormat="1" ht="12" hidden="1" customHeight="1">
      <c r="A14425" s="470"/>
    </row>
    <row r="14426" spans="1:1" s="471" customFormat="1" ht="12" hidden="1" customHeight="1">
      <c r="A14426" s="470"/>
    </row>
    <row r="14427" spans="1:1" s="471" customFormat="1" ht="12" hidden="1" customHeight="1">
      <c r="A14427" s="470"/>
    </row>
    <row r="14428" spans="1:1" s="471" customFormat="1" ht="12" hidden="1" customHeight="1">
      <c r="A14428" s="470"/>
    </row>
    <row r="14429" spans="1:1" s="471" customFormat="1" ht="12" hidden="1" customHeight="1">
      <c r="A14429" s="470"/>
    </row>
    <row r="14430" spans="1:1" s="471" customFormat="1" ht="12" hidden="1" customHeight="1">
      <c r="A14430" s="470"/>
    </row>
    <row r="14431" spans="1:1" s="471" customFormat="1" ht="12" hidden="1" customHeight="1">
      <c r="A14431" s="470"/>
    </row>
    <row r="14432" spans="1:1" s="471" customFormat="1" ht="12" hidden="1" customHeight="1">
      <c r="A14432" s="470"/>
    </row>
    <row r="14433" spans="1:1" s="471" customFormat="1" ht="12" hidden="1" customHeight="1">
      <c r="A14433" s="470"/>
    </row>
    <row r="14434" spans="1:1" s="471" customFormat="1" ht="12" hidden="1" customHeight="1">
      <c r="A14434" s="470"/>
    </row>
    <row r="14435" spans="1:1" s="471" customFormat="1" ht="12" hidden="1" customHeight="1">
      <c r="A14435" s="470"/>
    </row>
    <row r="14436" spans="1:1" s="471" customFormat="1" ht="12" hidden="1" customHeight="1">
      <c r="A14436" s="470"/>
    </row>
    <row r="14437" spans="1:1" s="471" customFormat="1" ht="12" hidden="1" customHeight="1">
      <c r="A14437" s="470"/>
    </row>
    <row r="14438" spans="1:1" s="471" customFormat="1" ht="12" hidden="1" customHeight="1">
      <c r="A14438" s="470"/>
    </row>
    <row r="14439" spans="1:1" s="471" customFormat="1" ht="12" hidden="1" customHeight="1">
      <c r="A14439" s="470"/>
    </row>
    <row r="14440" spans="1:1" s="471" customFormat="1" ht="12" hidden="1" customHeight="1">
      <c r="A14440" s="470"/>
    </row>
    <row r="14441" spans="1:1" s="471" customFormat="1" ht="12" hidden="1" customHeight="1">
      <c r="A14441" s="470"/>
    </row>
    <row r="14442" spans="1:1" s="471" customFormat="1" ht="12" hidden="1" customHeight="1">
      <c r="A14442" s="470"/>
    </row>
    <row r="14443" spans="1:1" s="471" customFormat="1" ht="12" hidden="1" customHeight="1">
      <c r="A14443" s="470"/>
    </row>
    <row r="14444" spans="1:1" s="471" customFormat="1" ht="12" hidden="1" customHeight="1">
      <c r="A14444" s="470"/>
    </row>
    <row r="14445" spans="1:1" s="471" customFormat="1" ht="12" hidden="1" customHeight="1">
      <c r="A14445" s="470"/>
    </row>
    <row r="14446" spans="1:1" s="471" customFormat="1" ht="12" hidden="1" customHeight="1">
      <c r="A14446" s="470"/>
    </row>
    <row r="14447" spans="1:1" s="471" customFormat="1" ht="12" hidden="1" customHeight="1">
      <c r="A14447" s="470"/>
    </row>
    <row r="14448" spans="1:1" s="471" customFormat="1" ht="12" hidden="1" customHeight="1">
      <c r="A14448" s="470"/>
    </row>
    <row r="14449" spans="1:1" s="471" customFormat="1" ht="12" hidden="1" customHeight="1">
      <c r="A14449" s="470"/>
    </row>
    <row r="14450" spans="1:1" s="471" customFormat="1" ht="12" hidden="1" customHeight="1">
      <c r="A14450" s="470"/>
    </row>
    <row r="14451" spans="1:1" s="471" customFormat="1" ht="12" hidden="1" customHeight="1">
      <c r="A14451" s="470"/>
    </row>
    <row r="14452" spans="1:1" s="471" customFormat="1" ht="12" hidden="1" customHeight="1">
      <c r="A14452" s="470"/>
    </row>
    <row r="14453" spans="1:1" s="471" customFormat="1" ht="12" hidden="1" customHeight="1">
      <c r="A14453" s="470"/>
    </row>
    <row r="14454" spans="1:1" s="471" customFormat="1" ht="12" hidden="1" customHeight="1">
      <c r="A14454" s="470"/>
    </row>
    <row r="14455" spans="1:1" s="471" customFormat="1" ht="12" hidden="1" customHeight="1">
      <c r="A14455" s="470"/>
    </row>
    <row r="14456" spans="1:1" s="471" customFormat="1" ht="12" hidden="1" customHeight="1">
      <c r="A14456" s="470"/>
    </row>
    <row r="14457" spans="1:1" s="471" customFormat="1" ht="12" hidden="1" customHeight="1">
      <c r="A14457" s="470"/>
    </row>
    <row r="14458" spans="1:1" s="471" customFormat="1" ht="12" hidden="1" customHeight="1">
      <c r="A14458" s="470"/>
    </row>
    <row r="14459" spans="1:1" s="471" customFormat="1" ht="12" hidden="1" customHeight="1">
      <c r="A14459" s="470"/>
    </row>
    <row r="14460" spans="1:1" s="471" customFormat="1" ht="12" hidden="1" customHeight="1">
      <c r="A14460" s="470"/>
    </row>
    <row r="14461" spans="1:1" s="471" customFormat="1" ht="12" hidden="1" customHeight="1">
      <c r="A14461" s="470"/>
    </row>
    <row r="14462" spans="1:1" s="471" customFormat="1" ht="12" hidden="1" customHeight="1">
      <c r="A14462" s="470"/>
    </row>
    <row r="14463" spans="1:1" s="471" customFormat="1" ht="12" hidden="1" customHeight="1">
      <c r="A14463" s="470"/>
    </row>
    <row r="14464" spans="1:1" s="471" customFormat="1" ht="12" hidden="1" customHeight="1">
      <c r="A14464" s="470"/>
    </row>
    <row r="14465" spans="1:1" s="471" customFormat="1" ht="12" hidden="1" customHeight="1">
      <c r="A14465" s="470"/>
    </row>
    <row r="14466" spans="1:1" s="471" customFormat="1" ht="12" hidden="1" customHeight="1">
      <c r="A14466" s="470"/>
    </row>
    <row r="14467" spans="1:1" s="471" customFormat="1" ht="12" hidden="1" customHeight="1">
      <c r="A14467" s="470"/>
    </row>
    <row r="14468" spans="1:1" s="471" customFormat="1" ht="12" hidden="1" customHeight="1">
      <c r="A14468" s="470"/>
    </row>
    <row r="14469" spans="1:1" s="471" customFormat="1" ht="12" hidden="1" customHeight="1">
      <c r="A14469" s="470"/>
    </row>
    <row r="14470" spans="1:1" s="471" customFormat="1" ht="12" hidden="1" customHeight="1">
      <c r="A14470" s="470"/>
    </row>
    <row r="14471" spans="1:1" s="471" customFormat="1" ht="12" hidden="1" customHeight="1">
      <c r="A14471" s="470"/>
    </row>
    <row r="14472" spans="1:1" s="471" customFormat="1" ht="12" hidden="1" customHeight="1">
      <c r="A14472" s="470"/>
    </row>
    <row r="14473" spans="1:1" s="471" customFormat="1" ht="12" hidden="1" customHeight="1">
      <c r="A14473" s="470"/>
    </row>
    <row r="14474" spans="1:1" s="471" customFormat="1" ht="12" hidden="1" customHeight="1">
      <c r="A14474" s="470"/>
    </row>
    <row r="14475" spans="1:1" s="471" customFormat="1" ht="12" hidden="1" customHeight="1">
      <c r="A14475" s="470"/>
    </row>
    <row r="14476" spans="1:1" s="471" customFormat="1" ht="12" hidden="1" customHeight="1">
      <c r="A14476" s="470"/>
    </row>
    <row r="14477" spans="1:1" s="471" customFormat="1" ht="12" hidden="1" customHeight="1">
      <c r="A14477" s="470"/>
    </row>
    <row r="14478" spans="1:1" s="471" customFormat="1" ht="12" hidden="1" customHeight="1">
      <c r="A14478" s="470"/>
    </row>
    <row r="14479" spans="1:1" s="471" customFormat="1" ht="12" hidden="1" customHeight="1">
      <c r="A14479" s="470"/>
    </row>
    <row r="14480" spans="1:1" s="471" customFormat="1" ht="12" hidden="1" customHeight="1">
      <c r="A14480" s="470"/>
    </row>
    <row r="14481" spans="1:1" s="471" customFormat="1" ht="12" hidden="1" customHeight="1">
      <c r="A14481" s="470"/>
    </row>
    <row r="14482" spans="1:1" s="471" customFormat="1" ht="12" hidden="1" customHeight="1">
      <c r="A14482" s="470"/>
    </row>
    <row r="14483" spans="1:1" s="471" customFormat="1" ht="12" hidden="1" customHeight="1">
      <c r="A14483" s="470"/>
    </row>
    <row r="14484" spans="1:1" s="471" customFormat="1" ht="12" hidden="1" customHeight="1">
      <c r="A14484" s="470"/>
    </row>
    <row r="14485" spans="1:1" s="471" customFormat="1" ht="12" hidden="1" customHeight="1">
      <c r="A14485" s="470"/>
    </row>
    <row r="14486" spans="1:1" s="471" customFormat="1" ht="12" hidden="1" customHeight="1">
      <c r="A14486" s="470"/>
    </row>
    <row r="14487" spans="1:1" s="471" customFormat="1" ht="12" hidden="1" customHeight="1">
      <c r="A14487" s="470"/>
    </row>
    <row r="14488" spans="1:1" s="471" customFormat="1" ht="12" hidden="1" customHeight="1">
      <c r="A14488" s="470"/>
    </row>
    <row r="14489" spans="1:1" s="471" customFormat="1" ht="12" hidden="1" customHeight="1">
      <c r="A14489" s="470"/>
    </row>
    <row r="14490" spans="1:1" s="471" customFormat="1" ht="12" hidden="1" customHeight="1">
      <c r="A14490" s="470"/>
    </row>
    <row r="14491" spans="1:1" s="471" customFormat="1" ht="12" hidden="1" customHeight="1">
      <c r="A14491" s="470"/>
    </row>
    <row r="14492" spans="1:1" s="471" customFormat="1" ht="12" hidden="1" customHeight="1">
      <c r="A14492" s="470"/>
    </row>
    <row r="14493" spans="1:1" s="471" customFormat="1" ht="12" hidden="1" customHeight="1">
      <c r="A14493" s="470"/>
    </row>
    <row r="14494" spans="1:1" s="471" customFormat="1" ht="12" hidden="1" customHeight="1">
      <c r="A14494" s="470"/>
    </row>
    <row r="14495" spans="1:1" s="471" customFormat="1" ht="12" hidden="1" customHeight="1">
      <c r="A14495" s="470"/>
    </row>
    <row r="14496" spans="1:1" s="471" customFormat="1" ht="12" hidden="1" customHeight="1">
      <c r="A14496" s="470"/>
    </row>
    <row r="14497" spans="1:1" s="471" customFormat="1" ht="12" hidden="1" customHeight="1">
      <c r="A14497" s="470"/>
    </row>
    <row r="14498" spans="1:1" s="471" customFormat="1" ht="12" hidden="1" customHeight="1">
      <c r="A14498" s="470"/>
    </row>
    <row r="14499" spans="1:1" s="471" customFormat="1" ht="12" hidden="1" customHeight="1">
      <c r="A14499" s="470"/>
    </row>
    <row r="14500" spans="1:1" s="471" customFormat="1" ht="12" hidden="1" customHeight="1">
      <c r="A14500" s="470"/>
    </row>
    <row r="14501" spans="1:1" s="471" customFormat="1" ht="12" hidden="1" customHeight="1">
      <c r="A14501" s="470"/>
    </row>
    <row r="14502" spans="1:1" s="471" customFormat="1" ht="12" hidden="1" customHeight="1">
      <c r="A14502" s="470"/>
    </row>
    <row r="14503" spans="1:1" s="471" customFormat="1" ht="12" hidden="1" customHeight="1">
      <c r="A14503" s="470"/>
    </row>
    <row r="14504" spans="1:1" s="471" customFormat="1" ht="12" hidden="1" customHeight="1">
      <c r="A14504" s="470"/>
    </row>
    <row r="14505" spans="1:1" s="471" customFormat="1" ht="12" hidden="1" customHeight="1">
      <c r="A14505" s="470"/>
    </row>
    <row r="14506" spans="1:1" s="471" customFormat="1" ht="12" hidden="1" customHeight="1">
      <c r="A14506" s="470"/>
    </row>
    <row r="14507" spans="1:1" s="471" customFormat="1" ht="12" hidden="1" customHeight="1">
      <c r="A14507" s="470"/>
    </row>
    <row r="14508" spans="1:1" s="471" customFormat="1" ht="12" hidden="1" customHeight="1">
      <c r="A14508" s="470"/>
    </row>
    <row r="14509" spans="1:1" s="471" customFormat="1" ht="12" hidden="1" customHeight="1">
      <c r="A14509" s="470"/>
    </row>
    <row r="14510" spans="1:1" s="471" customFormat="1" ht="12" hidden="1" customHeight="1">
      <c r="A14510" s="470"/>
    </row>
    <row r="14511" spans="1:1" s="471" customFormat="1" ht="12" hidden="1" customHeight="1">
      <c r="A14511" s="470"/>
    </row>
    <row r="14512" spans="1:1" s="471" customFormat="1" ht="12" hidden="1" customHeight="1">
      <c r="A14512" s="470"/>
    </row>
    <row r="14513" spans="1:1" s="471" customFormat="1" ht="12" hidden="1" customHeight="1">
      <c r="A14513" s="470"/>
    </row>
    <row r="14514" spans="1:1" s="471" customFormat="1" ht="12" hidden="1" customHeight="1">
      <c r="A14514" s="470"/>
    </row>
    <row r="14515" spans="1:1" s="471" customFormat="1" ht="12" hidden="1" customHeight="1">
      <c r="A14515" s="470"/>
    </row>
    <row r="14516" spans="1:1" s="471" customFormat="1" ht="12" hidden="1" customHeight="1">
      <c r="A14516" s="470"/>
    </row>
    <row r="14517" spans="1:1" s="471" customFormat="1" ht="12" hidden="1" customHeight="1">
      <c r="A14517" s="470"/>
    </row>
    <row r="14518" spans="1:1" s="471" customFormat="1" ht="12" hidden="1" customHeight="1">
      <c r="A14518" s="470"/>
    </row>
    <row r="14519" spans="1:1" s="471" customFormat="1" ht="12" hidden="1" customHeight="1">
      <c r="A14519" s="470"/>
    </row>
    <row r="14520" spans="1:1" s="471" customFormat="1" ht="12" hidden="1" customHeight="1">
      <c r="A14520" s="470"/>
    </row>
    <row r="14521" spans="1:1" s="471" customFormat="1" ht="12" hidden="1" customHeight="1">
      <c r="A14521" s="470"/>
    </row>
    <row r="14522" spans="1:1" s="471" customFormat="1" ht="12" hidden="1" customHeight="1">
      <c r="A14522" s="470"/>
    </row>
    <row r="14523" spans="1:1" s="471" customFormat="1" ht="12" hidden="1" customHeight="1">
      <c r="A14523" s="470"/>
    </row>
    <row r="14524" spans="1:1" s="471" customFormat="1" ht="12" hidden="1" customHeight="1">
      <c r="A14524" s="470"/>
    </row>
    <row r="14525" spans="1:1" s="471" customFormat="1" ht="12" hidden="1" customHeight="1">
      <c r="A14525" s="470"/>
    </row>
    <row r="14526" spans="1:1" s="471" customFormat="1" ht="12" hidden="1" customHeight="1">
      <c r="A14526" s="470"/>
    </row>
    <row r="14527" spans="1:1" s="471" customFormat="1" ht="12" hidden="1" customHeight="1">
      <c r="A14527" s="470"/>
    </row>
    <row r="14528" spans="1:1" s="471" customFormat="1" ht="12" hidden="1" customHeight="1">
      <c r="A14528" s="470"/>
    </row>
    <row r="14529" spans="1:1" s="471" customFormat="1" ht="12" hidden="1" customHeight="1">
      <c r="A14529" s="470"/>
    </row>
    <row r="14530" spans="1:1" s="471" customFormat="1" ht="12" hidden="1" customHeight="1">
      <c r="A14530" s="470"/>
    </row>
    <row r="14531" spans="1:1" s="471" customFormat="1" ht="12" hidden="1" customHeight="1">
      <c r="A14531" s="470"/>
    </row>
    <row r="14532" spans="1:1" s="471" customFormat="1" ht="12" hidden="1" customHeight="1">
      <c r="A14532" s="470"/>
    </row>
    <row r="14533" spans="1:1" s="471" customFormat="1" ht="12" hidden="1" customHeight="1">
      <c r="A14533" s="470"/>
    </row>
    <row r="14534" spans="1:1" s="471" customFormat="1" ht="12" hidden="1" customHeight="1">
      <c r="A14534" s="470"/>
    </row>
    <row r="14535" spans="1:1" s="471" customFormat="1" ht="12" hidden="1" customHeight="1">
      <c r="A14535" s="470"/>
    </row>
    <row r="14536" spans="1:1" s="471" customFormat="1" ht="12" hidden="1" customHeight="1">
      <c r="A14536" s="470"/>
    </row>
    <row r="14537" spans="1:1" s="471" customFormat="1" ht="12" hidden="1" customHeight="1">
      <c r="A14537" s="470"/>
    </row>
    <row r="14538" spans="1:1" s="471" customFormat="1" ht="12" hidden="1" customHeight="1">
      <c r="A14538" s="470"/>
    </row>
    <row r="14539" spans="1:1" s="471" customFormat="1" ht="12" hidden="1" customHeight="1">
      <c r="A14539" s="470"/>
    </row>
    <row r="14540" spans="1:1" s="471" customFormat="1" ht="12" hidden="1" customHeight="1">
      <c r="A14540" s="470"/>
    </row>
    <row r="14541" spans="1:1" s="471" customFormat="1" ht="12" hidden="1" customHeight="1">
      <c r="A14541" s="470"/>
    </row>
    <row r="14542" spans="1:1" s="471" customFormat="1" ht="12" hidden="1" customHeight="1">
      <c r="A14542" s="470"/>
    </row>
    <row r="14543" spans="1:1" s="471" customFormat="1" ht="12" hidden="1" customHeight="1">
      <c r="A14543" s="470"/>
    </row>
    <row r="14544" spans="1:1" s="471" customFormat="1" ht="12" hidden="1" customHeight="1">
      <c r="A14544" s="470"/>
    </row>
    <row r="14545" spans="1:1" s="471" customFormat="1" ht="12" hidden="1" customHeight="1">
      <c r="A14545" s="470"/>
    </row>
    <row r="14546" spans="1:1" s="471" customFormat="1" ht="12" hidden="1" customHeight="1">
      <c r="A14546" s="470"/>
    </row>
    <row r="14547" spans="1:1" s="471" customFormat="1" ht="12" hidden="1" customHeight="1">
      <c r="A14547" s="470"/>
    </row>
    <row r="14548" spans="1:1" s="471" customFormat="1" ht="12" hidden="1" customHeight="1">
      <c r="A14548" s="470"/>
    </row>
    <row r="14549" spans="1:1" s="471" customFormat="1" ht="12" hidden="1" customHeight="1">
      <c r="A14549" s="470"/>
    </row>
    <row r="14550" spans="1:1" s="471" customFormat="1" ht="12" hidden="1" customHeight="1">
      <c r="A14550" s="470"/>
    </row>
    <row r="14551" spans="1:1" s="471" customFormat="1" ht="12" hidden="1" customHeight="1">
      <c r="A14551" s="470"/>
    </row>
    <row r="14552" spans="1:1" s="471" customFormat="1" ht="12" hidden="1" customHeight="1">
      <c r="A14552" s="470"/>
    </row>
    <row r="14553" spans="1:1" s="471" customFormat="1" ht="12" hidden="1" customHeight="1">
      <c r="A14553" s="470"/>
    </row>
    <row r="14554" spans="1:1" s="471" customFormat="1" ht="12" hidden="1" customHeight="1">
      <c r="A14554" s="470"/>
    </row>
    <row r="14555" spans="1:1" s="471" customFormat="1" ht="12" hidden="1" customHeight="1">
      <c r="A14555" s="470"/>
    </row>
    <row r="14556" spans="1:1" s="471" customFormat="1" ht="12" hidden="1" customHeight="1">
      <c r="A14556" s="470"/>
    </row>
    <row r="14557" spans="1:1" s="471" customFormat="1" ht="12" hidden="1" customHeight="1">
      <c r="A14557" s="470"/>
    </row>
    <row r="14558" spans="1:1" s="471" customFormat="1" ht="12" hidden="1" customHeight="1">
      <c r="A14558" s="470"/>
    </row>
    <row r="14559" spans="1:1" s="471" customFormat="1" ht="12" hidden="1" customHeight="1">
      <c r="A14559" s="470"/>
    </row>
    <row r="14560" spans="1:1" s="471" customFormat="1" ht="12" hidden="1" customHeight="1">
      <c r="A14560" s="470"/>
    </row>
    <row r="14561" spans="1:1" s="471" customFormat="1" ht="12" hidden="1" customHeight="1">
      <c r="A14561" s="470"/>
    </row>
    <row r="14562" spans="1:1" s="471" customFormat="1" ht="12" hidden="1" customHeight="1">
      <c r="A14562" s="470"/>
    </row>
    <row r="14563" spans="1:1" s="471" customFormat="1" ht="12" hidden="1" customHeight="1">
      <c r="A14563" s="470"/>
    </row>
    <row r="14564" spans="1:1" s="471" customFormat="1" ht="12" hidden="1" customHeight="1">
      <c r="A14564" s="470"/>
    </row>
    <row r="14565" spans="1:1" s="471" customFormat="1" ht="12" hidden="1" customHeight="1">
      <c r="A14565" s="470"/>
    </row>
    <row r="14566" spans="1:1" s="471" customFormat="1" ht="12" hidden="1" customHeight="1">
      <c r="A14566" s="470"/>
    </row>
    <row r="14567" spans="1:1" s="471" customFormat="1" ht="12" hidden="1" customHeight="1">
      <c r="A14567" s="470"/>
    </row>
    <row r="14568" spans="1:1" s="471" customFormat="1" ht="12" hidden="1" customHeight="1">
      <c r="A14568" s="470"/>
    </row>
    <row r="14569" spans="1:1" s="471" customFormat="1" ht="12" hidden="1" customHeight="1">
      <c r="A14569" s="470"/>
    </row>
    <row r="14570" spans="1:1" s="471" customFormat="1" ht="12" hidden="1" customHeight="1">
      <c r="A14570" s="470"/>
    </row>
    <row r="14571" spans="1:1" s="471" customFormat="1" ht="12" hidden="1" customHeight="1">
      <c r="A14571" s="470"/>
    </row>
    <row r="14572" spans="1:1" s="471" customFormat="1" ht="12" hidden="1" customHeight="1">
      <c r="A14572" s="470"/>
    </row>
    <row r="14573" spans="1:1" s="471" customFormat="1" ht="12" hidden="1" customHeight="1">
      <c r="A14573" s="470"/>
    </row>
    <row r="14574" spans="1:1" s="471" customFormat="1" ht="12" hidden="1" customHeight="1">
      <c r="A14574" s="470"/>
    </row>
    <row r="14575" spans="1:1" s="471" customFormat="1" ht="12" hidden="1" customHeight="1">
      <c r="A14575" s="470"/>
    </row>
    <row r="14576" spans="1:1" s="471" customFormat="1" ht="12" hidden="1" customHeight="1">
      <c r="A14576" s="470"/>
    </row>
    <row r="14577" spans="1:1" s="471" customFormat="1" ht="12" hidden="1" customHeight="1">
      <c r="A14577" s="470"/>
    </row>
    <row r="14578" spans="1:1" s="471" customFormat="1" ht="12" hidden="1" customHeight="1">
      <c r="A14578" s="470"/>
    </row>
    <row r="14579" spans="1:1" s="471" customFormat="1" ht="12" hidden="1" customHeight="1">
      <c r="A14579" s="470"/>
    </row>
    <row r="14580" spans="1:1" s="471" customFormat="1" ht="12" hidden="1" customHeight="1">
      <c r="A14580" s="470"/>
    </row>
    <row r="14581" spans="1:1" s="471" customFormat="1" ht="12" hidden="1" customHeight="1">
      <c r="A14581" s="470"/>
    </row>
    <row r="14582" spans="1:1" s="471" customFormat="1" ht="12" hidden="1" customHeight="1">
      <c r="A14582" s="470"/>
    </row>
    <row r="14583" spans="1:1" s="471" customFormat="1" ht="12" hidden="1" customHeight="1">
      <c r="A14583" s="470"/>
    </row>
    <row r="14584" spans="1:1" s="471" customFormat="1" ht="12" hidden="1" customHeight="1">
      <c r="A14584" s="470"/>
    </row>
    <row r="14585" spans="1:1" s="471" customFormat="1" ht="12" hidden="1" customHeight="1">
      <c r="A14585" s="470"/>
    </row>
    <row r="14586" spans="1:1" s="471" customFormat="1" ht="12" hidden="1" customHeight="1">
      <c r="A14586" s="470"/>
    </row>
    <row r="14587" spans="1:1" s="471" customFormat="1" ht="12" hidden="1" customHeight="1">
      <c r="A14587" s="470"/>
    </row>
    <row r="14588" spans="1:1" s="471" customFormat="1" ht="12" hidden="1" customHeight="1">
      <c r="A14588" s="470"/>
    </row>
    <row r="14589" spans="1:1" s="471" customFormat="1" ht="12" hidden="1" customHeight="1">
      <c r="A14589" s="470"/>
    </row>
    <row r="14590" spans="1:1" s="471" customFormat="1" ht="12" hidden="1" customHeight="1">
      <c r="A14590" s="470"/>
    </row>
    <row r="14591" spans="1:1" s="471" customFormat="1" ht="12" hidden="1" customHeight="1">
      <c r="A14591" s="470"/>
    </row>
    <row r="14592" spans="1:1" s="471" customFormat="1" ht="12" hidden="1" customHeight="1">
      <c r="A14592" s="470"/>
    </row>
    <row r="14593" spans="1:1" s="471" customFormat="1" ht="12" hidden="1" customHeight="1">
      <c r="A14593" s="470"/>
    </row>
    <row r="14594" spans="1:1" s="471" customFormat="1" ht="12" hidden="1" customHeight="1">
      <c r="A14594" s="470"/>
    </row>
    <row r="14595" spans="1:1" s="471" customFormat="1" ht="12" hidden="1" customHeight="1">
      <c r="A14595" s="470"/>
    </row>
    <row r="14596" spans="1:1" s="471" customFormat="1" ht="12" hidden="1" customHeight="1">
      <c r="A14596" s="470"/>
    </row>
    <row r="14597" spans="1:1" s="471" customFormat="1" ht="12" hidden="1" customHeight="1">
      <c r="A14597" s="470"/>
    </row>
    <row r="14598" spans="1:1" s="471" customFormat="1" ht="12" hidden="1" customHeight="1">
      <c r="A14598" s="470"/>
    </row>
    <row r="14599" spans="1:1" s="471" customFormat="1" ht="12" hidden="1" customHeight="1">
      <c r="A14599" s="470"/>
    </row>
    <row r="14600" spans="1:1" s="471" customFormat="1" ht="12" hidden="1" customHeight="1">
      <c r="A14600" s="470"/>
    </row>
    <row r="14601" spans="1:1" s="471" customFormat="1" ht="12" hidden="1" customHeight="1">
      <c r="A14601" s="470"/>
    </row>
    <row r="14602" spans="1:1" s="471" customFormat="1" ht="12" hidden="1" customHeight="1">
      <c r="A14602" s="470"/>
    </row>
    <row r="14603" spans="1:1" s="471" customFormat="1" ht="12" hidden="1" customHeight="1">
      <c r="A14603" s="470"/>
    </row>
    <row r="14604" spans="1:1" s="471" customFormat="1" ht="12" hidden="1" customHeight="1">
      <c r="A14604" s="470"/>
    </row>
    <row r="14605" spans="1:1" s="471" customFormat="1" ht="12" hidden="1" customHeight="1">
      <c r="A14605" s="470"/>
    </row>
    <row r="14606" spans="1:1" s="471" customFormat="1" ht="12" hidden="1" customHeight="1">
      <c r="A14606" s="470"/>
    </row>
    <row r="14607" spans="1:1" s="471" customFormat="1" ht="12" hidden="1" customHeight="1">
      <c r="A14607" s="470"/>
    </row>
    <row r="14608" spans="1:1" s="471" customFormat="1" ht="12" hidden="1" customHeight="1">
      <c r="A14608" s="470"/>
    </row>
    <row r="14609" spans="1:1" s="471" customFormat="1" ht="12" hidden="1" customHeight="1">
      <c r="A14609" s="470"/>
    </row>
    <row r="14610" spans="1:1" s="471" customFormat="1" ht="12" hidden="1" customHeight="1">
      <c r="A14610" s="470"/>
    </row>
    <row r="14611" spans="1:1" s="471" customFormat="1" ht="12" hidden="1" customHeight="1">
      <c r="A14611" s="470"/>
    </row>
    <row r="14612" spans="1:1" s="471" customFormat="1" ht="12" hidden="1" customHeight="1">
      <c r="A14612" s="470"/>
    </row>
    <row r="14613" spans="1:1" s="471" customFormat="1" ht="12" hidden="1" customHeight="1">
      <c r="A14613" s="470"/>
    </row>
    <row r="14614" spans="1:1" s="471" customFormat="1" ht="12" hidden="1" customHeight="1">
      <c r="A14614" s="470"/>
    </row>
    <row r="14615" spans="1:1" s="471" customFormat="1" ht="12" hidden="1" customHeight="1">
      <c r="A14615" s="470"/>
    </row>
    <row r="14616" spans="1:1" s="471" customFormat="1" ht="12" hidden="1" customHeight="1">
      <c r="A14616" s="470"/>
    </row>
    <row r="14617" spans="1:1" s="471" customFormat="1" ht="12" hidden="1" customHeight="1">
      <c r="A14617" s="470"/>
    </row>
    <row r="14618" spans="1:1" s="471" customFormat="1" ht="12" hidden="1" customHeight="1">
      <c r="A14618" s="470"/>
    </row>
    <row r="14619" spans="1:1" s="471" customFormat="1" ht="12" hidden="1" customHeight="1">
      <c r="A14619" s="470"/>
    </row>
    <row r="14620" spans="1:1" s="471" customFormat="1" ht="12" hidden="1" customHeight="1">
      <c r="A14620" s="470"/>
    </row>
    <row r="14621" spans="1:1" s="471" customFormat="1" ht="12" hidden="1" customHeight="1">
      <c r="A14621" s="470"/>
    </row>
    <row r="14622" spans="1:1" s="471" customFormat="1" ht="12" hidden="1" customHeight="1">
      <c r="A14622" s="470"/>
    </row>
    <row r="14623" spans="1:1" s="471" customFormat="1" ht="12" hidden="1" customHeight="1">
      <c r="A14623" s="470"/>
    </row>
    <row r="14624" spans="1:1" s="471" customFormat="1" ht="12" hidden="1" customHeight="1">
      <c r="A14624" s="470"/>
    </row>
    <row r="14625" spans="1:1" s="471" customFormat="1" ht="12" hidden="1" customHeight="1">
      <c r="A14625" s="470"/>
    </row>
    <row r="14626" spans="1:1" s="471" customFormat="1" ht="12" hidden="1" customHeight="1">
      <c r="A14626" s="470"/>
    </row>
    <row r="14627" spans="1:1" s="471" customFormat="1" ht="12" hidden="1" customHeight="1">
      <c r="A14627" s="470"/>
    </row>
    <row r="14628" spans="1:1" s="471" customFormat="1" ht="12" hidden="1" customHeight="1">
      <c r="A14628" s="470"/>
    </row>
    <row r="14629" spans="1:1" s="471" customFormat="1" ht="12" hidden="1" customHeight="1">
      <c r="A14629" s="470"/>
    </row>
    <row r="14630" spans="1:1" s="471" customFormat="1" ht="12" hidden="1" customHeight="1">
      <c r="A14630" s="470"/>
    </row>
    <row r="14631" spans="1:1" s="471" customFormat="1" ht="12" hidden="1" customHeight="1">
      <c r="A14631" s="470"/>
    </row>
    <row r="14632" spans="1:1" s="471" customFormat="1" ht="12" hidden="1" customHeight="1">
      <c r="A14632" s="470"/>
    </row>
    <row r="14633" spans="1:1" s="471" customFormat="1" ht="12" hidden="1" customHeight="1">
      <c r="A14633" s="470"/>
    </row>
    <row r="14634" spans="1:1" s="471" customFormat="1" ht="12" hidden="1" customHeight="1">
      <c r="A14634" s="470"/>
    </row>
    <row r="14635" spans="1:1" s="471" customFormat="1" ht="12" hidden="1" customHeight="1">
      <c r="A14635" s="470"/>
    </row>
    <row r="14636" spans="1:1" s="471" customFormat="1" ht="12" hidden="1" customHeight="1">
      <c r="A14636" s="470"/>
    </row>
    <row r="14637" spans="1:1" s="471" customFormat="1" ht="12" hidden="1" customHeight="1">
      <c r="A14637" s="470"/>
    </row>
    <row r="14638" spans="1:1" s="471" customFormat="1" ht="12" hidden="1" customHeight="1">
      <c r="A14638" s="470"/>
    </row>
    <row r="14639" spans="1:1" s="471" customFormat="1" ht="12" hidden="1" customHeight="1">
      <c r="A14639" s="470"/>
    </row>
    <row r="14640" spans="1:1" s="471" customFormat="1" ht="12" hidden="1" customHeight="1">
      <c r="A14640" s="470"/>
    </row>
    <row r="14641" spans="1:1" s="471" customFormat="1" ht="12" hidden="1" customHeight="1">
      <c r="A14641" s="470"/>
    </row>
    <row r="14642" spans="1:1" s="471" customFormat="1" ht="12" hidden="1" customHeight="1">
      <c r="A14642" s="470"/>
    </row>
    <row r="14643" spans="1:1" s="471" customFormat="1" ht="12" hidden="1" customHeight="1">
      <c r="A14643" s="470"/>
    </row>
    <row r="14644" spans="1:1" s="471" customFormat="1" ht="12" hidden="1" customHeight="1">
      <c r="A14644" s="470"/>
    </row>
    <row r="14645" spans="1:1" s="471" customFormat="1" ht="12" hidden="1" customHeight="1">
      <c r="A14645" s="470"/>
    </row>
    <row r="14646" spans="1:1" s="471" customFormat="1" ht="12" hidden="1" customHeight="1">
      <c r="A14646" s="470"/>
    </row>
    <row r="14647" spans="1:1" s="471" customFormat="1" ht="12" hidden="1" customHeight="1">
      <c r="A14647" s="470"/>
    </row>
    <row r="14648" spans="1:1" s="471" customFormat="1" ht="12" hidden="1" customHeight="1">
      <c r="A14648" s="470"/>
    </row>
    <row r="14649" spans="1:1" s="471" customFormat="1" ht="12" hidden="1" customHeight="1">
      <c r="A14649" s="470"/>
    </row>
    <row r="14650" spans="1:1" s="471" customFormat="1" ht="12" hidden="1" customHeight="1">
      <c r="A14650" s="470"/>
    </row>
    <row r="14651" spans="1:1" s="471" customFormat="1" ht="12" hidden="1" customHeight="1">
      <c r="A14651" s="470"/>
    </row>
    <row r="14652" spans="1:1" s="471" customFormat="1" ht="12" hidden="1" customHeight="1">
      <c r="A14652" s="470"/>
    </row>
    <row r="14653" spans="1:1" s="471" customFormat="1" ht="12" hidden="1" customHeight="1">
      <c r="A14653" s="470"/>
    </row>
    <row r="14654" spans="1:1" s="471" customFormat="1" ht="12" hidden="1" customHeight="1">
      <c r="A14654" s="470"/>
    </row>
    <row r="14655" spans="1:1" s="471" customFormat="1" ht="12" hidden="1" customHeight="1">
      <c r="A14655" s="470"/>
    </row>
    <row r="14656" spans="1:1" s="471" customFormat="1" ht="12" hidden="1" customHeight="1">
      <c r="A14656" s="470"/>
    </row>
    <row r="14657" spans="1:1" s="471" customFormat="1" ht="12" hidden="1" customHeight="1">
      <c r="A14657" s="470"/>
    </row>
    <row r="14658" spans="1:1" s="471" customFormat="1" ht="12" hidden="1" customHeight="1">
      <c r="A14658" s="470"/>
    </row>
    <row r="14659" spans="1:1" s="471" customFormat="1" ht="12" hidden="1" customHeight="1">
      <c r="A14659" s="470"/>
    </row>
    <row r="14660" spans="1:1" s="471" customFormat="1" ht="12" hidden="1" customHeight="1">
      <c r="A14660" s="470"/>
    </row>
    <row r="14661" spans="1:1" s="471" customFormat="1" ht="12" hidden="1" customHeight="1">
      <c r="A14661" s="470"/>
    </row>
    <row r="14662" spans="1:1" s="471" customFormat="1" ht="12" hidden="1" customHeight="1">
      <c r="A14662" s="470"/>
    </row>
    <row r="14663" spans="1:1" s="471" customFormat="1" ht="12" hidden="1" customHeight="1">
      <c r="A14663" s="470"/>
    </row>
    <row r="14664" spans="1:1" s="471" customFormat="1" ht="12" hidden="1" customHeight="1">
      <c r="A14664" s="470"/>
    </row>
    <row r="14665" spans="1:1" s="471" customFormat="1" ht="12" hidden="1" customHeight="1">
      <c r="A14665" s="470"/>
    </row>
    <row r="14666" spans="1:1" s="471" customFormat="1" ht="12" hidden="1" customHeight="1">
      <c r="A14666" s="470"/>
    </row>
    <row r="14667" spans="1:1" s="471" customFormat="1" ht="12" hidden="1" customHeight="1">
      <c r="A14667" s="470"/>
    </row>
    <row r="14668" spans="1:1" s="471" customFormat="1" ht="12" hidden="1" customHeight="1">
      <c r="A14668" s="470"/>
    </row>
    <row r="14669" spans="1:1" s="471" customFormat="1" ht="12" hidden="1" customHeight="1">
      <c r="A14669" s="470"/>
    </row>
    <row r="14670" spans="1:1" s="471" customFormat="1" ht="12" hidden="1" customHeight="1">
      <c r="A14670" s="470"/>
    </row>
    <row r="14671" spans="1:1" s="471" customFormat="1" ht="12" hidden="1" customHeight="1">
      <c r="A14671" s="470"/>
    </row>
    <row r="14672" spans="1:1" s="471" customFormat="1" ht="12" hidden="1" customHeight="1">
      <c r="A14672" s="470"/>
    </row>
    <row r="14673" spans="1:1" s="471" customFormat="1" ht="12" hidden="1" customHeight="1">
      <c r="A14673" s="470"/>
    </row>
    <row r="14674" spans="1:1" s="471" customFormat="1" ht="12" hidden="1" customHeight="1">
      <c r="A14674" s="470"/>
    </row>
    <row r="14675" spans="1:1" s="471" customFormat="1" ht="12" hidden="1" customHeight="1">
      <c r="A14675" s="470"/>
    </row>
    <row r="14676" spans="1:1" s="471" customFormat="1" ht="12" hidden="1" customHeight="1">
      <c r="A14676" s="470"/>
    </row>
    <row r="14677" spans="1:1" s="471" customFormat="1" ht="12" hidden="1" customHeight="1">
      <c r="A14677" s="470"/>
    </row>
    <row r="14678" spans="1:1" s="471" customFormat="1" ht="12" hidden="1" customHeight="1">
      <c r="A14678" s="470"/>
    </row>
    <row r="14679" spans="1:1" s="471" customFormat="1" ht="12" hidden="1" customHeight="1">
      <c r="A14679" s="470"/>
    </row>
    <row r="14680" spans="1:1" s="471" customFormat="1" ht="12" hidden="1" customHeight="1">
      <c r="A14680" s="470"/>
    </row>
    <row r="14681" spans="1:1" s="471" customFormat="1" ht="12" hidden="1" customHeight="1">
      <c r="A14681" s="470"/>
    </row>
    <row r="14682" spans="1:1" s="471" customFormat="1" ht="12" hidden="1" customHeight="1">
      <c r="A14682" s="470"/>
    </row>
    <row r="14683" spans="1:1" s="471" customFormat="1" ht="12" hidden="1" customHeight="1">
      <c r="A14683" s="470"/>
    </row>
    <row r="14684" spans="1:1" s="471" customFormat="1" ht="12" hidden="1" customHeight="1">
      <c r="A14684" s="470"/>
    </row>
    <row r="14685" spans="1:1" s="471" customFormat="1" ht="12" hidden="1" customHeight="1">
      <c r="A14685" s="470"/>
    </row>
    <row r="14686" spans="1:1" s="471" customFormat="1" ht="12" hidden="1" customHeight="1">
      <c r="A14686" s="470"/>
    </row>
    <row r="14687" spans="1:1" s="471" customFormat="1" ht="12" hidden="1" customHeight="1">
      <c r="A14687" s="470"/>
    </row>
    <row r="14688" spans="1:1" s="471" customFormat="1" ht="12" hidden="1" customHeight="1">
      <c r="A14688" s="470"/>
    </row>
    <row r="14689" spans="1:1" s="471" customFormat="1" ht="12" hidden="1" customHeight="1">
      <c r="A14689" s="470"/>
    </row>
    <row r="14690" spans="1:1" s="471" customFormat="1" ht="12" hidden="1" customHeight="1">
      <c r="A14690" s="470"/>
    </row>
    <row r="14691" spans="1:1" s="471" customFormat="1" ht="12" hidden="1" customHeight="1">
      <c r="A14691" s="470"/>
    </row>
    <row r="14692" spans="1:1" s="471" customFormat="1" ht="12" hidden="1" customHeight="1">
      <c r="A14692" s="470"/>
    </row>
    <row r="14693" spans="1:1" s="471" customFormat="1" ht="12" hidden="1" customHeight="1">
      <c r="A14693" s="470"/>
    </row>
    <row r="14694" spans="1:1" s="471" customFormat="1" ht="12" hidden="1" customHeight="1">
      <c r="A14694" s="470"/>
    </row>
    <row r="14695" spans="1:1" s="471" customFormat="1" ht="12" hidden="1" customHeight="1">
      <c r="A14695" s="470"/>
    </row>
    <row r="14696" spans="1:1" s="471" customFormat="1" ht="12" hidden="1" customHeight="1">
      <c r="A14696" s="470"/>
    </row>
    <row r="14697" spans="1:1" s="471" customFormat="1" ht="12" hidden="1" customHeight="1">
      <c r="A14697" s="470"/>
    </row>
    <row r="14698" spans="1:1" s="471" customFormat="1" ht="12" hidden="1" customHeight="1">
      <c r="A14698" s="470"/>
    </row>
    <row r="14699" spans="1:1" s="471" customFormat="1" ht="12" hidden="1" customHeight="1">
      <c r="A14699" s="470"/>
    </row>
    <row r="14700" spans="1:1" s="471" customFormat="1" ht="12" hidden="1" customHeight="1">
      <c r="A14700" s="470"/>
    </row>
    <row r="14701" spans="1:1" s="471" customFormat="1" ht="12" hidden="1" customHeight="1">
      <c r="A14701" s="470"/>
    </row>
    <row r="14702" spans="1:1" s="471" customFormat="1" ht="12" hidden="1" customHeight="1">
      <c r="A14702" s="470"/>
    </row>
    <row r="14703" spans="1:1" s="471" customFormat="1" ht="12" hidden="1" customHeight="1">
      <c r="A14703" s="470"/>
    </row>
    <row r="14704" spans="1:1" s="471" customFormat="1" ht="12" hidden="1" customHeight="1">
      <c r="A14704" s="470"/>
    </row>
    <row r="14705" spans="1:1" s="471" customFormat="1" ht="12" hidden="1" customHeight="1">
      <c r="A14705" s="470"/>
    </row>
    <row r="14706" spans="1:1" s="471" customFormat="1" ht="12" hidden="1" customHeight="1">
      <c r="A14706" s="470"/>
    </row>
    <row r="14707" spans="1:1" s="471" customFormat="1" ht="12" hidden="1" customHeight="1">
      <c r="A14707" s="470"/>
    </row>
    <row r="14708" spans="1:1" s="471" customFormat="1" ht="12" hidden="1" customHeight="1">
      <c r="A14708" s="470"/>
    </row>
    <row r="14709" spans="1:1" s="471" customFormat="1" ht="12" hidden="1" customHeight="1">
      <c r="A14709" s="470"/>
    </row>
    <row r="14710" spans="1:1" s="471" customFormat="1" ht="12" hidden="1" customHeight="1">
      <c r="A14710" s="470"/>
    </row>
    <row r="14711" spans="1:1" s="471" customFormat="1" ht="12" hidden="1" customHeight="1">
      <c r="A14711" s="470"/>
    </row>
    <row r="14712" spans="1:1" s="471" customFormat="1" ht="12" hidden="1" customHeight="1">
      <c r="A14712" s="470"/>
    </row>
    <row r="14713" spans="1:1" s="471" customFormat="1" ht="12" hidden="1" customHeight="1">
      <c r="A14713" s="470"/>
    </row>
    <row r="14714" spans="1:1" s="471" customFormat="1" ht="12" hidden="1" customHeight="1">
      <c r="A14714" s="470"/>
    </row>
    <row r="14715" spans="1:1" s="471" customFormat="1" ht="12" hidden="1" customHeight="1">
      <c r="A14715" s="470"/>
    </row>
    <row r="14716" spans="1:1" s="471" customFormat="1" ht="12" hidden="1" customHeight="1">
      <c r="A14716" s="470"/>
    </row>
    <row r="14717" spans="1:1" s="471" customFormat="1" ht="12" hidden="1" customHeight="1">
      <c r="A14717" s="470"/>
    </row>
    <row r="14718" spans="1:1" s="471" customFormat="1" ht="12" hidden="1" customHeight="1">
      <c r="A14718" s="470"/>
    </row>
    <row r="14719" spans="1:1" s="471" customFormat="1" ht="12" hidden="1" customHeight="1">
      <c r="A14719" s="470"/>
    </row>
    <row r="14720" spans="1:1" s="471" customFormat="1" ht="12" hidden="1" customHeight="1">
      <c r="A14720" s="470"/>
    </row>
    <row r="14721" spans="1:1" s="471" customFormat="1" ht="12" hidden="1" customHeight="1">
      <c r="A14721" s="470"/>
    </row>
    <row r="14722" spans="1:1" s="471" customFormat="1" ht="12" hidden="1" customHeight="1">
      <c r="A14722" s="470"/>
    </row>
    <row r="14723" spans="1:1" s="471" customFormat="1" ht="12" hidden="1" customHeight="1">
      <c r="A14723" s="470"/>
    </row>
    <row r="14724" spans="1:1" s="471" customFormat="1" ht="12" hidden="1" customHeight="1">
      <c r="A14724" s="470"/>
    </row>
    <row r="14725" spans="1:1" s="471" customFormat="1" ht="12" hidden="1" customHeight="1">
      <c r="A14725" s="470"/>
    </row>
    <row r="14726" spans="1:1" s="471" customFormat="1" ht="12" hidden="1" customHeight="1">
      <c r="A14726" s="470"/>
    </row>
    <row r="14727" spans="1:1" s="471" customFormat="1" ht="12" hidden="1" customHeight="1">
      <c r="A14727" s="470"/>
    </row>
    <row r="14728" spans="1:1" s="471" customFormat="1" ht="12" hidden="1" customHeight="1">
      <c r="A14728" s="470"/>
    </row>
    <row r="14729" spans="1:1" s="471" customFormat="1" ht="12" hidden="1" customHeight="1">
      <c r="A14729" s="470"/>
    </row>
    <row r="14730" spans="1:1" s="471" customFormat="1" ht="12" hidden="1" customHeight="1">
      <c r="A14730" s="470"/>
    </row>
    <row r="14731" spans="1:1" s="471" customFormat="1" ht="12" hidden="1" customHeight="1">
      <c r="A14731" s="470"/>
    </row>
    <row r="14732" spans="1:1" s="471" customFormat="1" ht="12" hidden="1" customHeight="1">
      <c r="A14732" s="470"/>
    </row>
    <row r="14733" spans="1:1" s="471" customFormat="1" ht="12" hidden="1" customHeight="1">
      <c r="A14733" s="470"/>
    </row>
    <row r="14734" spans="1:1" s="471" customFormat="1" ht="12" hidden="1" customHeight="1">
      <c r="A14734" s="470"/>
    </row>
    <row r="14735" spans="1:1" s="471" customFormat="1" ht="12" hidden="1" customHeight="1">
      <c r="A14735" s="470"/>
    </row>
    <row r="14736" spans="1:1" s="471" customFormat="1" ht="12" hidden="1" customHeight="1">
      <c r="A14736" s="470"/>
    </row>
    <row r="14737" spans="1:1" s="471" customFormat="1" ht="12" hidden="1" customHeight="1">
      <c r="A14737" s="470"/>
    </row>
    <row r="14738" spans="1:1" s="471" customFormat="1" ht="12" hidden="1" customHeight="1">
      <c r="A14738" s="470"/>
    </row>
    <row r="14739" spans="1:1" s="471" customFormat="1" ht="12" hidden="1" customHeight="1">
      <c r="A14739" s="470"/>
    </row>
    <row r="14740" spans="1:1" s="471" customFormat="1" ht="12" hidden="1" customHeight="1">
      <c r="A14740" s="470"/>
    </row>
    <row r="14741" spans="1:1" s="471" customFormat="1" ht="12" hidden="1" customHeight="1">
      <c r="A14741" s="470"/>
    </row>
    <row r="14742" spans="1:1" s="471" customFormat="1" ht="12" hidden="1" customHeight="1">
      <c r="A14742" s="470"/>
    </row>
    <row r="14743" spans="1:1" s="471" customFormat="1" ht="12" hidden="1" customHeight="1">
      <c r="A14743" s="470"/>
    </row>
    <row r="14744" spans="1:1" s="471" customFormat="1" ht="12" hidden="1" customHeight="1">
      <c r="A14744" s="470"/>
    </row>
    <row r="14745" spans="1:1" s="471" customFormat="1" ht="12" hidden="1" customHeight="1">
      <c r="A14745" s="470"/>
    </row>
    <row r="14746" spans="1:1" s="471" customFormat="1" ht="12" hidden="1" customHeight="1">
      <c r="A14746" s="470"/>
    </row>
    <row r="14747" spans="1:1" s="471" customFormat="1" ht="12" hidden="1" customHeight="1">
      <c r="A14747" s="470"/>
    </row>
    <row r="14748" spans="1:1" s="471" customFormat="1" ht="12" hidden="1" customHeight="1">
      <c r="A14748" s="470"/>
    </row>
    <row r="14749" spans="1:1" s="471" customFormat="1" ht="12" hidden="1" customHeight="1">
      <c r="A14749" s="470"/>
    </row>
    <row r="14750" spans="1:1" s="471" customFormat="1" ht="12" hidden="1" customHeight="1">
      <c r="A14750" s="470"/>
    </row>
    <row r="14751" spans="1:1" s="471" customFormat="1" ht="12" hidden="1" customHeight="1">
      <c r="A14751" s="470"/>
    </row>
    <row r="14752" spans="1:1" s="471" customFormat="1" ht="12" hidden="1" customHeight="1">
      <c r="A14752" s="470"/>
    </row>
    <row r="14753" spans="1:1" s="471" customFormat="1" ht="12" hidden="1" customHeight="1">
      <c r="A14753" s="470"/>
    </row>
    <row r="14754" spans="1:1" s="471" customFormat="1" ht="12" hidden="1" customHeight="1">
      <c r="A14754" s="470"/>
    </row>
    <row r="14755" spans="1:1" s="471" customFormat="1" ht="12" hidden="1" customHeight="1">
      <c r="A14755" s="470"/>
    </row>
    <row r="14756" spans="1:1" s="471" customFormat="1" ht="12" hidden="1" customHeight="1">
      <c r="A14756" s="470"/>
    </row>
    <row r="14757" spans="1:1" s="471" customFormat="1" ht="12" hidden="1" customHeight="1">
      <c r="A14757" s="470"/>
    </row>
    <row r="14758" spans="1:1" s="471" customFormat="1" ht="12" hidden="1" customHeight="1">
      <c r="A14758" s="470"/>
    </row>
    <row r="14759" spans="1:1" s="471" customFormat="1" ht="12" hidden="1" customHeight="1">
      <c r="A14759" s="470"/>
    </row>
    <row r="14760" spans="1:1" s="471" customFormat="1" ht="12" hidden="1" customHeight="1">
      <c r="A14760" s="470"/>
    </row>
    <row r="14761" spans="1:1" s="471" customFormat="1" ht="12" hidden="1" customHeight="1">
      <c r="A14761" s="470"/>
    </row>
    <row r="14762" spans="1:1" s="471" customFormat="1" ht="12" hidden="1" customHeight="1">
      <c r="A14762" s="470"/>
    </row>
    <row r="14763" spans="1:1" s="471" customFormat="1" ht="12" hidden="1" customHeight="1">
      <c r="A14763" s="470"/>
    </row>
    <row r="14764" spans="1:1" s="471" customFormat="1" ht="12" hidden="1" customHeight="1">
      <c r="A14764" s="470"/>
    </row>
    <row r="14765" spans="1:1" s="471" customFormat="1" ht="12" hidden="1" customHeight="1">
      <c r="A14765" s="470"/>
    </row>
    <row r="14766" spans="1:1" s="471" customFormat="1" ht="12" hidden="1" customHeight="1">
      <c r="A14766" s="470"/>
    </row>
    <row r="14767" spans="1:1" s="471" customFormat="1" ht="12" hidden="1" customHeight="1">
      <c r="A14767" s="470"/>
    </row>
    <row r="14768" spans="1:1" s="471" customFormat="1" ht="12" hidden="1" customHeight="1">
      <c r="A14768" s="470"/>
    </row>
    <row r="14769" spans="1:1" s="471" customFormat="1" ht="12" hidden="1" customHeight="1">
      <c r="A14769" s="470"/>
    </row>
    <row r="14770" spans="1:1" s="471" customFormat="1" ht="12" hidden="1" customHeight="1">
      <c r="A14770" s="470"/>
    </row>
    <row r="14771" spans="1:1" s="471" customFormat="1" ht="12" hidden="1" customHeight="1">
      <c r="A14771" s="470"/>
    </row>
    <row r="14772" spans="1:1" s="471" customFormat="1" ht="12" hidden="1" customHeight="1">
      <c r="A14772" s="470"/>
    </row>
    <row r="14773" spans="1:1" s="471" customFormat="1" ht="12" hidden="1" customHeight="1">
      <c r="A14773" s="470"/>
    </row>
    <row r="14774" spans="1:1" s="471" customFormat="1" ht="12" hidden="1" customHeight="1">
      <c r="A14774" s="470"/>
    </row>
    <row r="14775" spans="1:1" s="471" customFormat="1" ht="12" hidden="1" customHeight="1">
      <c r="A14775" s="470"/>
    </row>
    <row r="14776" spans="1:1" s="471" customFormat="1" ht="12" hidden="1" customHeight="1">
      <c r="A14776" s="470"/>
    </row>
    <row r="14777" spans="1:1" s="471" customFormat="1" ht="12" hidden="1" customHeight="1">
      <c r="A14777" s="470"/>
    </row>
    <row r="14778" spans="1:1" s="471" customFormat="1" ht="12" hidden="1" customHeight="1">
      <c r="A14778" s="470"/>
    </row>
    <row r="14779" spans="1:1" s="471" customFormat="1" ht="12" hidden="1" customHeight="1">
      <c r="A14779" s="470"/>
    </row>
    <row r="14780" spans="1:1" s="471" customFormat="1" ht="12" hidden="1" customHeight="1">
      <c r="A14780" s="470"/>
    </row>
    <row r="14781" spans="1:1" s="471" customFormat="1" ht="12" hidden="1" customHeight="1">
      <c r="A14781" s="470"/>
    </row>
    <row r="14782" spans="1:1" s="471" customFormat="1" ht="12" hidden="1" customHeight="1">
      <c r="A14782" s="470"/>
    </row>
    <row r="14783" spans="1:1" s="471" customFormat="1" ht="12" hidden="1" customHeight="1">
      <c r="A14783" s="470"/>
    </row>
    <row r="14784" spans="1:1" s="471" customFormat="1" ht="12" hidden="1" customHeight="1">
      <c r="A14784" s="470"/>
    </row>
    <row r="14785" spans="1:1" s="471" customFormat="1" ht="12" hidden="1" customHeight="1">
      <c r="A14785" s="470"/>
    </row>
    <row r="14786" spans="1:1" s="471" customFormat="1" ht="12" hidden="1" customHeight="1">
      <c r="A14786" s="470"/>
    </row>
    <row r="14787" spans="1:1" s="471" customFormat="1" ht="12" hidden="1" customHeight="1">
      <c r="A14787" s="470"/>
    </row>
    <row r="14788" spans="1:1" s="471" customFormat="1" ht="12" hidden="1" customHeight="1">
      <c r="A14788" s="470"/>
    </row>
    <row r="14789" spans="1:1" s="471" customFormat="1" ht="12" hidden="1" customHeight="1">
      <c r="A14789" s="470"/>
    </row>
    <row r="14790" spans="1:1" s="471" customFormat="1" ht="12" hidden="1" customHeight="1">
      <c r="A14790" s="470"/>
    </row>
    <row r="14791" spans="1:1" s="471" customFormat="1" ht="12" hidden="1" customHeight="1">
      <c r="A14791" s="470"/>
    </row>
    <row r="14792" spans="1:1" s="471" customFormat="1" ht="12" hidden="1" customHeight="1">
      <c r="A14792" s="470"/>
    </row>
    <row r="14793" spans="1:1" s="471" customFormat="1" ht="12" hidden="1" customHeight="1">
      <c r="A14793" s="470"/>
    </row>
    <row r="14794" spans="1:1" s="471" customFormat="1" ht="12" hidden="1" customHeight="1">
      <c r="A14794" s="470"/>
    </row>
    <row r="14795" spans="1:1" s="471" customFormat="1" ht="12" hidden="1" customHeight="1">
      <c r="A14795" s="470"/>
    </row>
    <row r="14796" spans="1:1" s="471" customFormat="1" ht="12" hidden="1" customHeight="1">
      <c r="A14796" s="470"/>
    </row>
    <row r="14797" spans="1:1" s="471" customFormat="1" ht="12" hidden="1" customHeight="1">
      <c r="A14797" s="470"/>
    </row>
    <row r="14798" spans="1:1" s="471" customFormat="1" ht="12" hidden="1" customHeight="1">
      <c r="A14798" s="470"/>
    </row>
    <row r="14799" spans="1:1" s="471" customFormat="1" ht="12" hidden="1" customHeight="1">
      <c r="A14799" s="470"/>
    </row>
    <row r="14800" spans="1:1" s="471" customFormat="1" ht="12" hidden="1" customHeight="1">
      <c r="A14800" s="470"/>
    </row>
    <row r="14801" spans="1:1" s="471" customFormat="1" ht="12" hidden="1" customHeight="1">
      <c r="A14801" s="470"/>
    </row>
    <row r="14802" spans="1:1" s="471" customFormat="1" ht="12" hidden="1" customHeight="1">
      <c r="A14802" s="470"/>
    </row>
    <row r="14803" spans="1:1" s="471" customFormat="1" ht="12" hidden="1" customHeight="1">
      <c r="A14803" s="470"/>
    </row>
    <row r="14804" spans="1:1" s="471" customFormat="1" ht="12" hidden="1" customHeight="1">
      <c r="A14804" s="470"/>
    </row>
    <row r="14805" spans="1:1" s="471" customFormat="1" ht="12" hidden="1" customHeight="1">
      <c r="A14805" s="470"/>
    </row>
    <row r="14806" spans="1:1" s="471" customFormat="1" ht="12" hidden="1" customHeight="1">
      <c r="A14806" s="470"/>
    </row>
    <row r="14807" spans="1:1" s="471" customFormat="1" ht="12" hidden="1" customHeight="1">
      <c r="A14807" s="470"/>
    </row>
    <row r="14808" spans="1:1" s="471" customFormat="1" ht="12" hidden="1" customHeight="1">
      <c r="A14808" s="470"/>
    </row>
    <row r="14809" spans="1:1" s="471" customFormat="1" ht="12" hidden="1" customHeight="1">
      <c r="A14809" s="470"/>
    </row>
    <row r="14810" spans="1:1" s="471" customFormat="1" ht="12" hidden="1" customHeight="1">
      <c r="A14810" s="470"/>
    </row>
    <row r="14811" spans="1:1" s="471" customFormat="1" ht="12" hidden="1" customHeight="1">
      <c r="A14811" s="470"/>
    </row>
    <row r="14812" spans="1:1" s="471" customFormat="1" ht="12" hidden="1" customHeight="1">
      <c r="A14812" s="470"/>
    </row>
    <row r="14813" spans="1:1" s="471" customFormat="1" ht="12" hidden="1" customHeight="1">
      <c r="A14813" s="470"/>
    </row>
    <row r="14814" spans="1:1" s="471" customFormat="1" ht="12" hidden="1" customHeight="1">
      <c r="A14814" s="470"/>
    </row>
    <row r="14815" spans="1:1" s="471" customFormat="1" ht="12" hidden="1" customHeight="1">
      <c r="A14815" s="470"/>
    </row>
    <row r="14816" spans="1:1" s="471" customFormat="1" ht="12" hidden="1" customHeight="1">
      <c r="A14816" s="470"/>
    </row>
    <row r="14817" spans="1:1" s="471" customFormat="1" ht="12" hidden="1" customHeight="1">
      <c r="A14817" s="470"/>
    </row>
    <row r="14818" spans="1:1" s="471" customFormat="1" ht="12" hidden="1" customHeight="1">
      <c r="A14818" s="470"/>
    </row>
    <row r="14819" spans="1:1" s="471" customFormat="1" ht="12" hidden="1" customHeight="1">
      <c r="A14819" s="470"/>
    </row>
    <row r="14820" spans="1:1" s="471" customFormat="1" ht="12" hidden="1" customHeight="1">
      <c r="A14820" s="470"/>
    </row>
    <row r="14821" spans="1:1" s="471" customFormat="1" ht="12" hidden="1" customHeight="1">
      <c r="A14821" s="470"/>
    </row>
    <row r="14822" spans="1:1" s="471" customFormat="1" ht="12" hidden="1" customHeight="1">
      <c r="A14822" s="470"/>
    </row>
    <row r="14823" spans="1:1" s="471" customFormat="1" ht="12" hidden="1" customHeight="1">
      <c r="A14823" s="470"/>
    </row>
    <row r="14824" spans="1:1" s="471" customFormat="1" ht="12" hidden="1" customHeight="1">
      <c r="A14824" s="470"/>
    </row>
    <row r="14825" spans="1:1" s="471" customFormat="1" ht="12" hidden="1" customHeight="1">
      <c r="A14825" s="470"/>
    </row>
    <row r="14826" spans="1:1" s="471" customFormat="1" ht="12" hidden="1" customHeight="1">
      <c r="A14826" s="470"/>
    </row>
    <row r="14827" spans="1:1" s="471" customFormat="1" ht="12" hidden="1" customHeight="1">
      <c r="A14827" s="470"/>
    </row>
    <row r="14828" spans="1:1" s="471" customFormat="1" ht="12" hidden="1" customHeight="1">
      <c r="A14828" s="470"/>
    </row>
    <row r="14829" spans="1:1" s="471" customFormat="1" ht="12" hidden="1" customHeight="1">
      <c r="A14829" s="470"/>
    </row>
    <row r="14830" spans="1:1" s="471" customFormat="1" ht="12" hidden="1" customHeight="1">
      <c r="A14830" s="470"/>
    </row>
    <row r="14831" spans="1:1" s="471" customFormat="1" ht="12" hidden="1" customHeight="1">
      <c r="A14831" s="470"/>
    </row>
    <row r="14832" spans="1:1" s="471" customFormat="1" ht="12" hidden="1" customHeight="1">
      <c r="A14832" s="470"/>
    </row>
    <row r="14833" spans="1:1" s="471" customFormat="1" ht="12" hidden="1" customHeight="1">
      <c r="A14833" s="470"/>
    </row>
    <row r="14834" spans="1:1" s="471" customFormat="1" ht="12" hidden="1" customHeight="1">
      <c r="A14834" s="470"/>
    </row>
    <row r="14835" spans="1:1" s="471" customFormat="1" ht="12" hidden="1" customHeight="1">
      <c r="A14835" s="470"/>
    </row>
    <row r="14836" spans="1:1" s="471" customFormat="1" ht="12" hidden="1" customHeight="1">
      <c r="A14836" s="470"/>
    </row>
    <row r="14837" spans="1:1" s="471" customFormat="1" ht="12" hidden="1" customHeight="1">
      <c r="A14837" s="470"/>
    </row>
    <row r="14838" spans="1:1" s="471" customFormat="1" ht="12" hidden="1" customHeight="1">
      <c r="A14838" s="470"/>
    </row>
    <row r="14839" spans="1:1" s="471" customFormat="1" ht="12" hidden="1" customHeight="1">
      <c r="A14839" s="470"/>
    </row>
    <row r="14840" spans="1:1" s="471" customFormat="1" ht="12" hidden="1" customHeight="1">
      <c r="A14840" s="470"/>
    </row>
    <row r="14841" spans="1:1" s="471" customFormat="1" ht="12" hidden="1" customHeight="1">
      <c r="A14841" s="470"/>
    </row>
    <row r="14842" spans="1:1" s="471" customFormat="1" ht="12" hidden="1" customHeight="1">
      <c r="A14842" s="470"/>
    </row>
    <row r="14843" spans="1:1" s="471" customFormat="1" ht="12" hidden="1" customHeight="1">
      <c r="A14843" s="470"/>
    </row>
    <row r="14844" spans="1:1" s="471" customFormat="1" ht="12" hidden="1" customHeight="1">
      <c r="A14844" s="470"/>
    </row>
    <row r="14845" spans="1:1" s="471" customFormat="1" ht="12" hidden="1" customHeight="1">
      <c r="A14845" s="470"/>
    </row>
    <row r="14846" spans="1:1" s="471" customFormat="1" ht="12" hidden="1" customHeight="1">
      <c r="A14846" s="470"/>
    </row>
    <row r="14847" spans="1:1" s="471" customFormat="1" ht="12" hidden="1" customHeight="1">
      <c r="A14847" s="470"/>
    </row>
    <row r="14848" spans="1:1" s="471" customFormat="1" ht="12" hidden="1" customHeight="1">
      <c r="A14848" s="470"/>
    </row>
    <row r="14849" spans="1:1" s="471" customFormat="1" ht="12" hidden="1" customHeight="1">
      <c r="A14849" s="470"/>
    </row>
    <row r="14850" spans="1:1" s="471" customFormat="1" ht="12" hidden="1" customHeight="1">
      <c r="A14850" s="470"/>
    </row>
    <row r="14851" spans="1:1" s="471" customFormat="1" ht="12" hidden="1" customHeight="1">
      <c r="A14851" s="470"/>
    </row>
    <row r="14852" spans="1:1" s="471" customFormat="1" ht="12" hidden="1" customHeight="1">
      <c r="A14852" s="470"/>
    </row>
    <row r="14853" spans="1:1" s="471" customFormat="1" ht="12" hidden="1" customHeight="1">
      <c r="A14853" s="470"/>
    </row>
    <row r="14854" spans="1:1" s="471" customFormat="1" ht="12" hidden="1" customHeight="1">
      <c r="A14854" s="470"/>
    </row>
    <row r="14855" spans="1:1" s="471" customFormat="1" ht="12" hidden="1" customHeight="1">
      <c r="A14855" s="470"/>
    </row>
    <row r="14856" spans="1:1" s="471" customFormat="1" ht="12" hidden="1" customHeight="1">
      <c r="A14856" s="470"/>
    </row>
    <row r="14857" spans="1:1" s="471" customFormat="1" ht="12" hidden="1" customHeight="1">
      <c r="A14857" s="470"/>
    </row>
    <row r="14858" spans="1:1" s="471" customFormat="1" ht="12" hidden="1" customHeight="1">
      <c r="A14858" s="470"/>
    </row>
    <row r="14859" spans="1:1" s="471" customFormat="1" ht="12" hidden="1" customHeight="1">
      <c r="A14859" s="470"/>
    </row>
    <row r="14860" spans="1:1" s="471" customFormat="1" ht="12" hidden="1" customHeight="1">
      <c r="A14860" s="470"/>
    </row>
    <row r="14861" spans="1:1" s="471" customFormat="1" ht="12" hidden="1" customHeight="1">
      <c r="A14861" s="470"/>
    </row>
    <row r="14862" spans="1:1" s="471" customFormat="1" ht="12" hidden="1" customHeight="1">
      <c r="A14862" s="470"/>
    </row>
    <row r="14863" spans="1:1" s="471" customFormat="1" ht="12" hidden="1" customHeight="1">
      <c r="A14863" s="470"/>
    </row>
    <row r="14864" spans="1:1" s="471" customFormat="1" ht="12" hidden="1" customHeight="1">
      <c r="A14864" s="470"/>
    </row>
    <row r="14865" spans="1:1" s="471" customFormat="1" ht="12" hidden="1" customHeight="1">
      <c r="A14865" s="470"/>
    </row>
    <row r="14866" spans="1:1" s="471" customFormat="1" ht="12" hidden="1" customHeight="1">
      <c r="A14866" s="470"/>
    </row>
    <row r="14867" spans="1:1" s="471" customFormat="1" ht="12" hidden="1" customHeight="1">
      <c r="A14867" s="470"/>
    </row>
    <row r="14868" spans="1:1" s="471" customFormat="1" ht="12" hidden="1" customHeight="1">
      <c r="A14868" s="470"/>
    </row>
    <row r="14869" spans="1:1" s="471" customFormat="1" ht="12" hidden="1" customHeight="1">
      <c r="A14869" s="470"/>
    </row>
    <row r="14870" spans="1:1" s="471" customFormat="1" ht="12" hidden="1" customHeight="1">
      <c r="A14870" s="470"/>
    </row>
    <row r="14871" spans="1:1" s="471" customFormat="1" ht="12" hidden="1" customHeight="1">
      <c r="A14871" s="470"/>
    </row>
    <row r="14872" spans="1:1" s="471" customFormat="1" ht="12" hidden="1" customHeight="1">
      <c r="A14872" s="470"/>
    </row>
    <row r="14873" spans="1:1" s="471" customFormat="1" ht="12" hidden="1" customHeight="1">
      <c r="A14873" s="470"/>
    </row>
    <row r="14874" spans="1:1" s="471" customFormat="1" ht="12" hidden="1" customHeight="1">
      <c r="A14874" s="470"/>
    </row>
    <row r="14875" spans="1:1" s="471" customFormat="1" ht="12" hidden="1" customHeight="1">
      <c r="A14875" s="470"/>
    </row>
    <row r="14876" spans="1:1" s="471" customFormat="1" ht="12" hidden="1" customHeight="1">
      <c r="A14876" s="470"/>
    </row>
    <row r="14877" spans="1:1" s="471" customFormat="1" ht="12" hidden="1" customHeight="1">
      <c r="A14877" s="470"/>
    </row>
    <row r="14878" spans="1:1" s="471" customFormat="1" ht="12" hidden="1" customHeight="1">
      <c r="A14878" s="470"/>
    </row>
    <row r="14879" spans="1:1" s="471" customFormat="1" ht="12" hidden="1" customHeight="1">
      <c r="A14879" s="470"/>
    </row>
    <row r="14880" spans="1:1" s="471" customFormat="1" ht="12" hidden="1" customHeight="1">
      <c r="A14880" s="470"/>
    </row>
    <row r="14881" spans="1:1" s="471" customFormat="1" ht="12" hidden="1" customHeight="1">
      <c r="A14881" s="470"/>
    </row>
    <row r="14882" spans="1:1" s="471" customFormat="1" ht="12" hidden="1" customHeight="1">
      <c r="A14882" s="470"/>
    </row>
    <row r="14883" spans="1:1" s="471" customFormat="1" ht="12" hidden="1" customHeight="1">
      <c r="A14883" s="470"/>
    </row>
    <row r="14884" spans="1:1" s="471" customFormat="1" ht="12" hidden="1" customHeight="1">
      <c r="A14884" s="470"/>
    </row>
    <row r="14885" spans="1:1" s="471" customFormat="1" ht="12" hidden="1" customHeight="1">
      <c r="A14885" s="470"/>
    </row>
    <row r="14886" spans="1:1" s="471" customFormat="1" ht="12" hidden="1" customHeight="1">
      <c r="A14886" s="470"/>
    </row>
    <row r="14887" spans="1:1" s="471" customFormat="1" ht="12" hidden="1" customHeight="1">
      <c r="A14887" s="470"/>
    </row>
    <row r="14888" spans="1:1" s="471" customFormat="1" ht="12" hidden="1" customHeight="1">
      <c r="A14888" s="470"/>
    </row>
    <row r="14889" spans="1:1" s="471" customFormat="1" ht="12" hidden="1" customHeight="1">
      <c r="A14889" s="470"/>
    </row>
    <row r="14890" spans="1:1" s="471" customFormat="1" ht="12" hidden="1" customHeight="1">
      <c r="A14890" s="470"/>
    </row>
    <row r="14891" spans="1:1" s="471" customFormat="1" ht="12" hidden="1" customHeight="1">
      <c r="A14891" s="470"/>
    </row>
    <row r="14892" spans="1:1" s="471" customFormat="1" ht="12" hidden="1" customHeight="1">
      <c r="A14892" s="470"/>
    </row>
    <row r="14893" spans="1:1" s="471" customFormat="1" ht="12" hidden="1" customHeight="1">
      <c r="A14893" s="470"/>
    </row>
    <row r="14894" spans="1:1" s="471" customFormat="1" ht="12" hidden="1" customHeight="1">
      <c r="A14894" s="470"/>
    </row>
    <row r="14895" spans="1:1" s="471" customFormat="1" ht="12" hidden="1" customHeight="1">
      <c r="A14895" s="470"/>
    </row>
    <row r="14896" spans="1:1" s="471" customFormat="1" ht="12" hidden="1" customHeight="1">
      <c r="A14896" s="470"/>
    </row>
    <row r="14897" spans="1:1" s="471" customFormat="1" ht="12" hidden="1" customHeight="1">
      <c r="A14897" s="470"/>
    </row>
    <row r="14898" spans="1:1" s="471" customFormat="1" ht="12" hidden="1" customHeight="1">
      <c r="A14898" s="470"/>
    </row>
    <row r="14899" spans="1:1" s="471" customFormat="1" ht="12" hidden="1" customHeight="1">
      <c r="A14899" s="470"/>
    </row>
    <row r="14900" spans="1:1" s="471" customFormat="1" ht="12" hidden="1" customHeight="1">
      <c r="A14900" s="470"/>
    </row>
    <row r="14901" spans="1:1" s="471" customFormat="1" ht="12" hidden="1" customHeight="1">
      <c r="A14901" s="470"/>
    </row>
    <row r="14902" spans="1:1" s="471" customFormat="1" ht="12" hidden="1" customHeight="1">
      <c r="A14902" s="470"/>
    </row>
    <row r="14903" spans="1:1" s="471" customFormat="1" ht="12" hidden="1" customHeight="1">
      <c r="A14903" s="470"/>
    </row>
    <row r="14904" spans="1:1" s="471" customFormat="1" ht="12" hidden="1" customHeight="1">
      <c r="A14904" s="470"/>
    </row>
    <row r="14905" spans="1:1" s="471" customFormat="1" ht="12" hidden="1" customHeight="1">
      <c r="A14905" s="470"/>
    </row>
    <row r="14906" spans="1:1" s="471" customFormat="1" ht="12" hidden="1" customHeight="1">
      <c r="A14906" s="470"/>
    </row>
    <row r="14907" spans="1:1" s="471" customFormat="1" ht="12" hidden="1" customHeight="1">
      <c r="A14907" s="470"/>
    </row>
    <row r="14908" spans="1:1" s="471" customFormat="1" ht="12" hidden="1" customHeight="1">
      <c r="A14908" s="470"/>
    </row>
    <row r="14909" spans="1:1" s="471" customFormat="1" ht="12" hidden="1" customHeight="1">
      <c r="A14909" s="470"/>
    </row>
    <row r="14910" spans="1:1" s="471" customFormat="1" ht="12" hidden="1" customHeight="1">
      <c r="A14910" s="470"/>
    </row>
    <row r="14911" spans="1:1" s="471" customFormat="1" ht="12" hidden="1" customHeight="1">
      <c r="A14911" s="470"/>
    </row>
    <row r="14912" spans="1:1" s="471" customFormat="1" ht="12" hidden="1" customHeight="1">
      <c r="A14912" s="470"/>
    </row>
    <row r="14913" spans="1:1" s="471" customFormat="1" ht="12" hidden="1" customHeight="1">
      <c r="A14913" s="470"/>
    </row>
    <row r="14914" spans="1:1" s="471" customFormat="1" ht="12" hidden="1" customHeight="1">
      <c r="A14914" s="470"/>
    </row>
    <row r="14915" spans="1:1" s="471" customFormat="1" ht="12" hidden="1" customHeight="1">
      <c r="A14915" s="470"/>
    </row>
    <row r="14916" spans="1:1" s="471" customFormat="1" ht="12" hidden="1" customHeight="1">
      <c r="A14916" s="470"/>
    </row>
    <row r="14917" spans="1:1" s="471" customFormat="1" ht="12" hidden="1" customHeight="1">
      <c r="A14917" s="470"/>
    </row>
    <row r="14918" spans="1:1" s="471" customFormat="1" ht="12" hidden="1" customHeight="1">
      <c r="A14918" s="470"/>
    </row>
    <row r="14919" spans="1:1" s="471" customFormat="1" ht="12" hidden="1" customHeight="1">
      <c r="A14919" s="470"/>
    </row>
    <row r="14920" spans="1:1" s="471" customFormat="1" ht="12" hidden="1" customHeight="1">
      <c r="A14920" s="470"/>
    </row>
    <row r="14921" spans="1:1" s="471" customFormat="1" ht="12" hidden="1" customHeight="1">
      <c r="A14921" s="470"/>
    </row>
    <row r="14922" spans="1:1" s="471" customFormat="1" ht="12" hidden="1" customHeight="1">
      <c r="A14922" s="470"/>
    </row>
    <row r="14923" spans="1:1" s="471" customFormat="1" ht="12" hidden="1" customHeight="1">
      <c r="A14923" s="470"/>
    </row>
    <row r="14924" spans="1:1" s="471" customFormat="1" ht="12" hidden="1" customHeight="1">
      <c r="A14924" s="470"/>
    </row>
    <row r="14925" spans="1:1" s="471" customFormat="1" ht="12" hidden="1" customHeight="1">
      <c r="A14925" s="470"/>
    </row>
    <row r="14926" spans="1:1" s="471" customFormat="1" ht="12" hidden="1" customHeight="1">
      <c r="A14926" s="470"/>
    </row>
    <row r="14927" spans="1:1" s="471" customFormat="1" ht="12" hidden="1" customHeight="1">
      <c r="A14927" s="470"/>
    </row>
    <row r="14928" spans="1:1" s="471" customFormat="1" ht="12" hidden="1" customHeight="1">
      <c r="A14928" s="470"/>
    </row>
    <row r="14929" spans="1:1" s="471" customFormat="1" ht="12" hidden="1" customHeight="1">
      <c r="A14929" s="470"/>
    </row>
    <row r="14930" spans="1:1" s="471" customFormat="1" ht="12" hidden="1" customHeight="1">
      <c r="A14930" s="470"/>
    </row>
    <row r="14931" spans="1:1" s="471" customFormat="1" ht="12" hidden="1" customHeight="1">
      <c r="A14931" s="470"/>
    </row>
    <row r="14932" spans="1:1" s="471" customFormat="1" ht="12" hidden="1" customHeight="1">
      <c r="A14932" s="470"/>
    </row>
    <row r="14933" spans="1:1" s="471" customFormat="1" ht="12" hidden="1" customHeight="1">
      <c r="A14933" s="470"/>
    </row>
    <row r="14934" spans="1:1" s="471" customFormat="1" ht="12" hidden="1" customHeight="1">
      <c r="A14934" s="470"/>
    </row>
    <row r="14935" spans="1:1" s="471" customFormat="1" ht="12" hidden="1" customHeight="1">
      <c r="A14935" s="470"/>
    </row>
    <row r="14936" spans="1:1" s="471" customFormat="1" ht="12" hidden="1" customHeight="1">
      <c r="A14936" s="470"/>
    </row>
    <row r="14937" spans="1:1" s="471" customFormat="1" ht="12" hidden="1" customHeight="1">
      <c r="A14937" s="470"/>
    </row>
    <row r="14938" spans="1:1" s="471" customFormat="1" ht="12" hidden="1" customHeight="1">
      <c r="A14938" s="470"/>
    </row>
    <row r="14939" spans="1:1" s="471" customFormat="1" ht="12" hidden="1" customHeight="1">
      <c r="A14939" s="470"/>
    </row>
    <row r="14940" spans="1:1" s="471" customFormat="1" ht="12" hidden="1" customHeight="1">
      <c r="A14940" s="470"/>
    </row>
    <row r="14941" spans="1:1" s="471" customFormat="1" ht="12" hidden="1" customHeight="1">
      <c r="A14941" s="470"/>
    </row>
    <row r="14942" spans="1:1" s="471" customFormat="1" ht="12" hidden="1" customHeight="1">
      <c r="A14942" s="470"/>
    </row>
    <row r="14943" spans="1:1" s="471" customFormat="1" ht="12" hidden="1" customHeight="1">
      <c r="A14943" s="470"/>
    </row>
    <row r="14944" spans="1:1" s="471" customFormat="1" ht="12" hidden="1" customHeight="1">
      <c r="A14944" s="470"/>
    </row>
    <row r="14945" spans="1:1" s="471" customFormat="1" ht="12" hidden="1" customHeight="1">
      <c r="A14945" s="470"/>
    </row>
    <row r="14946" spans="1:1" s="471" customFormat="1" ht="12" hidden="1" customHeight="1">
      <c r="A14946" s="470"/>
    </row>
    <row r="14947" spans="1:1" s="471" customFormat="1" ht="12" hidden="1" customHeight="1">
      <c r="A14947" s="470"/>
    </row>
    <row r="14948" spans="1:1" s="471" customFormat="1" ht="12" hidden="1" customHeight="1">
      <c r="A14948" s="470"/>
    </row>
    <row r="14949" spans="1:1" s="471" customFormat="1" ht="12" hidden="1" customHeight="1">
      <c r="A14949" s="470"/>
    </row>
    <row r="14950" spans="1:1" s="471" customFormat="1" ht="12" hidden="1" customHeight="1">
      <c r="A14950" s="470"/>
    </row>
    <row r="14951" spans="1:1" s="471" customFormat="1" ht="12" hidden="1" customHeight="1">
      <c r="A14951" s="470"/>
    </row>
    <row r="14952" spans="1:1" s="471" customFormat="1" ht="12" hidden="1" customHeight="1">
      <c r="A14952" s="470"/>
    </row>
    <row r="14953" spans="1:1" s="471" customFormat="1" ht="12" hidden="1" customHeight="1">
      <c r="A14953" s="470"/>
    </row>
    <row r="14954" spans="1:1" s="471" customFormat="1" ht="12" hidden="1" customHeight="1">
      <c r="A14954" s="470"/>
    </row>
    <row r="14955" spans="1:1" s="471" customFormat="1" ht="12" hidden="1" customHeight="1">
      <c r="A14955" s="470"/>
    </row>
    <row r="14956" spans="1:1" s="471" customFormat="1" ht="12" hidden="1" customHeight="1">
      <c r="A14956" s="470"/>
    </row>
    <row r="14957" spans="1:1" s="471" customFormat="1" ht="12" hidden="1" customHeight="1">
      <c r="A14957" s="470"/>
    </row>
    <row r="14958" spans="1:1" s="471" customFormat="1" ht="12" hidden="1" customHeight="1">
      <c r="A14958" s="470"/>
    </row>
    <row r="14959" spans="1:1" s="471" customFormat="1" ht="12" hidden="1" customHeight="1">
      <c r="A14959" s="470"/>
    </row>
    <row r="14960" spans="1:1" s="471" customFormat="1" ht="12" hidden="1" customHeight="1">
      <c r="A14960" s="470"/>
    </row>
    <row r="14961" spans="1:1" s="471" customFormat="1" ht="12" hidden="1" customHeight="1">
      <c r="A14961" s="470"/>
    </row>
    <row r="14962" spans="1:1" s="471" customFormat="1" ht="12" hidden="1" customHeight="1">
      <c r="A14962" s="470"/>
    </row>
    <row r="14963" spans="1:1" s="471" customFormat="1" ht="12" hidden="1" customHeight="1">
      <c r="A14963" s="470"/>
    </row>
    <row r="14964" spans="1:1" s="471" customFormat="1" ht="12" hidden="1" customHeight="1">
      <c r="A14964" s="470"/>
    </row>
    <row r="14965" spans="1:1" s="471" customFormat="1" ht="12" hidden="1" customHeight="1">
      <c r="A14965" s="470"/>
    </row>
    <row r="14966" spans="1:1" s="471" customFormat="1" ht="12" hidden="1" customHeight="1">
      <c r="A14966" s="470"/>
    </row>
    <row r="14967" spans="1:1" s="471" customFormat="1" ht="12" hidden="1" customHeight="1">
      <c r="A14967" s="470"/>
    </row>
    <row r="14968" spans="1:1" s="471" customFormat="1" ht="12" hidden="1" customHeight="1">
      <c r="A14968" s="470"/>
    </row>
    <row r="14969" spans="1:1" s="471" customFormat="1" ht="12" hidden="1" customHeight="1">
      <c r="A14969" s="470"/>
    </row>
    <row r="14970" spans="1:1" s="471" customFormat="1" ht="12" hidden="1" customHeight="1">
      <c r="A14970" s="470"/>
    </row>
    <row r="14971" spans="1:1" s="471" customFormat="1" ht="12" hidden="1" customHeight="1">
      <c r="A14971" s="470"/>
    </row>
    <row r="14972" spans="1:1" s="471" customFormat="1" ht="12" hidden="1" customHeight="1">
      <c r="A14972" s="470"/>
    </row>
    <row r="14973" spans="1:1" s="471" customFormat="1" ht="12" hidden="1" customHeight="1">
      <c r="A14973" s="470"/>
    </row>
    <row r="14974" spans="1:1" s="471" customFormat="1" ht="12" hidden="1" customHeight="1">
      <c r="A14974" s="470"/>
    </row>
    <row r="14975" spans="1:1" s="471" customFormat="1" ht="12" hidden="1" customHeight="1">
      <c r="A14975" s="470"/>
    </row>
    <row r="14976" spans="1:1" s="471" customFormat="1" ht="12" hidden="1" customHeight="1">
      <c r="A14976" s="470"/>
    </row>
    <row r="14977" spans="1:1" s="471" customFormat="1" ht="12" hidden="1" customHeight="1">
      <c r="A14977" s="470"/>
    </row>
    <row r="14978" spans="1:1" s="471" customFormat="1" ht="12" hidden="1" customHeight="1">
      <c r="A14978" s="470"/>
    </row>
    <row r="14979" spans="1:1" s="471" customFormat="1" ht="12" hidden="1" customHeight="1">
      <c r="A14979" s="470"/>
    </row>
    <row r="14980" spans="1:1" s="471" customFormat="1" ht="12" hidden="1" customHeight="1">
      <c r="A14980" s="470"/>
    </row>
    <row r="14981" spans="1:1" s="471" customFormat="1" ht="12" hidden="1" customHeight="1">
      <c r="A14981" s="470"/>
    </row>
    <row r="14982" spans="1:1" s="471" customFormat="1" ht="12" hidden="1" customHeight="1">
      <c r="A14982" s="470"/>
    </row>
    <row r="14983" spans="1:1" s="471" customFormat="1" ht="12" hidden="1" customHeight="1">
      <c r="A14983" s="470"/>
    </row>
    <row r="14984" spans="1:1" s="471" customFormat="1" ht="12" hidden="1" customHeight="1">
      <c r="A14984" s="470"/>
    </row>
    <row r="14985" spans="1:1" s="471" customFormat="1" ht="12" hidden="1" customHeight="1">
      <c r="A14985" s="470"/>
    </row>
    <row r="14986" spans="1:1" s="471" customFormat="1" ht="12" hidden="1" customHeight="1">
      <c r="A14986" s="470"/>
    </row>
    <row r="14987" spans="1:1" s="471" customFormat="1" ht="12" hidden="1" customHeight="1">
      <c r="A14987" s="470"/>
    </row>
    <row r="14988" spans="1:1" s="471" customFormat="1" ht="12" hidden="1" customHeight="1">
      <c r="A14988" s="470"/>
    </row>
    <row r="14989" spans="1:1" s="471" customFormat="1" ht="12" hidden="1" customHeight="1">
      <c r="A14989" s="470"/>
    </row>
    <row r="14990" spans="1:1" s="471" customFormat="1" ht="12" hidden="1" customHeight="1">
      <c r="A14990" s="470"/>
    </row>
    <row r="14991" spans="1:1" s="471" customFormat="1" ht="12" hidden="1" customHeight="1">
      <c r="A14991" s="470"/>
    </row>
    <row r="14992" spans="1:1" s="471" customFormat="1" ht="12" hidden="1" customHeight="1">
      <c r="A14992" s="470"/>
    </row>
    <row r="14993" spans="1:1" s="471" customFormat="1" ht="12" hidden="1" customHeight="1">
      <c r="A14993" s="470"/>
    </row>
    <row r="14994" spans="1:1" s="471" customFormat="1" ht="12" hidden="1" customHeight="1">
      <c r="A14994" s="470"/>
    </row>
    <row r="14995" spans="1:1" s="471" customFormat="1" ht="12" hidden="1" customHeight="1">
      <c r="A14995" s="470"/>
    </row>
    <row r="14996" spans="1:1" s="471" customFormat="1" ht="12" hidden="1" customHeight="1">
      <c r="A14996" s="470"/>
    </row>
    <row r="14997" spans="1:1" s="471" customFormat="1" ht="12" hidden="1" customHeight="1">
      <c r="A14997" s="470"/>
    </row>
    <row r="14998" spans="1:1" s="471" customFormat="1" ht="12" hidden="1" customHeight="1">
      <c r="A14998" s="470"/>
    </row>
    <row r="14999" spans="1:1" s="471" customFormat="1" ht="12" hidden="1" customHeight="1">
      <c r="A14999" s="470"/>
    </row>
    <row r="15000" spans="1:1" s="471" customFormat="1" ht="12" hidden="1" customHeight="1">
      <c r="A15000" s="470"/>
    </row>
    <row r="15001" spans="1:1" s="471" customFormat="1" ht="12" hidden="1" customHeight="1">
      <c r="A15001" s="470"/>
    </row>
    <row r="15002" spans="1:1" s="471" customFormat="1" ht="12" hidden="1" customHeight="1">
      <c r="A15002" s="470"/>
    </row>
    <row r="15003" spans="1:1" s="471" customFormat="1" ht="12" hidden="1" customHeight="1">
      <c r="A15003" s="470"/>
    </row>
    <row r="15004" spans="1:1" s="471" customFormat="1" ht="12" hidden="1" customHeight="1">
      <c r="A15004" s="470"/>
    </row>
    <row r="15005" spans="1:1" s="471" customFormat="1" ht="12" hidden="1" customHeight="1">
      <c r="A15005" s="470"/>
    </row>
    <row r="15006" spans="1:1" s="471" customFormat="1" ht="12" hidden="1" customHeight="1">
      <c r="A15006" s="470"/>
    </row>
    <row r="15007" spans="1:1" s="471" customFormat="1" ht="12" hidden="1" customHeight="1">
      <c r="A15007" s="470"/>
    </row>
    <row r="15008" spans="1:1" s="471" customFormat="1" ht="12" hidden="1" customHeight="1">
      <c r="A15008" s="470"/>
    </row>
    <row r="15009" spans="1:1" s="471" customFormat="1" ht="12" hidden="1" customHeight="1">
      <c r="A15009" s="470"/>
    </row>
    <row r="15010" spans="1:1" s="471" customFormat="1" ht="12" hidden="1" customHeight="1">
      <c r="A15010" s="470"/>
    </row>
    <row r="15011" spans="1:1" s="471" customFormat="1" ht="12" hidden="1" customHeight="1">
      <c r="A15011" s="470"/>
    </row>
    <row r="15012" spans="1:1" s="471" customFormat="1" ht="12" hidden="1" customHeight="1">
      <c r="A15012" s="470"/>
    </row>
    <row r="15013" spans="1:1" s="471" customFormat="1" ht="12" hidden="1" customHeight="1">
      <c r="A15013" s="470"/>
    </row>
    <row r="15014" spans="1:1" s="471" customFormat="1" ht="12" hidden="1" customHeight="1">
      <c r="A15014" s="470"/>
    </row>
    <row r="15015" spans="1:1" s="471" customFormat="1" ht="12" hidden="1" customHeight="1">
      <c r="A15015" s="470"/>
    </row>
    <row r="15016" spans="1:1" s="471" customFormat="1" ht="12" hidden="1" customHeight="1">
      <c r="A15016" s="470"/>
    </row>
    <row r="15017" spans="1:1" s="471" customFormat="1" ht="12" hidden="1" customHeight="1">
      <c r="A15017" s="470"/>
    </row>
    <row r="15018" spans="1:1" s="471" customFormat="1" ht="12" hidden="1" customHeight="1">
      <c r="A15018" s="470"/>
    </row>
    <row r="15019" spans="1:1" s="471" customFormat="1" ht="12" hidden="1" customHeight="1">
      <c r="A15019" s="470"/>
    </row>
    <row r="15020" spans="1:1" s="471" customFormat="1" ht="12" hidden="1" customHeight="1">
      <c r="A15020" s="470"/>
    </row>
    <row r="15021" spans="1:1" s="471" customFormat="1" ht="12" hidden="1" customHeight="1">
      <c r="A15021" s="470"/>
    </row>
    <row r="15022" spans="1:1" s="471" customFormat="1" ht="12" hidden="1" customHeight="1">
      <c r="A15022" s="470"/>
    </row>
    <row r="15023" spans="1:1" s="471" customFormat="1" ht="12" hidden="1" customHeight="1">
      <c r="A15023" s="470"/>
    </row>
    <row r="15024" spans="1:1" s="471" customFormat="1" ht="12" hidden="1" customHeight="1">
      <c r="A15024" s="470"/>
    </row>
    <row r="15025" spans="1:1" s="471" customFormat="1" ht="12" hidden="1" customHeight="1">
      <c r="A15025" s="470"/>
    </row>
    <row r="15026" spans="1:1" s="471" customFormat="1" ht="12" hidden="1" customHeight="1">
      <c r="A15026" s="470"/>
    </row>
    <row r="15027" spans="1:1" s="471" customFormat="1" ht="12" hidden="1" customHeight="1">
      <c r="A15027" s="470"/>
    </row>
    <row r="15028" spans="1:1" s="471" customFormat="1" ht="12" hidden="1" customHeight="1">
      <c r="A15028" s="470"/>
    </row>
    <row r="15029" spans="1:1" s="471" customFormat="1" ht="12" hidden="1" customHeight="1">
      <c r="A15029" s="470"/>
    </row>
    <row r="15030" spans="1:1" s="471" customFormat="1" ht="12" hidden="1" customHeight="1">
      <c r="A15030" s="470"/>
    </row>
    <row r="15031" spans="1:1" s="471" customFormat="1" ht="12" hidden="1" customHeight="1">
      <c r="A15031" s="470"/>
    </row>
    <row r="15032" spans="1:1" s="471" customFormat="1" ht="12" hidden="1" customHeight="1">
      <c r="A15032" s="470"/>
    </row>
    <row r="15033" spans="1:1" s="471" customFormat="1" ht="12" hidden="1" customHeight="1">
      <c r="A15033" s="470"/>
    </row>
    <row r="15034" spans="1:1" s="471" customFormat="1" ht="12" hidden="1" customHeight="1">
      <c r="A15034" s="470"/>
    </row>
    <row r="15035" spans="1:1" s="471" customFormat="1" ht="12" hidden="1" customHeight="1">
      <c r="A15035" s="470"/>
    </row>
    <row r="15036" spans="1:1" s="471" customFormat="1" ht="12" hidden="1" customHeight="1">
      <c r="A15036" s="470"/>
    </row>
    <row r="15037" spans="1:1" s="471" customFormat="1" ht="12" hidden="1" customHeight="1">
      <c r="A15037" s="470"/>
    </row>
    <row r="15038" spans="1:1" s="471" customFormat="1" ht="12" hidden="1" customHeight="1">
      <c r="A15038" s="470"/>
    </row>
    <row r="15039" spans="1:1" s="471" customFormat="1" ht="12" hidden="1" customHeight="1">
      <c r="A15039" s="470"/>
    </row>
    <row r="15040" spans="1:1" s="471" customFormat="1" ht="12" hidden="1" customHeight="1">
      <c r="A15040" s="470"/>
    </row>
    <row r="15041" spans="1:1" s="471" customFormat="1" ht="12" hidden="1" customHeight="1">
      <c r="A15041" s="470"/>
    </row>
    <row r="15042" spans="1:1" s="471" customFormat="1" ht="12" hidden="1" customHeight="1">
      <c r="A15042" s="470"/>
    </row>
    <row r="15043" spans="1:1" s="471" customFormat="1" ht="12" hidden="1" customHeight="1">
      <c r="A15043" s="470"/>
    </row>
    <row r="15044" spans="1:1" s="471" customFormat="1" ht="12" hidden="1" customHeight="1">
      <c r="A15044" s="470"/>
    </row>
    <row r="15045" spans="1:1" s="471" customFormat="1" ht="12" hidden="1" customHeight="1">
      <c r="A15045" s="470"/>
    </row>
    <row r="15046" spans="1:1" s="471" customFormat="1" ht="12" hidden="1" customHeight="1">
      <c r="A15046" s="470"/>
    </row>
    <row r="15047" spans="1:1" s="471" customFormat="1" ht="12" hidden="1" customHeight="1">
      <c r="A15047" s="470"/>
    </row>
    <row r="15048" spans="1:1" s="471" customFormat="1" ht="12" hidden="1" customHeight="1">
      <c r="A15048" s="470"/>
    </row>
    <row r="15049" spans="1:1" s="471" customFormat="1" ht="12" hidden="1" customHeight="1">
      <c r="A15049" s="470"/>
    </row>
    <row r="15050" spans="1:1" s="471" customFormat="1" ht="12" hidden="1" customHeight="1">
      <c r="A15050" s="470"/>
    </row>
    <row r="15051" spans="1:1" s="471" customFormat="1" ht="12" hidden="1" customHeight="1">
      <c r="A15051" s="470"/>
    </row>
    <row r="15052" spans="1:1" s="471" customFormat="1" ht="12" hidden="1" customHeight="1">
      <c r="A15052" s="470"/>
    </row>
    <row r="15053" spans="1:1" s="471" customFormat="1" ht="12" hidden="1" customHeight="1">
      <c r="A15053" s="470"/>
    </row>
    <row r="15054" spans="1:1" s="471" customFormat="1" ht="12" hidden="1" customHeight="1">
      <c r="A15054" s="470"/>
    </row>
    <row r="15055" spans="1:1" s="471" customFormat="1" ht="12" hidden="1" customHeight="1">
      <c r="A15055" s="470"/>
    </row>
    <row r="15056" spans="1:1" s="471" customFormat="1" ht="12" hidden="1" customHeight="1">
      <c r="A15056" s="470"/>
    </row>
    <row r="15057" spans="1:1" s="471" customFormat="1" ht="12" hidden="1" customHeight="1">
      <c r="A15057" s="470"/>
    </row>
    <row r="15058" spans="1:1" s="471" customFormat="1" ht="12" hidden="1" customHeight="1">
      <c r="A15058" s="470"/>
    </row>
    <row r="15059" spans="1:1" s="471" customFormat="1" ht="12" hidden="1" customHeight="1">
      <c r="A15059" s="470"/>
    </row>
    <row r="15060" spans="1:1" s="471" customFormat="1" ht="12" hidden="1" customHeight="1">
      <c r="A15060" s="470"/>
    </row>
    <row r="15061" spans="1:1" s="471" customFormat="1" ht="12" hidden="1" customHeight="1">
      <c r="A15061" s="470"/>
    </row>
    <row r="15062" spans="1:1" s="471" customFormat="1" ht="12" hidden="1" customHeight="1">
      <c r="A15062" s="470"/>
    </row>
    <row r="15063" spans="1:1" s="471" customFormat="1" ht="12" hidden="1" customHeight="1">
      <c r="A15063" s="470"/>
    </row>
    <row r="15064" spans="1:1" s="471" customFormat="1" ht="12" hidden="1" customHeight="1">
      <c r="A15064" s="470"/>
    </row>
    <row r="15065" spans="1:1" s="471" customFormat="1" ht="12" hidden="1" customHeight="1">
      <c r="A15065" s="470"/>
    </row>
    <row r="15066" spans="1:1" s="471" customFormat="1" ht="12" hidden="1" customHeight="1">
      <c r="A15066" s="470"/>
    </row>
    <row r="15067" spans="1:1" s="471" customFormat="1" ht="12" hidden="1" customHeight="1">
      <c r="A15067" s="470"/>
    </row>
    <row r="15068" spans="1:1" s="471" customFormat="1" ht="12" hidden="1" customHeight="1">
      <c r="A15068" s="470"/>
    </row>
    <row r="15069" spans="1:1" s="471" customFormat="1" ht="12" hidden="1" customHeight="1">
      <c r="A15069" s="470"/>
    </row>
    <row r="15070" spans="1:1" s="471" customFormat="1" ht="12" hidden="1" customHeight="1">
      <c r="A15070" s="470"/>
    </row>
    <row r="15071" spans="1:1" s="471" customFormat="1" ht="12" hidden="1" customHeight="1">
      <c r="A15071" s="470"/>
    </row>
    <row r="15072" spans="1:1" s="471" customFormat="1" ht="12" hidden="1" customHeight="1">
      <c r="A15072" s="470"/>
    </row>
    <row r="15073" spans="1:1" s="471" customFormat="1" ht="12" hidden="1" customHeight="1">
      <c r="A15073" s="470"/>
    </row>
    <row r="15074" spans="1:1" s="471" customFormat="1" ht="12" hidden="1" customHeight="1">
      <c r="A15074" s="470"/>
    </row>
    <row r="15075" spans="1:1" s="471" customFormat="1" ht="12" hidden="1" customHeight="1">
      <c r="A15075" s="470"/>
    </row>
    <row r="15076" spans="1:1" s="471" customFormat="1" ht="12" hidden="1" customHeight="1">
      <c r="A15076" s="470"/>
    </row>
    <row r="15077" spans="1:1" s="471" customFormat="1" ht="12" hidden="1" customHeight="1">
      <c r="A15077" s="470"/>
    </row>
    <row r="15078" spans="1:1" s="471" customFormat="1" ht="12" hidden="1" customHeight="1">
      <c r="A15078" s="470"/>
    </row>
    <row r="15079" spans="1:1" s="471" customFormat="1" ht="12" hidden="1" customHeight="1">
      <c r="A15079" s="470"/>
    </row>
    <row r="15080" spans="1:1" s="471" customFormat="1" ht="12" hidden="1" customHeight="1">
      <c r="A15080" s="470"/>
    </row>
    <row r="15081" spans="1:1" s="471" customFormat="1" ht="12" hidden="1" customHeight="1">
      <c r="A15081" s="470"/>
    </row>
    <row r="15082" spans="1:1" s="471" customFormat="1" ht="12" hidden="1" customHeight="1">
      <c r="A15082" s="470"/>
    </row>
    <row r="15083" spans="1:1" s="471" customFormat="1" ht="12" hidden="1" customHeight="1">
      <c r="A15083" s="470"/>
    </row>
    <row r="15084" spans="1:1" s="471" customFormat="1" ht="12" hidden="1" customHeight="1">
      <c r="A15084" s="470"/>
    </row>
    <row r="15085" spans="1:1" s="471" customFormat="1" ht="12" hidden="1" customHeight="1">
      <c r="A15085" s="470"/>
    </row>
    <row r="15086" spans="1:1" s="471" customFormat="1" ht="12" hidden="1" customHeight="1">
      <c r="A15086" s="470"/>
    </row>
    <row r="15087" spans="1:1" s="471" customFormat="1" ht="12" hidden="1" customHeight="1">
      <c r="A15087" s="470"/>
    </row>
    <row r="15088" spans="1:1" s="471" customFormat="1" ht="12" hidden="1" customHeight="1">
      <c r="A15088" s="470"/>
    </row>
    <row r="15089" spans="1:1" s="471" customFormat="1" ht="12" hidden="1" customHeight="1">
      <c r="A15089" s="470"/>
    </row>
    <row r="15090" spans="1:1" s="471" customFormat="1" ht="12" hidden="1" customHeight="1">
      <c r="A15090" s="470"/>
    </row>
    <row r="15091" spans="1:1" s="471" customFormat="1" ht="12" hidden="1" customHeight="1">
      <c r="A15091" s="470"/>
    </row>
    <row r="15092" spans="1:1" s="471" customFormat="1" ht="12" hidden="1" customHeight="1">
      <c r="A15092" s="470"/>
    </row>
    <row r="15093" spans="1:1" s="471" customFormat="1" ht="12" hidden="1" customHeight="1">
      <c r="A15093" s="470"/>
    </row>
    <row r="15094" spans="1:1" s="471" customFormat="1" ht="12" hidden="1" customHeight="1">
      <c r="A15094" s="470"/>
    </row>
    <row r="15095" spans="1:1" s="471" customFormat="1" ht="12" hidden="1" customHeight="1">
      <c r="A15095" s="470"/>
    </row>
    <row r="15096" spans="1:1" s="471" customFormat="1" ht="12" hidden="1" customHeight="1">
      <c r="A15096" s="470"/>
    </row>
    <row r="15097" spans="1:1" s="471" customFormat="1" ht="12" hidden="1" customHeight="1">
      <c r="A15097" s="470"/>
    </row>
    <row r="15098" spans="1:1" s="471" customFormat="1" ht="12" hidden="1" customHeight="1">
      <c r="A15098" s="470"/>
    </row>
    <row r="15099" spans="1:1" s="471" customFormat="1" ht="12" hidden="1" customHeight="1">
      <c r="A15099" s="470"/>
    </row>
    <row r="15100" spans="1:1" s="471" customFormat="1" ht="12" hidden="1" customHeight="1">
      <c r="A15100" s="470"/>
    </row>
    <row r="15101" spans="1:1" s="471" customFormat="1" ht="12" hidden="1" customHeight="1">
      <c r="A15101" s="470"/>
    </row>
    <row r="15102" spans="1:1" s="471" customFormat="1" ht="12" hidden="1" customHeight="1">
      <c r="A15102" s="470"/>
    </row>
    <row r="15103" spans="1:1" s="471" customFormat="1" ht="12" hidden="1" customHeight="1">
      <c r="A15103" s="470"/>
    </row>
    <row r="15104" spans="1:1" s="471" customFormat="1" ht="12" hidden="1" customHeight="1">
      <c r="A15104" s="470"/>
    </row>
    <row r="15105" spans="1:1" s="471" customFormat="1" ht="12" hidden="1" customHeight="1">
      <c r="A15105" s="470"/>
    </row>
    <row r="15106" spans="1:1" s="471" customFormat="1" ht="12" hidden="1" customHeight="1">
      <c r="A15106" s="470"/>
    </row>
    <row r="15107" spans="1:1" s="471" customFormat="1" ht="12" hidden="1" customHeight="1">
      <c r="A15107" s="470"/>
    </row>
    <row r="15108" spans="1:1" s="471" customFormat="1" ht="12" hidden="1" customHeight="1">
      <c r="A15108" s="470"/>
    </row>
    <row r="15109" spans="1:1" s="471" customFormat="1" ht="12" hidden="1" customHeight="1">
      <c r="A15109" s="470"/>
    </row>
    <row r="15110" spans="1:1" s="471" customFormat="1" ht="12" hidden="1" customHeight="1">
      <c r="A15110" s="470"/>
    </row>
    <row r="15111" spans="1:1" s="471" customFormat="1" ht="12" hidden="1" customHeight="1">
      <c r="A15111" s="470"/>
    </row>
    <row r="15112" spans="1:1" s="471" customFormat="1" ht="12" hidden="1" customHeight="1">
      <c r="A15112" s="470"/>
    </row>
    <row r="15113" spans="1:1" s="471" customFormat="1" ht="12" hidden="1" customHeight="1">
      <c r="A15113" s="470"/>
    </row>
    <row r="15114" spans="1:1" s="471" customFormat="1" ht="12" hidden="1" customHeight="1">
      <c r="A15114" s="470"/>
    </row>
    <row r="15115" spans="1:1" s="471" customFormat="1" ht="12" hidden="1" customHeight="1">
      <c r="A15115" s="470"/>
    </row>
    <row r="15116" spans="1:1" s="471" customFormat="1" ht="12" hidden="1" customHeight="1">
      <c r="A15116" s="470"/>
    </row>
    <row r="15117" spans="1:1" s="471" customFormat="1" ht="12" hidden="1" customHeight="1">
      <c r="A15117" s="470"/>
    </row>
    <row r="15118" spans="1:1" s="471" customFormat="1" ht="12" hidden="1" customHeight="1">
      <c r="A15118" s="470"/>
    </row>
    <row r="15119" spans="1:1" s="471" customFormat="1" ht="12" hidden="1" customHeight="1">
      <c r="A15119" s="470"/>
    </row>
    <row r="15120" spans="1:1" s="471" customFormat="1" ht="12" hidden="1" customHeight="1">
      <c r="A15120" s="470"/>
    </row>
    <row r="15121" spans="1:1" s="471" customFormat="1" ht="12" hidden="1" customHeight="1">
      <c r="A15121" s="470"/>
    </row>
    <row r="15122" spans="1:1" s="471" customFormat="1" ht="12" hidden="1" customHeight="1">
      <c r="A15122" s="470"/>
    </row>
    <row r="15123" spans="1:1" s="471" customFormat="1" ht="12" hidden="1" customHeight="1">
      <c r="A15123" s="470"/>
    </row>
    <row r="15124" spans="1:1" s="471" customFormat="1" ht="12" hidden="1" customHeight="1">
      <c r="A15124" s="470"/>
    </row>
    <row r="15125" spans="1:1" s="471" customFormat="1" ht="12" hidden="1" customHeight="1">
      <c r="A15125" s="470"/>
    </row>
    <row r="15126" spans="1:1" s="471" customFormat="1" ht="12" hidden="1" customHeight="1">
      <c r="A15126" s="470"/>
    </row>
    <row r="15127" spans="1:1" s="471" customFormat="1" ht="12" hidden="1" customHeight="1">
      <c r="A15127" s="470"/>
    </row>
    <row r="15128" spans="1:1" s="471" customFormat="1" ht="12" hidden="1" customHeight="1">
      <c r="A15128" s="470"/>
    </row>
    <row r="15129" spans="1:1" s="471" customFormat="1" ht="12" hidden="1" customHeight="1">
      <c r="A15129" s="470"/>
    </row>
    <row r="15130" spans="1:1" s="471" customFormat="1" ht="12" hidden="1" customHeight="1">
      <c r="A15130" s="470"/>
    </row>
    <row r="15131" spans="1:1" s="471" customFormat="1" ht="12" hidden="1" customHeight="1">
      <c r="A15131" s="470"/>
    </row>
    <row r="15132" spans="1:1" s="471" customFormat="1" ht="12" hidden="1" customHeight="1">
      <c r="A15132" s="470"/>
    </row>
    <row r="15133" spans="1:1" s="471" customFormat="1" ht="12" hidden="1" customHeight="1">
      <c r="A15133" s="470"/>
    </row>
    <row r="15134" spans="1:1" s="471" customFormat="1" ht="12" hidden="1" customHeight="1">
      <c r="A15134" s="470"/>
    </row>
    <row r="15135" spans="1:1" s="471" customFormat="1" ht="12" hidden="1" customHeight="1">
      <c r="A15135" s="470"/>
    </row>
    <row r="15136" spans="1:1" s="471" customFormat="1" ht="12" hidden="1" customHeight="1">
      <c r="A15136" s="470"/>
    </row>
    <row r="15137" spans="1:1" s="471" customFormat="1" ht="12" hidden="1" customHeight="1">
      <c r="A15137" s="470"/>
    </row>
    <row r="15138" spans="1:1" s="471" customFormat="1" ht="12" hidden="1" customHeight="1">
      <c r="A15138" s="470"/>
    </row>
    <row r="15139" spans="1:1" s="471" customFormat="1" ht="12" hidden="1" customHeight="1">
      <c r="A15139" s="470"/>
    </row>
    <row r="15140" spans="1:1" s="471" customFormat="1" ht="12" hidden="1" customHeight="1">
      <c r="A15140" s="470"/>
    </row>
    <row r="15141" spans="1:1" s="471" customFormat="1" ht="12" hidden="1" customHeight="1">
      <c r="A15141" s="470"/>
    </row>
    <row r="15142" spans="1:1" s="471" customFormat="1" ht="12" hidden="1" customHeight="1">
      <c r="A15142" s="470"/>
    </row>
    <row r="15143" spans="1:1" s="471" customFormat="1" ht="12" hidden="1" customHeight="1">
      <c r="A15143" s="470"/>
    </row>
    <row r="15144" spans="1:1" s="471" customFormat="1" ht="12" hidden="1" customHeight="1">
      <c r="A15144" s="470"/>
    </row>
    <row r="15145" spans="1:1" s="471" customFormat="1" ht="12" hidden="1" customHeight="1">
      <c r="A15145" s="470"/>
    </row>
    <row r="15146" spans="1:1" s="471" customFormat="1" ht="12" hidden="1" customHeight="1">
      <c r="A15146" s="470"/>
    </row>
    <row r="15147" spans="1:1" s="471" customFormat="1" ht="12" hidden="1" customHeight="1">
      <c r="A15147" s="470"/>
    </row>
    <row r="15148" spans="1:1" s="471" customFormat="1" ht="12" hidden="1" customHeight="1">
      <c r="A15148" s="470"/>
    </row>
    <row r="15149" spans="1:1" s="471" customFormat="1" ht="12" hidden="1" customHeight="1">
      <c r="A15149" s="470"/>
    </row>
    <row r="15150" spans="1:1" s="471" customFormat="1" ht="12" hidden="1" customHeight="1">
      <c r="A15150" s="470"/>
    </row>
    <row r="15151" spans="1:1" s="471" customFormat="1" ht="12" hidden="1" customHeight="1">
      <c r="A15151" s="470"/>
    </row>
    <row r="15152" spans="1:1" s="471" customFormat="1" ht="12" hidden="1" customHeight="1">
      <c r="A15152" s="470"/>
    </row>
    <row r="15153" spans="1:1" s="471" customFormat="1" ht="12" hidden="1" customHeight="1">
      <c r="A15153" s="470"/>
    </row>
    <row r="15154" spans="1:1" s="471" customFormat="1" ht="12" hidden="1" customHeight="1">
      <c r="A15154" s="470"/>
    </row>
    <row r="15155" spans="1:1" s="471" customFormat="1" ht="12" hidden="1" customHeight="1">
      <c r="A15155" s="470"/>
    </row>
    <row r="15156" spans="1:1" s="471" customFormat="1" ht="12" hidden="1" customHeight="1">
      <c r="A15156" s="470"/>
    </row>
    <row r="15157" spans="1:1" s="471" customFormat="1" ht="12" hidden="1" customHeight="1">
      <c r="A15157" s="470"/>
    </row>
    <row r="15158" spans="1:1" s="471" customFormat="1" ht="12" hidden="1" customHeight="1">
      <c r="A15158" s="470"/>
    </row>
    <row r="15159" spans="1:1" s="471" customFormat="1" ht="12" hidden="1" customHeight="1">
      <c r="A15159" s="470"/>
    </row>
    <row r="15160" spans="1:1" s="471" customFormat="1" ht="12" hidden="1" customHeight="1">
      <c r="A15160" s="470"/>
    </row>
    <row r="15161" spans="1:1" s="471" customFormat="1" ht="12" hidden="1" customHeight="1">
      <c r="A15161" s="470"/>
    </row>
    <row r="15162" spans="1:1" s="471" customFormat="1" ht="12" hidden="1" customHeight="1">
      <c r="A15162" s="470"/>
    </row>
    <row r="15163" spans="1:1" s="471" customFormat="1" ht="12" hidden="1" customHeight="1">
      <c r="A15163" s="470"/>
    </row>
    <row r="15164" spans="1:1" s="471" customFormat="1" ht="12" hidden="1" customHeight="1">
      <c r="A15164" s="470"/>
    </row>
    <row r="15165" spans="1:1" s="471" customFormat="1" ht="12" hidden="1" customHeight="1">
      <c r="A15165" s="470"/>
    </row>
    <row r="15166" spans="1:1" s="471" customFormat="1" ht="12" hidden="1" customHeight="1">
      <c r="A15166" s="470"/>
    </row>
    <row r="15167" spans="1:1" s="471" customFormat="1" ht="12" hidden="1" customHeight="1">
      <c r="A15167" s="470"/>
    </row>
    <row r="15168" spans="1:1" s="471" customFormat="1" ht="12" hidden="1" customHeight="1">
      <c r="A15168" s="470"/>
    </row>
    <row r="15169" spans="1:1" s="471" customFormat="1" ht="12" hidden="1" customHeight="1">
      <c r="A15169" s="470"/>
    </row>
    <row r="15170" spans="1:1" s="471" customFormat="1" ht="12" hidden="1" customHeight="1">
      <c r="A15170" s="470"/>
    </row>
    <row r="15171" spans="1:1" s="471" customFormat="1" ht="12" hidden="1" customHeight="1">
      <c r="A15171" s="470"/>
    </row>
    <row r="15172" spans="1:1" s="471" customFormat="1" ht="12" hidden="1" customHeight="1">
      <c r="A15172" s="470"/>
    </row>
    <row r="15173" spans="1:1" s="471" customFormat="1" ht="12" hidden="1" customHeight="1">
      <c r="A15173" s="470"/>
    </row>
    <row r="15174" spans="1:1" s="471" customFormat="1" ht="12" hidden="1" customHeight="1">
      <c r="A15174" s="470"/>
    </row>
    <row r="15175" spans="1:1" s="471" customFormat="1" ht="12" hidden="1" customHeight="1">
      <c r="A15175" s="470"/>
    </row>
    <row r="15176" spans="1:1" s="471" customFormat="1" ht="12" hidden="1" customHeight="1">
      <c r="A15176" s="470"/>
    </row>
    <row r="15177" spans="1:1" s="471" customFormat="1" ht="12" hidden="1" customHeight="1">
      <c r="A15177" s="470"/>
    </row>
    <row r="15178" spans="1:1" s="471" customFormat="1" ht="12" hidden="1" customHeight="1">
      <c r="A15178" s="470"/>
    </row>
    <row r="15179" spans="1:1" s="471" customFormat="1" ht="12" hidden="1" customHeight="1">
      <c r="A15179" s="470"/>
    </row>
    <row r="15180" spans="1:1" s="471" customFormat="1" ht="12" hidden="1" customHeight="1">
      <c r="A15180" s="470"/>
    </row>
    <row r="15181" spans="1:1" s="471" customFormat="1" ht="12" hidden="1" customHeight="1">
      <c r="A15181" s="470"/>
    </row>
    <row r="15182" spans="1:1" s="471" customFormat="1" ht="12" hidden="1" customHeight="1">
      <c r="A15182" s="470"/>
    </row>
    <row r="15183" spans="1:1" s="471" customFormat="1" ht="12" hidden="1" customHeight="1">
      <c r="A15183" s="470"/>
    </row>
    <row r="15184" spans="1:1" s="471" customFormat="1" ht="12" hidden="1" customHeight="1">
      <c r="A15184" s="470"/>
    </row>
    <row r="15185" spans="1:1" s="471" customFormat="1" ht="12" hidden="1" customHeight="1">
      <c r="A15185" s="470"/>
    </row>
    <row r="15186" spans="1:1" s="471" customFormat="1" ht="12" hidden="1" customHeight="1">
      <c r="A15186" s="470"/>
    </row>
    <row r="15187" spans="1:1" s="471" customFormat="1" ht="12" hidden="1" customHeight="1">
      <c r="A15187" s="470"/>
    </row>
    <row r="15188" spans="1:1" s="471" customFormat="1" ht="12" hidden="1" customHeight="1">
      <c r="A15188" s="470"/>
    </row>
    <row r="15189" spans="1:1" s="471" customFormat="1" ht="12" hidden="1" customHeight="1">
      <c r="A15189" s="470"/>
    </row>
    <row r="15190" spans="1:1" s="471" customFormat="1" ht="12" hidden="1" customHeight="1">
      <c r="A15190" s="470"/>
    </row>
    <row r="15191" spans="1:1" s="471" customFormat="1" ht="12" hidden="1" customHeight="1">
      <c r="A15191" s="470"/>
    </row>
    <row r="15192" spans="1:1" s="471" customFormat="1" ht="12" hidden="1" customHeight="1">
      <c r="A15192" s="470"/>
    </row>
    <row r="15193" spans="1:1" s="471" customFormat="1" ht="12" hidden="1" customHeight="1">
      <c r="A15193" s="470"/>
    </row>
    <row r="15194" spans="1:1" s="471" customFormat="1" ht="12" hidden="1" customHeight="1">
      <c r="A15194" s="470"/>
    </row>
    <row r="15195" spans="1:1" s="471" customFormat="1" ht="12" hidden="1" customHeight="1">
      <c r="A15195" s="470"/>
    </row>
    <row r="15196" spans="1:1" s="471" customFormat="1" ht="12" hidden="1" customHeight="1">
      <c r="A15196" s="470"/>
    </row>
    <row r="15197" spans="1:1" s="471" customFormat="1" ht="12" hidden="1" customHeight="1">
      <c r="A15197" s="470"/>
    </row>
    <row r="15198" spans="1:1" s="471" customFormat="1" ht="12" hidden="1" customHeight="1">
      <c r="A15198" s="470"/>
    </row>
    <row r="15199" spans="1:1" s="471" customFormat="1" ht="12" hidden="1" customHeight="1">
      <c r="A15199" s="470"/>
    </row>
    <row r="15200" spans="1:1" s="471" customFormat="1" ht="12" hidden="1" customHeight="1">
      <c r="A15200" s="470"/>
    </row>
    <row r="15201" spans="1:1" s="471" customFormat="1" ht="12" hidden="1" customHeight="1">
      <c r="A15201" s="470"/>
    </row>
    <row r="15202" spans="1:1" s="471" customFormat="1" ht="12" hidden="1" customHeight="1">
      <c r="A15202" s="470"/>
    </row>
    <row r="15203" spans="1:1" s="471" customFormat="1" ht="12" hidden="1" customHeight="1">
      <c r="A15203" s="470"/>
    </row>
    <row r="15204" spans="1:1" s="471" customFormat="1" ht="12" hidden="1" customHeight="1">
      <c r="A15204" s="470"/>
    </row>
    <row r="15205" spans="1:1" s="471" customFormat="1" ht="12" hidden="1" customHeight="1">
      <c r="A15205" s="470"/>
    </row>
    <row r="15206" spans="1:1" s="471" customFormat="1" ht="12" hidden="1" customHeight="1">
      <c r="A15206" s="470"/>
    </row>
    <row r="15207" spans="1:1" s="471" customFormat="1" ht="12" hidden="1" customHeight="1">
      <c r="A15207" s="470"/>
    </row>
    <row r="15208" spans="1:1" s="471" customFormat="1" ht="12" hidden="1" customHeight="1">
      <c r="A15208" s="470"/>
    </row>
    <row r="15209" spans="1:1" s="471" customFormat="1" ht="12" hidden="1" customHeight="1">
      <c r="A15209" s="470"/>
    </row>
    <row r="15210" spans="1:1" s="471" customFormat="1" ht="12" hidden="1" customHeight="1">
      <c r="A15210" s="470"/>
    </row>
    <row r="15211" spans="1:1" s="471" customFormat="1" ht="12" hidden="1" customHeight="1">
      <c r="A15211" s="470"/>
    </row>
    <row r="15212" spans="1:1" s="471" customFormat="1" ht="12" hidden="1" customHeight="1">
      <c r="A15212" s="470"/>
    </row>
    <row r="15213" spans="1:1" s="471" customFormat="1" ht="12" hidden="1" customHeight="1">
      <c r="A15213" s="470"/>
    </row>
    <row r="15214" spans="1:1" s="471" customFormat="1" ht="12" hidden="1" customHeight="1">
      <c r="A15214" s="470"/>
    </row>
    <row r="15215" spans="1:1" s="471" customFormat="1" ht="12" hidden="1" customHeight="1">
      <c r="A15215" s="470"/>
    </row>
    <row r="15216" spans="1:1" s="471" customFormat="1" ht="12" hidden="1" customHeight="1">
      <c r="A15216" s="470"/>
    </row>
    <row r="15217" spans="1:1" s="471" customFormat="1" ht="12" hidden="1" customHeight="1">
      <c r="A15217" s="470"/>
    </row>
    <row r="15218" spans="1:1" s="471" customFormat="1" ht="12" hidden="1" customHeight="1">
      <c r="A15218" s="470"/>
    </row>
    <row r="15219" spans="1:1" s="471" customFormat="1" ht="12" hidden="1" customHeight="1">
      <c r="A15219" s="470"/>
    </row>
    <row r="15220" spans="1:1" s="471" customFormat="1" ht="12" hidden="1" customHeight="1">
      <c r="A15220" s="470"/>
    </row>
    <row r="15221" spans="1:1" s="471" customFormat="1" ht="12" hidden="1" customHeight="1">
      <c r="A15221" s="470"/>
    </row>
    <row r="15222" spans="1:1" s="471" customFormat="1" ht="12" hidden="1" customHeight="1">
      <c r="A15222" s="470"/>
    </row>
    <row r="15223" spans="1:1" s="471" customFormat="1" ht="12" hidden="1" customHeight="1">
      <c r="A15223" s="470"/>
    </row>
    <row r="15224" spans="1:1" s="471" customFormat="1" ht="12" hidden="1" customHeight="1">
      <c r="A15224" s="470"/>
    </row>
    <row r="15225" spans="1:1" s="471" customFormat="1" ht="12" hidden="1" customHeight="1">
      <c r="A15225" s="470"/>
    </row>
    <row r="15226" spans="1:1" s="471" customFormat="1" ht="12" hidden="1" customHeight="1">
      <c r="A15226" s="470"/>
    </row>
    <row r="15227" spans="1:1" s="471" customFormat="1" ht="12" hidden="1" customHeight="1">
      <c r="A15227" s="470"/>
    </row>
    <row r="15228" spans="1:1" s="471" customFormat="1" ht="12" hidden="1" customHeight="1">
      <c r="A15228" s="470"/>
    </row>
    <row r="15229" spans="1:1" s="471" customFormat="1" ht="12" hidden="1" customHeight="1">
      <c r="A15229" s="470"/>
    </row>
    <row r="15230" spans="1:1" s="471" customFormat="1" ht="12" hidden="1" customHeight="1">
      <c r="A15230" s="470"/>
    </row>
    <row r="15231" spans="1:1" s="471" customFormat="1" ht="12" hidden="1" customHeight="1">
      <c r="A15231" s="470"/>
    </row>
    <row r="15232" spans="1:1" s="471" customFormat="1" ht="12" hidden="1" customHeight="1">
      <c r="A15232" s="470"/>
    </row>
    <row r="15233" spans="1:1" s="471" customFormat="1" ht="12" hidden="1" customHeight="1">
      <c r="A15233" s="470"/>
    </row>
    <row r="15234" spans="1:1" s="471" customFormat="1" ht="12" hidden="1" customHeight="1">
      <c r="A15234" s="470"/>
    </row>
    <row r="15235" spans="1:1" s="471" customFormat="1" ht="12" hidden="1" customHeight="1">
      <c r="A15235" s="470"/>
    </row>
    <row r="15236" spans="1:1" s="471" customFormat="1" ht="12" hidden="1" customHeight="1">
      <c r="A15236" s="470"/>
    </row>
    <row r="15237" spans="1:1" s="471" customFormat="1" ht="12" hidden="1" customHeight="1">
      <c r="A15237" s="470"/>
    </row>
    <row r="15238" spans="1:1" s="471" customFormat="1" ht="12" hidden="1" customHeight="1">
      <c r="A15238" s="470"/>
    </row>
    <row r="15239" spans="1:1" s="471" customFormat="1" ht="12" hidden="1" customHeight="1">
      <c r="A15239" s="470"/>
    </row>
    <row r="15240" spans="1:1" s="471" customFormat="1" ht="12" hidden="1" customHeight="1">
      <c r="A15240" s="470"/>
    </row>
    <row r="15241" spans="1:1" s="471" customFormat="1" ht="12" hidden="1" customHeight="1">
      <c r="A15241" s="470"/>
    </row>
    <row r="15242" spans="1:1" s="471" customFormat="1" ht="12" hidden="1" customHeight="1">
      <c r="A15242" s="470"/>
    </row>
    <row r="15243" spans="1:1" s="471" customFormat="1" ht="12" hidden="1" customHeight="1">
      <c r="A15243" s="470"/>
    </row>
    <row r="15244" spans="1:1" s="471" customFormat="1" ht="12" hidden="1" customHeight="1">
      <c r="A15244" s="470"/>
    </row>
    <row r="15245" spans="1:1" s="471" customFormat="1" ht="12" hidden="1" customHeight="1">
      <c r="A15245" s="470"/>
    </row>
    <row r="15246" spans="1:1" s="471" customFormat="1" ht="12" hidden="1" customHeight="1">
      <c r="A15246" s="470"/>
    </row>
    <row r="15247" spans="1:1" s="471" customFormat="1" ht="12" hidden="1" customHeight="1">
      <c r="A15247" s="470"/>
    </row>
    <row r="15248" spans="1:1" s="471" customFormat="1" ht="12" hidden="1" customHeight="1">
      <c r="A15248" s="470"/>
    </row>
    <row r="15249" spans="1:1" s="471" customFormat="1" ht="12" hidden="1" customHeight="1">
      <c r="A15249" s="470"/>
    </row>
    <row r="15250" spans="1:1" s="471" customFormat="1" ht="12" hidden="1" customHeight="1">
      <c r="A15250" s="470"/>
    </row>
    <row r="15251" spans="1:1" s="471" customFormat="1" ht="12" hidden="1" customHeight="1">
      <c r="A15251" s="470"/>
    </row>
    <row r="15252" spans="1:1" s="471" customFormat="1" ht="12" hidden="1" customHeight="1">
      <c r="A15252" s="470"/>
    </row>
    <row r="15253" spans="1:1" s="471" customFormat="1" ht="12" hidden="1" customHeight="1">
      <c r="A15253" s="470"/>
    </row>
    <row r="15254" spans="1:1" s="471" customFormat="1" ht="12" hidden="1" customHeight="1">
      <c r="A15254" s="470"/>
    </row>
    <row r="15255" spans="1:1" s="471" customFormat="1" ht="12" hidden="1" customHeight="1">
      <c r="A15255" s="470"/>
    </row>
    <row r="15256" spans="1:1" s="471" customFormat="1" ht="12" hidden="1" customHeight="1">
      <c r="A15256" s="470"/>
    </row>
    <row r="15257" spans="1:1" s="471" customFormat="1" ht="12" hidden="1" customHeight="1">
      <c r="A15257" s="470"/>
    </row>
    <row r="15258" spans="1:1" s="471" customFormat="1" ht="12" hidden="1" customHeight="1">
      <c r="A15258" s="470"/>
    </row>
    <row r="15259" spans="1:1" s="471" customFormat="1" ht="12" hidden="1" customHeight="1">
      <c r="A15259" s="470"/>
    </row>
    <row r="15260" spans="1:1" s="471" customFormat="1" ht="12" hidden="1" customHeight="1">
      <c r="A15260" s="470"/>
    </row>
    <row r="15261" spans="1:1" s="471" customFormat="1" ht="12" hidden="1" customHeight="1">
      <c r="A15261" s="470"/>
    </row>
    <row r="15262" spans="1:1" s="471" customFormat="1" ht="12" hidden="1" customHeight="1">
      <c r="A15262" s="470"/>
    </row>
    <row r="15263" spans="1:1" s="471" customFormat="1" ht="12" hidden="1" customHeight="1">
      <c r="A15263" s="470"/>
    </row>
    <row r="15264" spans="1:1" s="471" customFormat="1" ht="12" hidden="1" customHeight="1">
      <c r="A15264" s="470"/>
    </row>
    <row r="15265" spans="1:1" s="471" customFormat="1" ht="12" hidden="1" customHeight="1">
      <c r="A15265" s="470"/>
    </row>
    <row r="15266" spans="1:1" s="471" customFormat="1" ht="12" hidden="1" customHeight="1">
      <c r="A15266" s="470"/>
    </row>
    <row r="15267" spans="1:1" s="471" customFormat="1" ht="12" hidden="1" customHeight="1">
      <c r="A15267" s="470"/>
    </row>
    <row r="15268" spans="1:1" s="471" customFormat="1" ht="12" hidden="1" customHeight="1">
      <c r="A15268" s="470"/>
    </row>
    <row r="15269" spans="1:1" s="471" customFormat="1" ht="12" hidden="1" customHeight="1">
      <c r="A15269" s="470"/>
    </row>
    <row r="15270" spans="1:1" s="471" customFormat="1" ht="12" hidden="1" customHeight="1">
      <c r="A15270" s="470"/>
    </row>
    <row r="15271" spans="1:1" s="471" customFormat="1" ht="12" hidden="1" customHeight="1">
      <c r="A15271" s="470"/>
    </row>
    <row r="15272" spans="1:1" s="471" customFormat="1" ht="12" hidden="1" customHeight="1">
      <c r="A15272" s="470"/>
    </row>
    <row r="15273" spans="1:1" s="471" customFormat="1" ht="12" hidden="1" customHeight="1">
      <c r="A15273" s="470"/>
    </row>
    <row r="15274" spans="1:1" s="471" customFormat="1" ht="12" hidden="1" customHeight="1">
      <c r="A15274" s="470"/>
    </row>
    <row r="15275" spans="1:1" s="471" customFormat="1" ht="12" hidden="1" customHeight="1">
      <c r="A15275" s="470"/>
    </row>
    <row r="15276" spans="1:1" s="471" customFormat="1" ht="12" hidden="1" customHeight="1">
      <c r="A15276" s="470"/>
    </row>
    <row r="15277" spans="1:1" s="471" customFormat="1" ht="12" hidden="1" customHeight="1">
      <c r="A15277" s="470"/>
    </row>
    <row r="15278" spans="1:1" s="471" customFormat="1" ht="12" hidden="1" customHeight="1">
      <c r="A15278" s="470"/>
    </row>
    <row r="15279" spans="1:1" s="471" customFormat="1" ht="12" hidden="1" customHeight="1">
      <c r="A15279" s="470"/>
    </row>
    <row r="15280" spans="1:1" s="471" customFormat="1" ht="12" hidden="1" customHeight="1">
      <c r="A15280" s="470"/>
    </row>
    <row r="15281" spans="1:1" s="471" customFormat="1" ht="12" hidden="1" customHeight="1">
      <c r="A15281" s="470"/>
    </row>
    <row r="15282" spans="1:1" s="471" customFormat="1" ht="12" hidden="1" customHeight="1">
      <c r="A15282" s="470"/>
    </row>
    <row r="15283" spans="1:1" s="471" customFormat="1" ht="12" hidden="1" customHeight="1">
      <c r="A15283" s="470"/>
    </row>
    <row r="15284" spans="1:1" s="471" customFormat="1" ht="12" hidden="1" customHeight="1">
      <c r="A15284" s="470"/>
    </row>
    <row r="15285" spans="1:1" s="471" customFormat="1" ht="12" hidden="1" customHeight="1">
      <c r="A15285" s="470"/>
    </row>
    <row r="15286" spans="1:1" s="471" customFormat="1" ht="12" hidden="1" customHeight="1">
      <c r="A15286" s="470"/>
    </row>
    <row r="15287" spans="1:1" s="471" customFormat="1" ht="12" hidden="1" customHeight="1">
      <c r="A15287" s="470"/>
    </row>
    <row r="15288" spans="1:1" s="471" customFormat="1" ht="12" hidden="1" customHeight="1">
      <c r="A15288" s="470"/>
    </row>
    <row r="15289" spans="1:1" s="471" customFormat="1" ht="12" hidden="1" customHeight="1">
      <c r="A15289" s="470"/>
    </row>
    <row r="15290" spans="1:1" s="471" customFormat="1" ht="12" hidden="1" customHeight="1">
      <c r="A15290" s="470"/>
    </row>
    <row r="15291" spans="1:1" s="471" customFormat="1" ht="12" hidden="1" customHeight="1">
      <c r="A15291" s="470"/>
    </row>
    <row r="15292" spans="1:1" s="471" customFormat="1" ht="12" hidden="1" customHeight="1">
      <c r="A15292" s="470"/>
    </row>
    <row r="15293" spans="1:1" s="471" customFormat="1" ht="12" hidden="1" customHeight="1">
      <c r="A15293" s="470"/>
    </row>
    <row r="15294" spans="1:1" s="471" customFormat="1" ht="12" hidden="1" customHeight="1">
      <c r="A15294" s="470"/>
    </row>
    <row r="15295" spans="1:1" s="471" customFormat="1" ht="12" hidden="1" customHeight="1">
      <c r="A15295" s="470"/>
    </row>
    <row r="15296" spans="1:1" s="471" customFormat="1" ht="12" hidden="1" customHeight="1">
      <c r="A15296" s="470"/>
    </row>
    <row r="15297" spans="1:1" s="471" customFormat="1" ht="12" hidden="1" customHeight="1">
      <c r="A15297" s="470"/>
    </row>
    <row r="15298" spans="1:1" s="471" customFormat="1" ht="12" hidden="1" customHeight="1">
      <c r="A15298" s="470"/>
    </row>
    <row r="15299" spans="1:1" s="471" customFormat="1" ht="12" hidden="1" customHeight="1">
      <c r="A15299" s="470"/>
    </row>
    <row r="15300" spans="1:1" s="471" customFormat="1" ht="12" hidden="1" customHeight="1">
      <c r="A15300" s="470"/>
    </row>
    <row r="15301" spans="1:1" s="471" customFormat="1" ht="12" hidden="1" customHeight="1">
      <c r="A15301" s="470"/>
    </row>
    <row r="15302" spans="1:1" s="471" customFormat="1" ht="12" hidden="1" customHeight="1">
      <c r="A15302" s="470"/>
    </row>
    <row r="15303" spans="1:1" s="471" customFormat="1" ht="12" hidden="1" customHeight="1">
      <c r="A15303" s="470"/>
    </row>
    <row r="15304" spans="1:1" s="471" customFormat="1" ht="12" hidden="1" customHeight="1">
      <c r="A15304" s="470"/>
    </row>
    <row r="15305" spans="1:1" s="471" customFormat="1" ht="12" hidden="1" customHeight="1">
      <c r="A15305" s="470"/>
    </row>
    <row r="15306" spans="1:1" s="471" customFormat="1" ht="12" hidden="1" customHeight="1">
      <c r="A15306" s="470"/>
    </row>
    <row r="15307" spans="1:1" s="471" customFormat="1" ht="12" hidden="1" customHeight="1">
      <c r="A15307" s="470"/>
    </row>
    <row r="15308" spans="1:1" s="471" customFormat="1" ht="12" hidden="1" customHeight="1">
      <c r="A15308" s="470"/>
    </row>
    <row r="15309" spans="1:1" s="471" customFormat="1" ht="12" hidden="1" customHeight="1">
      <c r="A15309" s="470"/>
    </row>
    <row r="15310" spans="1:1" s="471" customFormat="1" ht="12" hidden="1" customHeight="1">
      <c r="A15310" s="470"/>
    </row>
    <row r="15311" spans="1:1" s="471" customFormat="1" ht="12" hidden="1" customHeight="1">
      <c r="A15311" s="470"/>
    </row>
    <row r="15312" spans="1:1" s="471" customFormat="1" ht="12" hidden="1" customHeight="1">
      <c r="A15312" s="470"/>
    </row>
    <row r="15313" spans="1:1" s="471" customFormat="1" ht="12" hidden="1" customHeight="1">
      <c r="A15313" s="470"/>
    </row>
    <row r="15314" spans="1:1" s="471" customFormat="1" ht="12" hidden="1" customHeight="1">
      <c r="A15314" s="470"/>
    </row>
    <row r="15315" spans="1:1" s="471" customFormat="1" ht="12" hidden="1" customHeight="1">
      <c r="A15315" s="470"/>
    </row>
    <row r="15316" spans="1:1" s="471" customFormat="1" ht="12" hidden="1" customHeight="1">
      <c r="A15316" s="470"/>
    </row>
    <row r="15317" spans="1:1" s="471" customFormat="1" ht="12" hidden="1" customHeight="1">
      <c r="A15317" s="470"/>
    </row>
    <row r="15318" spans="1:1" s="471" customFormat="1" ht="12" hidden="1" customHeight="1">
      <c r="A15318" s="470"/>
    </row>
    <row r="15319" spans="1:1" s="471" customFormat="1" ht="12" hidden="1" customHeight="1">
      <c r="A15319" s="470"/>
    </row>
    <row r="15320" spans="1:1" s="471" customFormat="1" ht="12" hidden="1" customHeight="1">
      <c r="A15320" s="470"/>
    </row>
    <row r="15321" spans="1:1" s="471" customFormat="1" ht="12" hidden="1" customHeight="1">
      <c r="A15321" s="470"/>
    </row>
    <row r="15322" spans="1:1" s="471" customFormat="1" ht="12" hidden="1" customHeight="1">
      <c r="A15322" s="470"/>
    </row>
    <row r="15323" spans="1:1" s="471" customFormat="1" ht="12" hidden="1" customHeight="1">
      <c r="A15323" s="470"/>
    </row>
    <row r="15324" spans="1:1" s="471" customFormat="1" ht="12" hidden="1" customHeight="1">
      <c r="A15324" s="470"/>
    </row>
    <row r="15325" spans="1:1" s="471" customFormat="1" ht="12" hidden="1" customHeight="1">
      <c r="A15325" s="470"/>
    </row>
    <row r="15326" spans="1:1" s="471" customFormat="1" ht="12" hidden="1" customHeight="1">
      <c r="A15326" s="470"/>
    </row>
    <row r="15327" spans="1:1" s="471" customFormat="1" ht="12" hidden="1" customHeight="1">
      <c r="A15327" s="470"/>
    </row>
    <row r="15328" spans="1:1" s="471" customFormat="1" ht="12" hidden="1" customHeight="1">
      <c r="A15328" s="470"/>
    </row>
    <row r="15329" spans="1:1" s="471" customFormat="1" ht="12" hidden="1" customHeight="1">
      <c r="A15329" s="470"/>
    </row>
    <row r="15330" spans="1:1" s="471" customFormat="1" ht="12" hidden="1" customHeight="1">
      <c r="A15330" s="470"/>
    </row>
    <row r="15331" spans="1:1" s="471" customFormat="1" ht="12" hidden="1" customHeight="1">
      <c r="A15331" s="470"/>
    </row>
    <row r="15332" spans="1:1" s="471" customFormat="1" ht="12" hidden="1" customHeight="1">
      <c r="A15332" s="470"/>
    </row>
    <row r="15333" spans="1:1" s="471" customFormat="1" ht="12" hidden="1" customHeight="1">
      <c r="A15333" s="470"/>
    </row>
    <row r="15334" spans="1:1" s="471" customFormat="1" ht="12" hidden="1" customHeight="1">
      <c r="A15334" s="470"/>
    </row>
    <row r="15335" spans="1:1" s="471" customFormat="1" ht="12" hidden="1" customHeight="1">
      <c r="A15335" s="470"/>
    </row>
    <row r="15336" spans="1:1" s="471" customFormat="1" ht="12" hidden="1" customHeight="1">
      <c r="A15336" s="470"/>
    </row>
    <row r="15337" spans="1:1" s="471" customFormat="1" ht="12" hidden="1" customHeight="1">
      <c r="A15337" s="470"/>
    </row>
    <row r="15338" spans="1:1" s="471" customFormat="1" ht="12" hidden="1" customHeight="1">
      <c r="A15338" s="470"/>
    </row>
    <row r="15339" spans="1:1" s="471" customFormat="1" ht="12" hidden="1" customHeight="1">
      <c r="A15339" s="470"/>
    </row>
    <row r="15340" spans="1:1" s="471" customFormat="1" ht="12" hidden="1" customHeight="1">
      <c r="A15340" s="470"/>
    </row>
    <row r="15341" spans="1:1" s="471" customFormat="1" ht="12" hidden="1" customHeight="1">
      <c r="A15341" s="470"/>
    </row>
    <row r="15342" spans="1:1" s="471" customFormat="1" ht="12" hidden="1" customHeight="1">
      <c r="A15342" s="470"/>
    </row>
    <row r="15343" spans="1:1" s="471" customFormat="1" ht="12" hidden="1" customHeight="1">
      <c r="A15343" s="470"/>
    </row>
    <row r="15344" spans="1:1" s="471" customFormat="1" ht="12" hidden="1" customHeight="1">
      <c r="A15344" s="470"/>
    </row>
    <row r="15345" spans="1:1" s="471" customFormat="1" ht="12" hidden="1" customHeight="1">
      <c r="A15345" s="470"/>
    </row>
    <row r="15346" spans="1:1" s="471" customFormat="1" ht="12" hidden="1" customHeight="1">
      <c r="A15346" s="470"/>
    </row>
    <row r="15347" spans="1:1" s="471" customFormat="1" ht="12" hidden="1" customHeight="1">
      <c r="A15347" s="470"/>
    </row>
    <row r="15348" spans="1:1" s="471" customFormat="1" ht="12" hidden="1" customHeight="1">
      <c r="A15348" s="470"/>
    </row>
    <row r="15349" spans="1:1" s="471" customFormat="1" ht="12" hidden="1" customHeight="1">
      <c r="A15349" s="470"/>
    </row>
    <row r="15350" spans="1:1" s="471" customFormat="1" ht="12" hidden="1" customHeight="1">
      <c r="A15350" s="470"/>
    </row>
    <row r="15351" spans="1:1" s="471" customFormat="1" ht="12" hidden="1" customHeight="1">
      <c r="A15351" s="470"/>
    </row>
    <row r="15352" spans="1:1" s="471" customFormat="1" ht="12" hidden="1" customHeight="1">
      <c r="A15352" s="470"/>
    </row>
    <row r="15353" spans="1:1" s="471" customFormat="1" ht="12" hidden="1" customHeight="1">
      <c r="A15353" s="470"/>
    </row>
    <row r="15354" spans="1:1" s="471" customFormat="1" ht="12" hidden="1" customHeight="1">
      <c r="A15354" s="470"/>
    </row>
    <row r="15355" spans="1:1" s="471" customFormat="1" ht="12" hidden="1" customHeight="1">
      <c r="A15355" s="470"/>
    </row>
    <row r="15356" spans="1:1" s="471" customFormat="1" ht="12" hidden="1" customHeight="1">
      <c r="A15356" s="470"/>
    </row>
    <row r="15357" spans="1:1" s="471" customFormat="1" ht="12" hidden="1" customHeight="1">
      <c r="A15357" s="470"/>
    </row>
    <row r="15358" spans="1:1" s="471" customFormat="1" ht="12" hidden="1" customHeight="1">
      <c r="A15358" s="470"/>
    </row>
    <row r="15359" spans="1:1" s="471" customFormat="1" ht="12" hidden="1" customHeight="1">
      <c r="A15359" s="470"/>
    </row>
    <row r="15360" spans="1:1" s="471" customFormat="1" ht="12" hidden="1" customHeight="1">
      <c r="A15360" s="470"/>
    </row>
    <row r="15361" spans="1:1" s="471" customFormat="1" ht="12" hidden="1" customHeight="1">
      <c r="A15361" s="470"/>
    </row>
    <row r="15362" spans="1:1" s="471" customFormat="1" ht="12" hidden="1" customHeight="1">
      <c r="A15362" s="470"/>
    </row>
    <row r="15363" spans="1:1" s="471" customFormat="1" ht="12" hidden="1" customHeight="1">
      <c r="A15363" s="470"/>
    </row>
    <row r="15364" spans="1:1" s="471" customFormat="1" ht="12" hidden="1" customHeight="1">
      <c r="A15364" s="470"/>
    </row>
    <row r="15365" spans="1:1" s="471" customFormat="1" ht="12" hidden="1" customHeight="1">
      <c r="A15365" s="470"/>
    </row>
    <row r="15366" spans="1:1" s="471" customFormat="1" ht="12" hidden="1" customHeight="1">
      <c r="A15366" s="470"/>
    </row>
    <row r="15367" spans="1:1" s="471" customFormat="1" ht="12" hidden="1" customHeight="1">
      <c r="A15367" s="470"/>
    </row>
    <row r="15368" spans="1:1" s="471" customFormat="1" ht="12" hidden="1" customHeight="1">
      <c r="A15368" s="470"/>
    </row>
    <row r="15369" spans="1:1" s="471" customFormat="1" ht="12" hidden="1" customHeight="1">
      <c r="A15369" s="470"/>
    </row>
    <row r="15370" spans="1:1" s="471" customFormat="1" ht="12" hidden="1" customHeight="1">
      <c r="A15370" s="470"/>
    </row>
    <row r="15371" spans="1:1" s="471" customFormat="1" ht="12" hidden="1" customHeight="1">
      <c r="A15371" s="470"/>
    </row>
    <row r="15372" spans="1:1" s="471" customFormat="1" ht="12" hidden="1" customHeight="1">
      <c r="A15372" s="470"/>
    </row>
    <row r="15373" spans="1:1" s="471" customFormat="1" ht="12" hidden="1" customHeight="1">
      <c r="A15373" s="470"/>
    </row>
    <row r="15374" spans="1:1" s="471" customFormat="1" ht="12" hidden="1" customHeight="1">
      <c r="A15374" s="470"/>
    </row>
    <row r="15375" spans="1:1" s="471" customFormat="1" ht="12" hidden="1" customHeight="1">
      <c r="A15375" s="470"/>
    </row>
    <row r="15376" spans="1:1" s="471" customFormat="1" ht="12" hidden="1" customHeight="1">
      <c r="A15376" s="470"/>
    </row>
    <row r="15377" spans="1:1" s="471" customFormat="1" ht="12" hidden="1" customHeight="1">
      <c r="A15377" s="470"/>
    </row>
    <row r="15378" spans="1:1" s="471" customFormat="1" ht="12" hidden="1" customHeight="1">
      <c r="A15378" s="470"/>
    </row>
    <row r="15379" spans="1:1" s="471" customFormat="1" ht="12" hidden="1" customHeight="1">
      <c r="A15379" s="470"/>
    </row>
    <row r="15380" spans="1:1" s="471" customFormat="1" ht="12" hidden="1" customHeight="1">
      <c r="A15380" s="470"/>
    </row>
    <row r="15381" spans="1:1" s="471" customFormat="1" ht="12" hidden="1" customHeight="1">
      <c r="A15381" s="470"/>
    </row>
    <row r="15382" spans="1:1" s="471" customFormat="1" ht="12" hidden="1" customHeight="1">
      <c r="A15382" s="470"/>
    </row>
    <row r="15383" spans="1:1" s="471" customFormat="1" ht="12" hidden="1" customHeight="1">
      <c r="A15383" s="470"/>
    </row>
    <row r="15384" spans="1:1" s="471" customFormat="1" ht="12" hidden="1" customHeight="1">
      <c r="A15384" s="470"/>
    </row>
    <row r="15385" spans="1:1" s="471" customFormat="1" ht="12" hidden="1" customHeight="1">
      <c r="A15385" s="470"/>
    </row>
    <row r="15386" spans="1:1" s="471" customFormat="1" ht="12" hidden="1" customHeight="1">
      <c r="A15386" s="470"/>
    </row>
    <row r="15387" spans="1:1" s="471" customFormat="1" ht="12" hidden="1" customHeight="1">
      <c r="A15387" s="470"/>
    </row>
    <row r="15388" spans="1:1" s="471" customFormat="1" ht="12" hidden="1" customHeight="1">
      <c r="A15388" s="470"/>
    </row>
    <row r="15389" spans="1:1" s="471" customFormat="1" ht="12" hidden="1" customHeight="1">
      <c r="A15389" s="470"/>
    </row>
    <row r="15390" spans="1:1" s="471" customFormat="1" ht="12" hidden="1" customHeight="1">
      <c r="A15390" s="470"/>
    </row>
    <row r="15391" spans="1:1" s="471" customFormat="1" ht="12" hidden="1" customHeight="1">
      <c r="A15391" s="470"/>
    </row>
    <row r="15392" spans="1:1" s="471" customFormat="1" ht="12" hidden="1" customHeight="1">
      <c r="A15392" s="470"/>
    </row>
    <row r="15393" spans="1:1" s="471" customFormat="1" ht="12" hidden="1" customHeight="1">
      <c r="A15393" s="470"/>
    </row>
    <row r="15394" spans="1:1" s="471" customFormat="1" ht="12" hidden="1" customHeight="1">
      <c r="A15394" s="470"/>
    </row>
    <row r="15395" spans="1:1" s="471" customFormat="1" ht="12" hidden="1" customHeight="1">
      <c r="A15395" s="470"/>
    </row>
    <row r="15396" spans="1:1" s="471" customFormat="1" ht="12" hidden="1" customHeight="1">
      <c r="A15396" s="470"/>
    </row>
    <row r="15397" spans="1:1" s="471" customFormat="1" ht="12" hidden="1" customHeight="1">
      <c r="A15397" s="470"/>
    </row>
    <row r="15398" spans="1:1" s="471" customFormat="1" ht="12" hidden="1" customHeight="1">
      <c r="A15398" s="470"/>
    </row>
    <row r="15399" spans="1:1" s="471" customFormat="1" ht="12" hidden="1" customHeight="1">
      <c r="A15399" s="470"/>
    </row>
    <row r="15400" spans="1:1" s="471" customFormat="1" ht="12" hidden="1" customHeight="1">
      <c r="A15400" s="470"/>
    </row>
    <row r="15401" spans="1:1" s="471" customFormat="1" ht="12" hidden="1" customHeight="1">
      <c r="A15401" s="470"/>
    </row>
    <row r="15402" spans="1:1" s="471" customFormat="1" ht="12" hidden="1" customHeight="1">
      <c r="A15402" s="470"/>
    </row>
    <row r="15403" spans="1:1" s="471" customFormat="1" ht="12" hidden="1" customHeight="1">
      <c r="A15403" s="470"/>
    </row>
    <row r="15404" spans="1:1" s="471" customFormat="1" ht="12" hidden="1" customHeight="1">
      <c r="A15404" s="470"/>
    </row>
    <row r="15405" spans="1:1" s="471" customFormat="1" ht="12" hidden="1" customHeight="1">
      <c r="A15405" s="470"/>
    </row>
    <row r="15406" spans="1:1" s="471" customFormat="1" ht="12" hidden="1" customHeight="1">
      <c r="A15406" s="470"/>
    </row>
    <row r="15407" spans="1:1" s="471" customFormat="1" ht="12" hidden="1" customHeight="1">
      <c r="A15407" s="470"/>
    </row>
    <row r="15408" spans="1:1" s="471" customFormat="1" ht="12" hidden="1" customHeight="1">
      <c r="A15408" s="470"/>
    </row>
    <row r="15409" spans="1:1" s="471" customFormat="1" ht="12" hidden="1" customHeight="1">
      <c r="A15409" s="470"/>
    </row>
    <row r="15410" spans="1:1" s="471" customFormat="1" ht="12" hidden="1" customHeight="1">
      <c r="A15410" s="470"/>
    </row>
    <row r="15411" spans="1:1" s="471" customFormat="1" ht="12" hidden="1" customHeight="1">
      <c r="A15411" s="470"/>
    </row>
    <row r="15412" spans="1:1" s="471" customFormat="1" ht="12" hidden="1" customHeight="1">
      <c r="A15412" s="470"/>
    </row>
    <row r="15413" spans="1:1" s="471" customFormat="1" ht="12" hidden="1" customHeight="1">
      <c r="A15413" s="470"/>
    </row>
    <row r="15414" spans="1:1" s="471" customFormat="1" ht="12" hidden="1" customHeight="1">
      <c r="A15414" s="470"/>
    </row>
    <row r="15415" spans="1:1" s="471" customFormat="1" ht="12" hidden="1" customHeight="1">
      <c r="A15415" s="470"/>
    </row>
    <row r="15416" spans="1:1" s="471" customFormat="1" ht="12" hidden="1" customHeight="1">
      <c r="A15416" s="470"/>
    </row>
    <row r="15417" spans="1:1" s="471" customFormat="1" ht="12" hidden="1" customHeight="1">
      <c r="A15417" s="470"/>
    </row>
    <row r="15418" spans="1:1" s="471" customFormat="1" ht="12" hidden="1" customHeight="1">
      <c r="A15418" s="470"/>
    </row>
    <row r="15419" spans="1:1" s="471" customFormat="1" ht="12" hidden="1" customHeight="1">
      <c r="A15419" s="470"/>
    </row>
    <row r="15420" spans="1:1" s="471" customFormat="1" ht="12" hidden="1" customHeight="1">
      <c r="A15420" s="470"/>
    </row>
    <row r="15421" spans="1:1" s="471" customFormat="1" ht="12" hidden="1" customHeight="1">
      <c r="A15421" s="470"/>
    </row>
    <row r="15422" spans="1:1" s="471" customFormat="1" ht="12" hidden="1" customHeight="1">
      <c r="A15422" s="470"/>
    </row>
    <row r="15423" spans="1:1" s="471" customFormat="1" ht="12" hidden="1" customHeight="1">
      <c r="A15423" s="470"/>
    </row>
    <row r="15424" spans="1:1" s="471" customFormat="1" ht="12" hidden="1" customHeight="1">
      <c r="A15424" s="470"/>
    </row>
    <row r="15425" spans="1:1" s="471" customFormat="1" ht="12" hidden="1" customHeight="1">
      <c r="A15425" s="470"/>
    </row>
    <row r="15426" spans="1:1" s="471" customFormat="1" ht="12" hidden="1" customHeight="1">
      <c r="A15426" s="470"/>
    </row>
    <row r="15427" spans="1:1" s="471" customFormat="1" ht="12" hidden="1" customHeight="1">
      <c r="A15427" s="470"/>
    </row>
    <row r="15428" spans="1:1" s="471" customFormat="1" ht="12" hidden="1" customHeight="1">
      <c r="A15428" s="470"/>
    </row>
    <row r="15429" spans="1:1" s="471" customFormat="1" ht="12" hidden="1" customHeight="1">
      <c r="A15429" s="470"/>
    </row>
    <row r="15430" spans="1:1" s="471" customFormat="1" ht="12" hidden="1" customHeight="1">
      <c r="A15430" s="470"/>
    </row>
    <row r="15431" spans="1:1" s="471" customFormat="1" ht="12" hidden="1" customHeight="1">
      <c r="A15431" s="470"/>
    </row>
    <row r="15432" spans="1:1" s="471" customFormat="1" ht="12" hidden="1" customHeight="1">
      <c r="A15432" s="470"/>
    </row>
    <row r="15433" spans="1:1" s="471" customFormat="1" ht="12" hidden="1" customHeight="1">
      <c r="A15433" s="470"/>
    </row>
    <row r="15434" spans="1:1" s="471" customFormat="1" ht="12" hidden="1" customHeight="1">
      <c r="A15434" s="470"/>
    </row>
    <row r="15435" spans="1:1" s="471" customFormat="1" ht="12" hidden="1" customHeight="1">
      <c r="A15435" s="470"/>
    </row>
    <row r="15436" spans="1:1" s="471" customFormat="1" ht="12" hidden="1" customHeight="1">
      <c r="A15436" s="470"/>
    </row>
    <row r="15437" spans="1:1" s="471" customFormat="1" ht="12" hidden="1" customHeight="1">
      <c r="A15437" s="470"/>
    </row>
    <row r="15438" spans="1:1" s="471" customFormat="1" ht="12" hidden="1" customHeight="1">
      <c r="A15438" s="470"/>
    </row>
    <row r="15439" spans="1:1" s="471" customFormat="1" ht="12" hidden="1" customHeight="1">
      <c r="A15439" s="470"/>
    </row>
    <row r="15440" spans="1:1" s="471" customFormat="1" ht="12" hidden="1" customHeight="1">
      <c r="A15440" s="470"/>
    </row>
    <row r="15441" spans="1:1" s="471" customFormat="1" ht="12" hidden="1" customHeight="1">
      <c r="A15441" s="470"/>
    </row>
    <row r="15442" spans="1:1" s="471" customFormat="1" ht="12" hidden="1" customHeight="1">
      <c r="A15442" s="470"/>
    </row>
    <row r="15443" spans="1:1" s="471" customFormat="1" ht="12" hidden="1" customHeight="1">
      <c r="A15443" s="470"/>
    </row>
    <row r="15444" spans="1:1" s="471" customFormat="1" ht="12" hidden="1" customHeight="1">
      <c r="A15444" s="470"/>
    </row>
    <row r="15445" spans="1:1" s="471" customFormat="1" ht="12" hidden="1" customHeight="1">
      <c r="A15445" s="470"/>
    </row>
    <row r="15446" spans="1:1" s="471" customFormat="1" ht="12" hidden="1" customHeight="1">
      <c r="A15446" s="470"/>
    </row>
    <row r="15447" spans="1:1" s="471" customFormat="1" ht="12" hidden="1" customHeight="1">
      <c r="A15447" s="470"/>
    </row>
    <row r="15448" spans="1:1" s="471" customFormat="1" ht="12" hidden="1" customHeight="1">
      <c r="A15448" s="470"/>
    </row>
    <row r="15449" spans="1:1" s="471" customFormat="1" ht="12" hidden="1" customHeight="1">
      <c r="A15449" s="470"/>
    </row>
    <row r="15450" spans="1:1" s="471" customFormat="1" ht="12" hidden="1" customHeight="1">
      <c r="A15450" s="470"/>
    </row>
    <row r="15451" spans="1:1" s="471" customFormat="1" ht="12" hidden="1" customHeight="1">
      <c r="A15451" s="470"/>
    </row>
    <row r="15452" spans="1:1" s="471" customFormat="1" ht="12" hidden="1" customHeight="1">
      <c r="A15452" s="470"/>
    </row>
    <row r="15453" spans="1:1" s="471" customFormat="1" ht="12" hidden="1" customHeight="1">
      <c r="A15453" s="470"/>
    </row>
    <row r="15454" spans="1:1" s="471" customFormat="1" ht="12" hidden="1" customHeight="1">
      <c r="A15454" s="470"/>
    </row>
    <row r="15455" spans="1:1" s="471" customFormat="1" ht="12" hidden="1" customHeight="1">
      <c r="A15455" s="470"/>
    </row>
    <row r="15456" spans="1:1" s="471" customFormat="1" ht="12" hidden="1" customHeight="1">
      <c r="A15456" s="470"/>
    </row>
    <row r="15457" spans="1:1" s="471" customFormat="1" ht="12" hidden="1" customHeight="1">
      <c r="A15457" s="470"/>
    </row>
    <row r="15458" spans="1:1" s="471" customFormat="1" ht="12" hidden="1" customHeight="1">
      <c r="A15458" s="470"/>
    </row>
    <row r="15459" spans="1:1" s="471" customFormat="1" ht="12" hidden="1" customHeight="1">
      <c r="A15459" s="470"/>
    </row>
    <row r="15460" spans="1:1" s="471" customFormat="1" ht="12" hidden="1" customHeight="1">
      <c r="A15460" s="470"/>
    </row>
    <row r="15461" spans="1:1" s="471" customFormat="1" ht="12" hidden="1" customHeight="1">
      <c r="A15461" s="470"/>
    </row>
    <row r="15462" spans="1:1" s="471" customFormat="1" ht="12" hidden="1" customHeight="1">
      <c r="A15462" s="470"/>
    </row>
    <row r="15463" spans="1:1" s="471" customFormat="1" ht="12" hidden="1" customHeight="1">
      <c r="A15463" s="470"/>
    </row>
    <row r="15464" spans="1:1" s="471" customFormat="1" ht="12" hidden="1" customHeight="1">
      <c r="A15464" s="470"/>
    </row>
    <row r="15465" spans="1:1" s="471" customFormat="1" ht="12" hidden="1" customHeight="1">
      <c r="A15465" s="470"/>
    </row>
    <row r="15466" spans="1:1" s="471" customFormat="1" ht="12" hidden="1" customHeight="1">
      <c r="A15466" s="470"/>
    </row>
    <row r="15467" spans="1:1" s="471" customFormat="1" ht="12" hidden="1" customHeight="1">
      <c r="A15467" s="470"/>
    </row>
    <row r="15468" spans="1:1" s="471" customFormat="1" ht="12" hidden="1" customHeight="1">
      <c r="A15468" s="470"/>
    </row>
    <row r="15469" spans="1:1" s="471" customFormat="1" ht="12" hidden="1" customHeight="1">
      <c r="A15469" s="470"/>
    </row>
    <row r="15470" spans="1:1" s="471" customFormat="1" ht="12" hidden="1" customHeight="1">
      <c r="A15470" s="470"/>
    </row>
    <row r="15471" spans="1:1" s="471" customFormat="1" ht="12" hidden="1" customHeight="1">
      <c r="A15471" s="470"/>
    </row>
    <row r="15472" spans="1:1" s="471" customFormat="1" ht="12" hidden="1" customHeight="1">
      <c r="A15472" s="470"/>
    </row>
    <row r="15473" spans="1:1" s="471" customFormat="1" ht="12" hidden="1" customHeight="1">
      <c r="A15473" s="470"/>
    </row>
    <row r="15474" spans="1:1" s="471" customFormat="1" ht="12" hidden="1" customHeight="1">
      <c r="A15474" s="470"/>
    </row>
    <row r="15475" spans="1:1" s="471" customFormat="1" ht="12" hidden="1" customHeight="1">
      <c r="A15475" s="470"/>
    </row>
    <row r="15476" spans="1:1" s="471" customFormat="1" ht="12" hidden="1" customHeight="1">
      <c r="A15476" s="470"/>
    </row>
    <row r="15477" spans="1:1" s="471" customFormat="1" ht="12" hidden="1" customHeight="1">
      <c r="A15477" s="470"/>
    </row>
    <row r="15478" spans="1:1" s="471" customFormat="1" ht="12" hidden="1" customHeight="1">
      <c r="A15478" s="470"/>
    </row>
    <row r="15479" spans="1:1" s="471" customFormat="1" ht="12" hidden="1" customHeight="1">
      <c r="A15479" s="470"/>
    </row>
    <row r="15480" spans="1:1" s="471" customFormat="1" ht="12" hidden="1" customHeight="1">
      <c r="A15480" s="470"/>
    </row>
    <row r="15481" spans="1:1" s="471" customFormat="1" ht="12" hidden="1" customHeight="1">
      <c r="A15481" s="470"/>
    </row>
    <row r="15482" spans="1:1" s="471" customFormat="1" ht="12" hidden="1" customHeight="1">
      <c r="A15482" s="470"/>
    </row>
    <row r="15483" spans="1:1" s="471" customFormat="1" ht="12" hidden="1" customHeight="1">
      <c r="A15483" s="470"/>
    </row>
    <row r="15484" spans="1:1" s="471" customFormat="1" ht="12" hidden="1" customHeight="1">
      <c r="A15484" s="470"/>
    </row>
    <row r="15485" spans="1:1" s="471" customFormat="1" ht="12" hidden="1" customHeight="1">
      <c r="A15485" s="470"/>
    </row>
    <row r="15486" spans="1:1" s="471" customFormat="1" ht="12" hidden="1" customHeight="1">
      <c r="A15486" s="470"/>
    </row>
    <row r="15487" spans="1:1" s="471" customFormat="1" ht="12" hidden="1" customHeight="1">
      <c r="A15487" s="470"/>
    </row>
    <row r="15488" spans="1:1" s="471" customFormat="1" ht="12" hidden="1" customHeight="1">
      <c r="A15488" s="470"/>
    </row>
    <row r="15489" spans="1:1" s="471" customFormat="1" ht="12" hidden="1" customHeight="1">
      <c r="A15489" s="470"/>
    </row>
    <row r="15490" spans="1:1" s="471" customFormat="1" ht="12" hidden="1" customHeight="1">
      <c r="A15490" s="470"/>
    </row>
    <row r="15491" spans="1:1" s="471" customFormat="1" ht="12" hidden="1" customHeight="1">
      <c r="A15491" s="470"/>
    </row>
    <row r="15492" spans="1:1" s="471" customFormat="1" ht="12" hidden="1" customHeight="1">
      <c r="A15492" s="470"/>
    </row>
    <row r="15493" spans="1:1" s="471" customFormat="1" ht="12" hidden="1" customHeight="1">
      <c r="A15493" s="470"/>
    </row>
    <row r="15494" spans="1:1" s="471" customFormat="1" ht="12" hidden="1" customHeight="1">
      <c r="A15494" s="470"/>
    </row>
    <row r="15495" spans="1:1" s="471" customFormat="1" ht="12" hidden="1" customHeight="1">
      <c r="A15495" s="470"/>
    </row>
    <row r="15496" spans="1:1" s="471" customFormat="1" ht="12" hidden="1" customHeight="1">
      <c r="A15496" s="470"/>
    </row>
    <row r="15497" spans="1:1" s="471" customFormat="1" ht="12" hidden="1" customHeight="1">
      <c r="A15497" s="470"/>
    </row>
    <row r="15498" spans="1:1" s="471" customFormat="1" ht="12" hidden="1" customHeight="1">
      <c r="A15498" s="470"/>
    </row>
    <row r="15499" spans="1:1" s="471" customFormat="1" ht="12" hidden="1" customHeight="1">
      <c r="A15499" s="470"/>
    </row>
    <row r="15500" spans="1:1" s="471" customFormat="1" ht="12" hidden="1" customHeight="1">
      <c r="A15500" s="470"/>
    </row>
    <row r="15501" spans="1:1" s="471" customFormat="1" ht="12" hidden="1" customHeight="1">
      <c r="A15501" s="470"/>
    </row>
    <row r="15502" spans="1:1" s="471" customFormat="1" ht="12" hidden="1" customHeight="1">
      <c r="A15502" s="470"/>
    </row>
    <row r="15503" spans="1:1" s="471" customFormat="1" ht="12" hidden="1" customHeight="1">
      <c r="A15503" s="470"/>
    </row>
    <row r="15504" spans="1:1" s="471" customFormat="1" ht="12" hidden="1" customHeight="1">
      <c r="A15504" s="470"/>
    </row>
    <row r="15505" spans="1:1" s="471" customFormat="1" ht="12" hidden="1" customHeight="1">
      <c r="A15505" s="470"/>
    </row>
    <row r="15506" spans="1:1" s="471" customFormat="1" ht="12" hidden="1" customHeight="1">
      <c r="A15506" s="470"/>
    </row>
    <row r="15507" spans="1:1" s="471" customFormat="1" ht="12" hidden="1" customHeight="1">
      <c r="A15507" s="470"/>
    </row>
    <row r="15508" spans="1:1" s="471" customFormat="1" ht="12" hidden="1" customHeight="1">
      <c r="A15508" s="470"/>
    </row>
    <row r="15509" spans="1:1" s="471" customFormat="1" ht="12" hidden="1" customHeight="1">
      <c r="A15509" s="470"/>
    </row>
    <row r="15510" spans="1:1" s="471" customFormat="1" ht="12" hidden="1" customHeight="1">
      <c r="A15510" s="470"/>
    </row>
    <row r="15511" spans="1:1" s="471" customFormat="1" ht="12" hidden="1" customHeight="1">
      <c r="A15511" s="470"/>
    </row>
    <row r="15512" spans="1:1" s="471" customFormat="1" ht="12" hidden="1" customHeight="1">
      <c r="A15512" s="470"/>
    </row>
    <row r="15513" spans="1:1" s="471" customFormat="1" ht="12" hidden="1" customHeight="1">
      <c r="A15513" s="470"/>
    </row>
    <row r="15514" spans="1:1" s="471" customFormat="1" ht="12" hidden="1" customHeight="1">
      <c r="A15514" s="470"/>
    </row>
    <row r="15515" spans="1:1" s="471" customFormat="1" ht="12" hidden="1" customHeight="1">
      <c r="A15515" s="470"/>
    </row>
    <row r="15516" spans="1:1" s="471" customFormat="1" ht="12" hidden="1" customHeight="1">
      <c r="A15516" s="470"/>
    </row>
    <row r="15517" spans="1:1" s="471" customFormat="1" ht="12" hidden="1" customHeight="1">
      <c r="A15517" s="470"/>
    </row>
    <row r="15518" spans="1:1" s="471" customFormat="1" ht="12" hidden="1" customHeight="1">
      <c r="A15518" s="470"/>
    </row>
    <row r="15519" spans="1:1" s="471" customFormat="1" ht="12" hidden="1" customHeight="1">
      <c r="A15519" s="470"/>
    </row>
    <row r="15520" spans="1:1" s="471" customFormat="1" ht="12" hidden="1" customHeight="1">
      <c r="A15520" s="470"/>
    </row>
    <row r="15521" spans="1:1" s="471" customFormat="1" ht="12" hidden="1" customHeight="1">
      <c r="A15521" s="470"/>
    </row>
    <row r="15522" spans="1:1" s="471" customFormat="1" ht="12" hidden="1" customHeight="1">
      <c r="A15522" s="470"/>
    </row>
    <row r="15523" spans="1:1" s="471" customFormat="1" ht="12" hidden="1" customHeight="1">
      <c r="A15523" s="470"/>
    </row>
    <row r="15524" spans="1:1" s="471" customFormat="1" ht="12" hidden="1" customHeight="1">
      <c r="A15524" s="470"/>
    </row>
    <row r="15525" spans="1:1" s="471" customFormat="1" ht="12" hidden="1" customHeight="1">
      <c r="A15525" s="470"/>
    </row>
    <row r="15526" spans="1:1" s="471" customFormat="1" ht="12" hidden="1" customHeight="1">
      <c r="A15526" s="470"/>
    </row>
    <row r="15527" spans="1:1" s="471" customFormat="1" ht="12" hidden="1" customHeight="1">
      <c r="A15527" s="470"/>
    </row>
    <row r="15528" spans="1:1" s="471" customFormat="1" ht="12" hidden="1" customHeight="1">
      <c r="A15528" s="470"/>
    </row>
    <row r="15529" spans="1:1" s="471" customFormat="1" ht="12" hidden="1" customHeight="1">
      <c r="A15529" s="470"/>
    </row>
    <row r="15530" spans="1:1" s="471" customFormat="1" ht="12" hidden="1" customHeight="1">
      <c r="A15530" s="470"/>
    </row>
    <row r="15531" spans="1:1" s="471" customFormat="1" ht="12" hidden="1" customHeight="1">
      <c r="A15531" s="470"/>
    </row>
    <row r="15532" spans="1:1" s="471" customFormat="1" ht="12" hidden="1" customHeight="1">
      <c r="A15532" s="470"/>
    </row>
    <row r="15533" spans="1:1" s="471" customFormat="1" ht="12" hidden="1" customHeight="1">
      <c r="A15533" s="470"/>
    </row>
    <row r="15534" spans="1:1" s="471" customFormat="1" ht="12" hidden="1" customHeight="1">
      <c r="A15534" s="470"/>
    </row>
    <row r="15535" spans="1:1" s="471" customFormat="1" ht="12" hidden="1" customHeight="1">
      <c r="A15535" s="470"/>
    </row>
    <row r="15536" spans="1:1" s="471" customFormat="1" ht="12" hidden="1" customHeight="1">
      <c r="A15536" s="470"/>
    </row>
    <row r="15537" spans="1:1" s="471" customFormat="1" ht="12" hidden="1" customHeight="1">
      <c r="A15537" s="470"/>
    </row>
    <row r="15538" spans="1:1" s="471" customFormat="1" ht="12" hidden="1" customHeight="1">
      <c r="A15538" s="470"/>
    </row>
    <row r="15539" spans="1:1" s="471" customFormat="1" ht="12" hidden="1" customHeight="1">
      <c r="A15539" s="470"/>
    </row>
    <row r="15540" spans="1:1" s="471" customFormat="1" ht="12" hidden="1" customHeight="1">
      <c r="A15540" s="470"/>
    </row>
    <row r="15541" spans="1:1" s="471" customFormat="1" ht="12" hidden="1" customHeight="1">
      <c r="A15541" s="470"/>
    </row>
    <row r="15542" spans="1:1" s="471" customFormat="1" ht="12" hidden="1" customHeight="1">
      <c r="A15542" s="470"/>
    </row>
    <row r="15543" spans="1:1" s="471" customFormat="1" ht="12" hidden="1" customHeight="1">
      <c r="A15543" s="470"/>
    </row>
    <row r="15544" spans="1:1" s="471" customFormat="1" ht="12" hidden="1" customHeight="1">
      <c r="A15544" s="470"/>
    </row>
    <row r="15545" spans="1:1" s="471" customFormat="1" ht="12" hidden="1" customHeight="1">
      <c r="A15545" s="470"/>
    </row>
    <row r="15546" spans="1:1" s="471" customFormat="1" ht="12" hidden="1" customHeight="1">
      <c r="A15546" s="470"/>
    </row>
    <row r="15547" spans="1:1" s="471" customFormat="1" ht="12" hidden="1" customHeight="1">
      <c r="A15547" s="470"/>
    </row>
    <row r="15548" spans="1:1" s="471" customFormat="1" ht="12" hidden="1" customHeight="1">
      <c r="A15548" s="470"/>
    </row>
    <row r="15549" spans="1:1" s="471" customFormat="1" ht="12" hidden="1" customHeight="1">
      <c r="A15549" s="470"/>
    </row>
    <row r="15550" spans="1:1" s="471" customFormat="1" ht="12" hidden="1" customHeight="1">
      <c r="A15550" s="470"/>
    </row>
    <row r="15551" spans="1:1" s="471" customFormat="1" ht="12" hidden="1" customHeight="1">
      <c r="A15551" s="470"/>
    </row>
    <row r="15552" spans="1:1" s="471" customFormat="1" ht="12" hidden="1" customHeight="1">
      <c r="A15552" s="470"/>
    </row>
    <row r="15553" spans="1:1" s="471" customFormat="1" ht="12" hidden="1" customHeight="1">
      <c r="A15553" s="470"/>
    </row>
    <row r="15554" spans="1:1" s="471" customFormat="1" ht="12" hidden="1" customHeight="1">
      <c r="A15554" s="470"/>
    </row>
    <row r="15555" spans="1:1" s="471" customFormat="1" ht="12" hidden="1" customHeight="1">
      <c r="A15555" s="470"/>
    </row>
    <row r="15556" spans="1:1" s="471" customFormat="1" ht="12" hidden="1" customHeight="1">
      <c r="A15556" s="470"/>
    </row>
    <row r="15557" spans="1:1" s="471" customFormat="1" ht="12" hidden="1" customHeight="1">
      <c r="A15557" s="470"/>
    </row>
    <row r="15558" spans="1:1" s="471" customFormat="1" ht="12" hidden="1" customHeight="1">
      <c r="A15558" s="470"/>
    </row>
    <row r="15559" spans="1:1" s="471" customFormat="1" ht="12" hidden="1" customHeight="1">
      <c r="A15559" s="470"/>
    </row>
    <row r="15560" spans="1:1" s="471" customFormat="1" ht="12" hidden="1" customHeight="1">
      <c r="A15560" s="470"/>
    </row>
    <row r="15561" spans="1:1" s="471" customFormat="1" ht="12" hidden="1" customHeight="1">
      <c r="A15561" s="470"/>
    </row>
    <row r="15562" spans="1:1" s="471" customFormat="1" ht="12" hidden="1" customHeight="1">
      <c r="A15562" s="470"/>
    </row>
    <row r="15563" spans="1:1" s="471" customFormat="1" ht="12" hidden="1" customHeight="1">
      <c r="A15563" s="470"/>
    </row>
    <row r="15564" spans="1:1" s="471" customFormat="1" ht="12" hidden="1" customHeight="1">
      <c r="A15564" s="470"/>
    </row>
    <row r="15565" spans="1:1" s="471" customFormat="1" ht="12" hidden="1" customHeight="1">
      <c r="A15565" s="470"/>
    </row>
    <row r="15566" spans="1:1" s="471" customFormat="1" ht="12" hidden="1" customHeight="1">
      <c r="A15566" s="470"/>
    </row>
    <row r="15567" spans="1:1" s="471" customFormat="1" ht="12" hidden="1" customHeight="1">
      <c r="A15567" s="470"/>
    </row>
    <row r="15568" spans="1:1" s="471" customFormat="1" ht="12" hidden="1" customHeight="1">
      <c r="A15568" s="470"/>
    </row>
    <row r="15569" spans="1:1" s="471" customFormat="1" ht="12" hidden="1" customHeight="1">
      <c r="A15569" s="470"/>
    </row>
    <row r="15570" spans="1:1" s="471" customFormat="1" ht="12" hidden="1" customHeight="1">
      <c r="A15570" s="470"/>
    </row>
    <row r="15571" spans="1:1" s="471" customFormat="1" ht="12" hidden="1" customHeight="1">
      <c r="A15571" s="470"/>
    </row>
    <row r="15572" spans="1:1" s="471" customFormat="1" ht="12" hidden="1" customHeight="1">
      <c r="A15572" s="470"/>
    </row>
    <row r="15573" spans="1:1" s="471" customFormat="1" ht="12" hidden="1" customHeight="1">
      <c r="A15573" s="470"/>
    </row>
    <row r="15574" spans="1:1" s="471" customFormat="1" ht="12" hidden="1" customHeight="1">
      <c r="A15574" s="470"/>
    </row>
    <row r="15575" spans="1:1" s="471" customFormat="1" ht="12" hidden="1" customHeight="1">
      <c r="A15575" s="470"/>
    </row>
    <row r="15576" spans="1:1" s="471" customFormat="1" ht="12" hidden="1" customHeight="1">
      <c r="A15576" s="470"/>
    </row>
    <row r="15577" spans="1:1" s="471" customFormat="1" ht="12" hidden="1" customHeight="1">
      <c r="A15577" s="470"/>
    </row>
    <row r="15578" spans="1:1" s="471" customFormat="1" ht="12" hidden="1" customHeight="1">
      <c r="A15578" s="470"/>
    </row>
    <row r="15579" spans="1:1" s="471" customFormat="1" ht="12" hidden="1" customHeight="1">
      <c r="A15579" s="470"/>
    </row>
    <row r="15580" spans="1:1" s="471" customFormat="1" ht="12" hidden="1" customHeight="1">
      <c r="A15580" s="470"/>
    </row>
    <row r="15581" spans="1:1" s="471" customFormat="1" ht="12" hidden="1" customHeight="1">
      <c r="A15581" s="470"/>
    </row>
    <row r="15582" spans="1:1" s="471" customFormat="1" ht="12" hidden="1" customHeight="1">
      <c r="A15582" s="470"/>
    </row>
    <row r="15583" spans="1:1" s="471" customFormat="1" ht="12" hidden="1" customHeight="1">
      <c r="A15583" s="470"/>
    </row>
    <row r="15584" spans="1:1" s="471" customFormat="1" ht="12" hidden="1" customHeight="1">
      <c r="A15584" s="470"/>
    </row>
    <row r="15585" spans="1:1" s="471" customFormat="1" ht="12" hidden="1" customHeight="1">
      <c r="A15585" s="470"/>
    </row>
    <row r="15586" spans="1:1" s="471" customFormat="1" ht="12" hidden="1" customHeight="1">
      <c r="A15586" s="470"/>
    </row>
    <row r="15587" spans="1:1" s="471" customFormat="1" ht="12" hidden="1" customHeight="1">
      <c r="A15587" s="470"/>
    </row>
    <row r="15588" spans="1:1" s="471" customFormat="1" ht="12" hidden="1" customHeight="1">
      <c r="A15588" s="470"/>
    </row>
    <row r="15589" spans="1:1" s="471" customFormat="1" ht="12" hidden="1" customHeight="1">
      <c r="A15589" s="470"/>
    </row>
    <row r="15590" spans="1:1" s="471" customFormat="1" ht="12" hidden="1" customHeight="1">
      <c r="A15590" s="470"/>
    </row>
    <row r="15591" spans="1:1" s="471" customFormat="1" ht="12" hidden="1" customHeight="1">
      <c r="A15591" s="470"/>
    </row>
    <row r="15592" spans="1:1" s="471" customFormat="1" ht="12" hidden="1" customHeight="1">
      <c r="A15592" s="470"/>
    </row>
    <row r="15593" spans="1:1" s="471" customFormat="1" ht="12" hidden="1" customHeight="1">
      <c r="A15593" s="470"/>
    </row>
    <row r="15594" spans="1:1" s="471" customFormat="1" ht="12" hidden="1" customHeight="1">
      <c r="A15594" s="470"/>
    </row>
    <row r="15595" spans="1:1" s="471" customFormat="1" ht="12" hidden="1" customHeight="1">
      <c r="A15595" s="470"/>
    </row>
    <row r="15596" spans="1:1" s="471" customFormat="1" ht="12" hidden="1" customHeight="1">
      <c r="A15596" s="470"/>
    </row>
    <row r="15597" spans="1:1" s="471" customFormat="1" ht="12" hidden="1" customHeight="1">
      <c r="A15597" s="470"/>
    </row>
    <row r="15598" spans="1:1" s="471" customFormat="1" ht="12" hidden="1" customHeight="1">
      <c r="A15598" s="470"/>
    </row>
    <row r="15599" spans="1:1" s="471" customFormat="1" ht="12" hidden="1" customHeight="1">
      <c r="A15599" s="470"/>
    </row>
    <row r="15600" spans="1:1" s="471" customFormat="1" ht="12" hidden="1" customHeight="1">
      <c r="A15600" s="470"/>
    </row>
    <row r="15601" spans="1:1" s="471" customFormat="1" ht="12" hidden="1" customHeight="1">
      <c r="A15601" s="470"/>
    </row>
    <row r="15602" spans="1:1" s="471" customFormat="1" ht="12" hidden="1" customHeight="1">
      <c r="A15602" s="470"/>
    </row>
    <row r="15603" spans="1:1" s="471" customFormat="1" ht="12" hidden="1" customHeight="1">
      <c r="A15603" s="470"/>
    </row>
    <row r="15604" spans="1:1" s="471" customFormat="1" ht="12" hidden="1" customHeight="1">
      <c r="A15604" s="470"/>
    </row>
    <row r="15605" spans="1:1" s="471" customFormat="1" ht="12" hidden="1" customHeight="1">
      <c r="A15605" s="470"/>
    </row>
    <row r="15606" spans="1:1" s="471" customFormat="1" ht="12" hidden="1" customHeight="1">
      <c r="A15606" s="470"/>
    </row>
    <row r="15607" spans="1:1" s="471" customFormat="1" ht="12" hidden="1" customHeight="1">
      <c r="A15607" s="470"/>
    </row>
    <row r="15608" spans="1:1" s="471" customFormat="1" ht="12" hidden="1" customHeight="1">
      <c r="A15608" s="470"/>
    </row>
    <row r="15609" spans="1:1" s="471" customFormat="1" ht="12" hidden="1" customHeight="1">
      <c r="A15609" s="470"/>
    </row>
    <row r="15610" spans="1:1" s="471" customFormat="1" ht="12" hidden="1" customHeight="1">
      <c r="A15610" s="470"/>
    </row>
    <row r="15611" spans="1:1" s="471" customFormat="1" ht="12" hidden="1" customHeight="1">
      <c r="A15611" s="470"/>
    </row>
    <row r="15612" spans="1:1" s="471" customFormat="1" ht="12" hidden="1" customHeight="1">
      <c r="A15612" s="470"/>
    </row>
    <row r="15613" spans="1:1" s="471" customFormat="1" ht="12" hidden="1" customHeight="1">
      <c r="A15613" s="470"/>
    </row>
    <row r="15614" spans="1:1" s="471" customFormat="1" ht="12" hidden="1" customHeight="1">
      <c r="A15614" s="470"/>
    </row>
    <row r="15615" spans="1:1" s="471" customFormat="1" ht="12" hidden="1" customHeight="1">
      <c r="A15615" s="470"/>
    </row>
    <row r="15616" spans="1:1" s="471" customFormat="1" ht="12" hidden="1" customHeight="1">
      <c r="A15616" s="470"/>
    </row>
    <row r="15617" spans="1:1" s="471" customFormat="1" ht="12" hidden="1" customHeight="1">
      <c r="A15617" s="470"/>
    </row>
    <row r="15618" spans="1:1" s="471" customFormat="1" ht="12" hidden="1" customHeight="1">
      <c r="A15618" s="470"/>
    </row>
    <row r="15619" spans="1:1" s="471" customFormat="1" ht="12" hidden="1" customHeight="1">
      <c r="A15619" s="470"/>
    </row>
    <row r="15620" spans="1:1" s="471" customFormat="1" ht="12" hidden="1" customHeight="1">
      <c r="A15620" s="470"/>
    </row>
    <row r="15621" spans="1:1" s="471" customFormat="1" ht="12" hidden="1" customHeight="1">
      <c r="A15621" s="470"/>
    </row>
    <row r="15622" spans="1:1" s="471" customFormat="1" ht="12" hidden="1" customHeight="1">
      <c r="A15622" s="470"/>
    </row>
    <row r="15623" spans="1:1" s="471" customFormat="1" ht="12" hidden="1" customHeight="1">
      <c r="A15623" s="470"/>
    </row>
    <row r="15624" spans="1:1" s="471" customFormat="1" ht="12" hidden="1" customHeight="1">
      <c r="A15624" s="470"/>
    </row>
    <row r="15625" spans="1:1" s="471" customFormat="1" ht="12" hidden="1" customHeight="1">
      <c r="A15625" s="470"/>
    </row>
    <row r="15626" spans="1:1" s="471" customFormat="1" ht="12" hidden="1" customHeight="1">
      <c r="A15626" s="470"/>
    </row>
    <row r="15627" spans="1:1" s="471" customFormat="1" ht="12" hidden="1" customHeight="1">
      <c r="A15627" s="470"/>
    </row>
    <row r="15628" spans="1:1" s="471" customFormat="1" ht="12" hidden="1" customHeight="1">
      <c r="A15628" s="470"/>
    </row>
    <row r="15629" spans="1:1" s="471" customFormat="1" ht="12" hidden="1" customHeight="1">
      <c r="A15629" s="470"/>
    </row>
    <row r="15630" spans="1:1" s="471" customFormat="1" ht="12" hidden="1" customHeight="1">
      <c r="A15630" s="470"/>
    </row>
    <row r="15631" spans="1:1" s="471" customFormat="1" ht="12" hidden="1" customHeight="1">
      <c r="A15631" s="470"/>
    </row>
    <row r="15632" spans="1:1" s="471" customFormat="1" ht="12" hidden="1" customHeight="1">
      <c r="A15632" s="470"/>
    </row>
    <row r="15633" spans="1:1" s="471" customFormat="1" ht="12" hidden="1" customHeight="1">
      <c r="A15633" s="470"/>
    </row>
    <row r="15634" spans="1:1" s="471" customFormat="1" ht="12" hidden="1" customHeight="1">
      <c r="A15634" s="470"/>
    </row>
    <row r="15635" spans="1:1" s="471" customFormat="1" ht="12" hidden="1" customHeight="1">
      <c r="A15635" s="470"/>
    </row>
    <row r="15636" spans="1:1" s="471" customFormat="1" ht="12" hidden="1" customHeight="1">
      <c r="A15636" s="470"/>
    </row>
    <row r="15637" spans="1:1" s="471" customFormat="1" ht="12" hidden="1" customHeight="1">
      <c r="A15637" s="470"/>
    </row>
    <row r="15638" spans="1:1" s="471" customFormat="1" ht="12" hidden="1" customHeight="1">
      <c r="A15638" s="470"/>
    </row>
    <row r="15639" spans="1:1" s="471" customFormat="1" ht="12" hidden="1" customHeight="1">
      <c r="A15639" s="470"/>
    </row>
    <row r="15640" spans="1:1" s="471" customFormat="1" ht="12" hidden="1" customHeight="1">
      <c r="A15640" s="470"/>
    </row>
    <row r="15641" spans="1:1" s="471" customFormat="1" ht="12" hidden="1" customHeight="1">
      <c r="A15641" s="470"/>
    </row>
    <row r="15642" spans="1:1" s="471" customFormat="1" ht="12" hidden="1" customHeight="1">
      <c r="A15642" s="470"/>
    </row>
    <row r="15643" spans="1:1" s="471" customFormat="1" ht="12" hidden="1" customHeight="1">
      <c r="A15643" s="470"/>
    </row>
    <row r="15644" spans="1:1" s="471" customFormat="1" ht="12" hidden="1" customHeight="1">
      <c r="A15644" s="470"/>
    </row>
    <row r="15645" spans="1:1" s="471" customFormat="1" ht="12" hidden="1" customHeight="1">
      <c r="A15645" s="470"/>
    </row>
    <row r="15646" spans="1:1" s="471" customFormat="1" ht="12" hidden="1" customHeight="1">
      <c r="A15646" s="470"/>
    </row>
    <row r="15647" spans="1:1" s="471" customFormat="1" ht="12" hidden="1" customHeight="1">
      <c r="A15647" s="470"/>
    </row>
    <row r="15648" spans="1:1" s="471" customFormat="1" ht="12" hidden="1" customHeight="1">
      <c r="A15648" s="470"/>
    </row>
    <row r="15649" spans="1:1" s="471" customFormat="1" ht="12" hidden="1" customHeight="1">
      <c r="A15649" s="470"/>
    </row>
    <row r="15650" spans="1:1" s="471" customFormat="1" ht="12" hidden="1" customHeight="1">
      <c r="A15650" s="470"/>
    </row>
    <row r="15651" spans="1:1" s="471" customFormat="1" ht="12" hidden="1" customHeight="1">
      <c r="A15651" s="470"/>
    </row>
    <row r="15652" spans="1:1" s="471" customFormat="1" ht="12" hidden="1" customHeight="1">
      <c r="A15652" s="470"/>
    </row>
    <row r="15653" spans="1:1" s="471" customFormat="1" ht="12" hidden="1" customHeight="1">
      <c r="A15653" s="470"/>
    </row>
    <row r="15654" spans="1:1" s="471" customFormat="1" ht="12" hidden="1" customHeight="1">
      <c r="A15654" s="470"/>
    </row>
    <row r="15655" spans="1:1" s="471" customFormat="1" ht="12" hidden="1" customHeight="1">
      <c r="A15655" s="470"/>
    </row>
    <row r="15656" spans="1:1" s="471" customFormat="1" ht="12" hidden="1" customHeight="1">
      <c r="A15656" s="470"/>
    </row>
    <row r="15657" spans="1:1" s="471" customFormat="1" ht="12" hidden="1" customHeight="1">
      <c r="A15657" s="470"/>
    </row>
    <row r="15658" spans="1:1" s="471" customFormat="1" ht="12" hidden="1" customHeight="1">
      <c r="A15658" s="470"/>
    </row>
    <row r="15659" spans="1:1" s="471" customFormat="1" ht="12" hidden="1" customHeight="1">
      <c r="A15659" s="470"/>
    </row>
    <row r="15660" spans="1:1" s="471" customFormat="1" ht="12" hidden="1" customHeight="1">
      <c r="A15660" s="470"/>
    </row>
    <row r="15661" spans="1:1" s="471" customFormat="1" ht="12" hidden="1" customHeight="1">
      <c r="A15661" s="470"/>
    </row>
    <row r="15662" spans="1:1" s="471" customFormat="1" ht="12" hidden="1" customHeight="1">
      <c r="A15662" s="470"/>
    </row>
    <row r="15663" spans="1:1" s="471" customFormat="1" ht="12" hidden="1" customHeight="1">
      <c r="A15663" s="470"/>
    </row>
    <row r="15664" spans="1:1" s="471" customFormat="1" ht="12" hidden="1" customHeight="1">
      <c r="A15664" s="470"/>
    </row>
    <row r="15665" spans="1:1" s="471" customFormat="1" ht="12" hidden="1" customHeight="1">
      <c r="A15665" s="470"/>
    </row>
    <row r="15666" spans="1:1" s="471" customFormat="1" ht="12" hidden="1" customHeight="1">
      <c r="A15666" s="470"/>
    </row>
    <row r="15667" spans="1:1" s="471" customFormat="1" ht="12" hidden="1" customHeight="1">
      <c r="A15667" s="470"/>
    </row>
    <row r="15668" spans="1:1" s="471" customFormat="1" ht="12" hidden="1" customHeight="1">
      <c r="A15668" s="470"/>
    </row>
    <row r="15669" spans="1:1" s="471" customFormat="1" ht="12" hidden="1" customHeight="1">
      <c r="A15669" s="470"/>
    </row>
    <row r="15670" spans="1:1" s="471" customFormat="1" ht="12" hidden="1" customHeight="1">
      <c r="A15670" s="470"/>
    </row>
    <row r="15671" spans="1:1" s="471" customFormat="1" ht="12" hidden="1" customHeight="1">
      <c r="A15671" s="470"/>
    </row>
    <row r="15672" spans="1:1" s="471" customFormat="1" ht="12" hidden="1" customHeight="1">
      <c r="A15672" s="470"/>
    </row>
    <row r="15673" spans="1:1" s="471" customFormat="1" ht="12" hidden="1" customHeight="1">
      <c r="A15673" s="470"/>
    </row>
    <row r="15674" spans="1:1" s="471" customFormat="1" ht="12" hidden="1" customHeight="1">
      <c r="A15674" s="470"/>
    </row>
    <row r="15675" spans="1:1" s="471" customFormat="1" ht="12" hidden="1" customHeight="1">
      <c r="A15675" s="470"/>
    </row>
    <row r="15676" spans="1:1" s="471" customFormat="1" ht="12" hidden="1" customHeight="1">
      <c r="A15676" s="470"/>
    </row>
    <row r="15677" spans="1:1" s="471" customFormat="1" ht="12" hidden="1" customHeight="1">
      <c r="A15677" s="470"/>
    </row>
    <row r="15678" spans="1:1" s="471" customFormat="1" ht="12" hidden="1" customHeight="1">
      <c r="A15678" s="470"/>
    </row>
    <row r="15679" spans="1:1" s="471" customFormat="1" ht="12" hidden="1" customHeight="1">
      <c r="A15679" s="470"/>
    </row>
    <row r="15680" spans="1:1" s="471" customFormat="1" ht="12" hidden="1" customHeight="1">
      <c r="A15680" s="470"/>
    </row>
    <row r="15681" spans="1:1" s="471" customFormat="1" ht="12" hidden="1" customHeight="1">
      <c r="A15681" s="470"/>
    </row>
    <row r="15682" spans="1:1" s="471" customFormat="1" ht="12" hidden="1" customHeight="1">
      <c r="A15682" s="470"/>
    </row>
    <row r="15683" spans="1:1" s="471" customFormat="1" ht="12" hidden="1" customHeight="1">
      <c r="A15683" s="470"/>
    </row>
    <row r="15684" spans="1:1" s="471" customFormat="1" ht="12" hidden="1" customHeight="1">
      <c r="A15684" s="470"/>
    </row>
    <row r="15685" spans="1:1" s="471" customFormat="1" ht="12" hidden="1" customHeight="1">
      <c r="A15685" s="470"/>
    </row>
    <row r="15686" spans="1:1" s="471" customFormat="1" ht="12" hidden="1" customHeight="1">
      <c r="A15686" s="470"/>
    </row>
    <row r="15687" spans="1:1" s="471" customFormat="1" ht="12" hidden="1" customHeight="1">
      <c r="A15687" s="470"/>
    </row>
    <row r="15688" spans="1:1" s="471" customFormat="1" ht="12" hidden="1" customHeight="1">
      <c r="A15688" s="470"/>
    </row>
    <row r="15689" spans="1:1" s="471" customFormat="1" ht="12" hidden="1" customHeight="1">
      <c r="A15689" s="470"/>
    </row>
    <row r="15690" spans="1:1" s="471" customFormat="1" ht="12" hidden="1" customHeight="1">
      <c r="A15690" s="470"/>
    </row>
    <row r="15691" spans="1:1" s="471" customFormat="1" ht="12" hidden="1" customHeight="1">
      <c r="A15691" s="470"/>
    </row>
    <row r="15692" spans="1:1" s="471" customFormat="1" ht="12" hidden="1" customHeight="1">
      <c r="A15692" s="470"/>
    </row>
    <row r="15693" spans="1:1" s="471" customFormat="1" ht="12" hidden="1" customHeight="1">
      <c r="A15693" s="470"/>
    </row>
    <row r="15694" spans="1:1" s="471" customFormat="1" ht="12" hidden="1" customHeight="1">
      <c r="A15694" s="470"/>
    </row>
    <row r="15695" spans="1:1" s="471" customFormat="1" ht="12" hidden="1" customHeight="1">
      <c r="A15695" s="470"/>
    </row>
    <row r="15696" spans="1:1" s="471" customFormat="1" ht="12" hidden="1" customHeight="1">
      <c r="A15696" s="470"/>
    </row>
    <row r="15697" spans="1:1" s="471" customFormat="1" ht="12" hidden="1" customHeight="1">
      <c r="A15697" s="470"/>
    </row>
    <row r="15698" spans="1:1" s="471" customFormat="1" ht="12" hidden="1" customHeight="1">
      <c r="A15698" s="470"/>
    </row>
    <row r="15699" spans="1:1" s="471" customFormat="1" ht="12" hidden="1" customHeight="1">
      <c r="A15699" s="470"/>
    </row>
    <row r="15700" spans="1:1" s="471" customFormat="1" ht="12" hidden="1" customHeight="1">
      <c r="A15700" s="470"/>
    </row>
    <row r="15701" spans="1:1" s="471" customFormat="1" ht="12" hidden="1" customHeight="1">
      <c r="A15701" s="470"/>
    </row>
    <row r="15702" spans="1:1" s="471" customFormat="1" ht="12" hidden="1" customHeight="1">
      <c r="A15702" s="470"/>
    </row>
    <row r="15703" spans="1:1" s="471" customFormat="1" ht="12" hidden="1" customHeight="1">
      <c r="A15703" s="470"/>
    </row>
    <row r="15704" spans="1:1" s="471" customFormat="1" ht="12" hidden="1" customHeight="1">
      <c r="A15704" s="470"/>
    </row>
    <row r="15705" spans="1:1" s="471" customFormat="1" ht="12" hidden="1" customHeight="1">
      <c r="A15705" s="470"/>
    </row>
    <row r="15706" spans="1:1" s="471" customFormat="1" ht="12" hidden="1" customHeight="1">
      <c r="A15706" s="470"/>
    </row>
    <row r="15707" spans="1:1" s="471" customFormat="1" ht="12" hidden="1" customHeight="1">
      <c r="A15707" s="470"/>
    </row>
    <row r="15708" spans="1:1" s="471" customFormat="1" ht="12" hidden="1" customHeight="1">
      <c r="A15708" s="470"/>
    </row>
    <row r="15709" spans="1:1" s="471" customFormat="1" ht="12" hidden="1" customHeight="1">
      <c r="A15709" s="470"/>
    </row>
    <row r="15710" spans="1:1" s="471" customFormat="1" ht="12" hidden="1" customHeight="1">
      <c r="A15710" s="470"/>
    </row>
    <row r="15711" spans="1:1" s="471" customFormat="1" ht="12" hidden="1" customHeight="1">
      <c r="A15711" s="470"/>
    </row>
    <row r="15712" spans="1:1" s="471" customFormat="1" ht="12" hidden="1" customHeight="1">
      <c r="A15712" s="470"/>
    </row>
    <row r="15713" spans="1:1" s="471" customFormat="1" ht="12" hidden="1" customHeight="1">
      <c r="A15713" s="470"/>
    </row>
    <row r="15714" spans="1:1" s="471" customFormat="1" ht="12" hidden="1" customHeight="1">
      <c r="A15714" s="470"/>
    </row>
    <row r="15715" spans="1:1" s="471" customFormat="1" ht="12" hidden="1" customHeight="1">
      <c r="A15715" s="470"/>
    </row>
    <row r="15716" spans="1:1" s="471" customFormat="1" ht="12" hidden="1" customHeight="1">
      <c r="A15716" s="470"/>
    </row>
    <row r="15717" spans="1:1" s="471" customFormat="1" ht="12" hidden="1" customHeight="1">
      <c r="A15717" s="470"/>
    </row>
    <row r="15718" spans="1:1" s="471" customFormat="1" ht="12" hidden="1" customHeight="1">
      <c r="A15718" s="470"/>
    </row>
    <row r="15719" spans="1:1" s="471" customFormat="1" ht="12" hidden="1" customHeight="1">
      <c r="A15719" s="470"/>
    </row>
    <row r="15720" spans="1:1" s="471" customFormat="1" ht="12" hidden="1" customHeight="1">
      <c r="A15720" s="470"/>
    </row>
    <row r="15721" spans="1:1" s="471" customFormat="1" ht="12" hidden="1" customHeight="1">
      <c r="A15721" s="470"/>
    </row>
    <row r="15722" spans="1:1" s="471" customFormat="1" ht="12" hidden="1" customHeight="1">
      <c r="A15722" s="470"/>
    </row>
    <row r="15723" spans="1:1" s="471" customFormat="1" ht="12" hidden="1" customHeight="1">
      <c r="A15723" s="470"/>
    </row>
    <row r="15724" spans="1:1" s="471" customFormat="1" ht="12" hidden="1" customHeight="1">
      <c r="A15724" s="470"/>
    </row>
    <row r="15725" spans="1:1" s="471" customFormat="1" ht="12" hidden="1" customHeight="1">
      <c r="A15725" s="470"/>
    </row>
    <row r="15726" spans="1:1" s="471" customFormat="1" ht="12" hidden="1" customHeight="1">
      <c r="A15726" s="470"/>
    </row>
    <row r="15727" spans="1:1" s="471" customFormat="1" ht="12" hidden="1" customHeight="1">
      <c r="A15727" s="470"/>
    </row>
    <row r="15728" spans="1:1" s="471" customFormat="1" ht="12" hidden="1" customHeight="1">
      <c r="A15728" s="470"/>
    </row>
    <row r="15729" spans="1:1" s="471" customFormat="1" ht="12" hidden="1" customHeight="1">
      <c r="A15729" s="470"/>
    </row>
    <row r="15730" spans="1:1" s="471" customFormat="1" ht="12" hidden="1" customHeight="1">
      <c r="A15730" s="470"/>
    </row>
    <row r="15731" spans="1:1" s="471" customFormat="1" ht="12" hidden="1" customHeight="1">
      <c r="A15731" s="470"/>
    </row>
    <row r="15732" spans="1:1" s="471" customFormat="1" ht="12" hidden="1" customHeight="1">
      <c r="A15732" s="470"/>
    </row>
    <row r="15733" spans="1:1" s="471" customFormat="1" ht="12" hidden="1" customHeight="1">
      <c r="A15733" s="470"/>
    </row>
    <row r="15734" spans="1:1" s="471" customFormat="1" ht="12" hidden="1" customHeight="1">
      <c r="A15734" s="470"/>
    </row>
    <row r="15735" spans="1:1" s="471" customFormat="1" ht="12" hidden="1" customHeight="1">
      <c r="A15735" s="470"/>
    </row>
    <row r="15736" spans="1:1" s="471" customFormat="1" ht="12" hidden="1" customHeight="1">
      <c r="A15736" s="470"/>
    </row>
    <row r="15737" spans="1:1" s="471" customFormat="1" ht="12" hidden="1" customHeight="1">
      <c r="A15737" s="470"/>
    </row>
    <row r="15738" spans="1:1" s="471" customFormat="1" ht="12" hidden="1" customHeight="1">
      <c r="A15738" s="470"/>
    </row>
    <row r="15739" spans="1:1" s="471" customFormat="1" ht="12" hidden="1" customHeight="1">
      <c r="A15739" s="470"/>
    </row>
    <row r="15740" spans="1:1" s="471" customFormat="1" ht="12" hidden="1" customHeight="1">
      <c r="A15740" s="470"/>
    </row>
    <row r="15741" spans="1:1" s="471" customFormat="1" ht="12" hidden="1" customHeight="1">
      <c r="A15741" s="470"/>
    </row>
    <row r="15742" spans="1:1" s="471" customFormat="1" ht="12" hidden="1" customHeight="1">
      <c r="A15742" s="470"/>
    </row>
    <row r="15743" spans="1:1" s="471" customFormat="1" ht="12" hidden="1" customHeight="1">
      <c r="A15743" s="470"/>
    </row>
    <row r="15744" spans="1:1" s="471" customFormat="1" ht="12" hidden="1" customHeight="1">
      <c r="A15744" s="470"/>
    </row>
    <row r="15745" spans="1:1" s="471" customFormat="1" ht="12" hidden="1" customHeight="1">
      <c r="A15745" s="470"/>
    </row>
    <row r="15746" spans="1:1" s="471" customFormat="1" ht="12" hidden="1" customHeight="1">
      <c r="A15746" s="470"/>
    </row>
    <row r="15747" spans="1:1" s="471" customFormat="1" ht="12" hidden="1" customHeight="1">
      <c r="A15747" s="470"/>
    </row>
    <row r="15748" spans="1:1" s="471" customFormat="1" ht="12" hidden="1" customHeight="1">
      <c r="A15748" s="470"/>
    </row>
    <row r="15749" spans="1:1" s="471" customFormat="1" ht="12" hidden="1" customHeight="1">
      <c r="A15749" s="470"/>
    </row>
    <row r="15750" spans="1:1" s="471" customFormat="1" ht="12" hidden="1" customHeight="1">
      <c r="A15750" s="470"/>
    </row>
    <row r="15751" spans="1:1" s="471" customFormat="1" ht="12" hidden="1" customHeight="1">
      <c r="A15751" s="470"/>
    </row>
    <row r="15752" spans="1:1" s="471" customFormat="1" ht="12" hidden="1" customHeight="1">
      <c r="A15752" s="470"/>
    </row>
    <row r="15753" spans="1:1" s="471" customFormat="1" ht="12" hidden="1" customHeight="1">
      <c r="A15753" s="470"/>
    </row>
    <row r="15754" spans="1:1" s="471" customFormat="1" ht="12" hidden="1" customHeight="1">
      <c r="A15754" s="470"/>
    </row>
    <row r="15755" spans="1:1" s="471" customFormat="1" ht="12" hidden="1" customHeight="1">
      <c r="A15755" s="470"/>
    </row>
    <row r="15756" spans="1:1" s="471" customFormat="1" ht="12" hidden="1" customHeight="1">
      <c r="A15756" s="470"/>
    </row>
    <row r="15757" spans="1:1" s="471" customFormat="1" ht="12" hidden="1" customHeight="1">
      <c r="A15757" s="470"/>
    </row>
    <row r="15758" spans="1:1" s="471" customFormat="1" ht="12" hidden="1" customHeight="1">
      <c r="A15758" s="470"/>
    </row>
    <row r="15759" spans="1:1" s="471" customFormat="1" ht="12" hidden="1" customHeight="1">
      <c r="A15759" s="470"/>
    </row>
    <row r="15760" spans="1:1" s="471" customFormat="1" ht="12" hidden="1" customHeight="1">
      <c r="A15760" s="470"/>
    </row>
    <row r="15761" spans="1:1" s="471" customFormat="1" ht="12" hidden="1" customHeight="1">
      <c r="A15761" s="470"/>
    </row>
    <row r="15762" spans="1:1" s="471" customFormat="1" ht="12" hidden="1" customHeight="1">
      <c r="A15762" s="470"/>
    </row>
    <row r="15763" spans="1:1" s="471" customFormat="1" ht="12" hidden="1" customHeight="1">
      <c r="A15763" s="470"/>
    </row>
    <row r="15764" spans="1:1" s="471" customFormat="1" ht="12" hidden="1" customHeight="1">
      <c r="A15764" s="470"/>
    </row>
    <row r="15765" spans="1:1" s="471" customFormat="1" ht="12" hidden="1" customHeight="1">
      <c r="A15765" s="470"/>
    </row>
    <row r="15766" spans="1:1" s="471" customFormat="1" ht="12" hidden="1" customHeight="1">
      <c r="A15766" s="470"/>
    </row>
    <row r="15767" spans="1:1" s="471" customFormat="1" ht="12" hidden="1" customHeight="1">
      <c r="A15767" s="470"/>
    </row>
    <row r="15768" spans="1:1" s="471" customFormat="1" ht="12" hidden="1" customHeight="1">
      <c r="A15768" s="470"/>
    </row>
    <row r="15769" spans="1:1" s="471" customFormat="1" ht="12" hidden="1" customHeight="1">
      <c r="A15769" s="470"/>
    </row>
    <row r="15770" spans="1:1" s="471" customFormat="1" ht="12" hidden="1" customHeight="1">
      <c r="A15770" s="470"/>
    </row>
    <row r="15771" spans="1:1" s="471" customFormat="1" ht="12" hidden="1" customHeight="1">
      <c r="A15771" s="470"/>
    </row>
    <row r="15772" spans="1:1" s="471" customFormat="1" ht="12" hidden="1" customHeight="1">
      <c r="A15772" s="470"/>
    </row>
    <row r="15773" spans="1:1" s="471" customFormat="1" ht="12" hidden="1" customHeight="1">
      <c r="A15773" s="470"/>
    </row>
    <row r="15774" spans="1:1" s="471" customFormat="1" ht="12" hidden="1" customHeight="1">
      <c r="A15774" s="470"/>
    </row>
    <row r="15775" spans="1:1" s="471" customFormat="1" ht="12" hidden="1" customHeight="1">
      <c r="A15775" s="470"/>
    </row>
    <row r="15776" spans="1:1" s="471" customFormat="1" ht="12" hidden="1" customHeight="1">
      <c r="A15776" s="470"/>
    </row>
    <row r="15777" spans="1:1" s="471" customFormat="1" ht="12" hidden="1" customHeight="1">
      <c r="A15777" s="470"/>
    </row>
    <row r="15778" spans="1:1" s="471" customFormat="1" ht="12" hidden="1" customHeight="1">
      <c r="A15778" s="470"/>
    </row>
    <row r="15779" spans="1:1" s="471" customFormat="1" ht="12" hidden="1" customHeight="1">
      <c r="A15779" s="470"/>
    </row>
    <row r="15780" spans="1:1" s="471" customFormat="1" ht="12" hidden="1" customHeight="1">
      <c r="A15780" s="470"/>
    </row>
    <row r="15781" spans="1:1" s="471" customFormat="1" ht="12" hidden="1" customHeight="1">
      <c r="A15781" s="470"/>
    </row>
    <row r="15782" spans="1:1" s="471" customFormat="1" ht="12" hidden="1" customHeight="1">
      <c r="A15782" s="470"/>
    </row>
    <row r="15783" spans="1:1" s="471" customFormat="1" ht="12" hidden="1" customHeight="1">
      <c r="A15783" s="470"/>
    </row>
    <row r="15784" spans="1:1" s="471" customFormat="1" ht="12" hidden="1" customHeight="1">
      <c r="A15784" s="470"/>
    </row>
    <row r="15785" spans="1:1" s="471" customFormat="1" ht="12" hidden="1" customHeight="1">
      <c r="A15785" s="470"/>
    </row>
    <row r="15786" spans="1:1" s="471" customFormat="1" ht="12" hidden="1" customHeight="1">
      <c r="A15786" s="470"/>
    </row>
    <row r="15787" spans="1:1" s="471" customFormat="1" ht="12" hidden="1" customHeight="1">
      <c r="A15787" s="470"/>
    </row>
    <row r="15788" spans="1:1" s="471" customFormat="1" ht="12" hidden="1" customHeight="1">
      <c r="A15788" s="470"/>
    </row>
    <row r="15789" spans="1:1" s="471" customFormat="1" ht="12" hidden="1" customHeight="1">
      <c r="A15789" s="470"/>
    </row>
    <row r="15790" spans="1:1" s="471" customFormat="1" ht="12" hidden="1" customHeight="1">
      <c r="A15790" s="470"/>
    </row>
    <row r="15791" spans="1:1" s="471" customFormat="1" ht="12" hidden="1" customHeight="1">
      <c r="A15791" s="470"/>
    </row>
    <row r="15792" spans="1:1" s="471" customFormat="1" ht="12" hidden="1" customHeight="1">
      <c r="A15792" s="470"/>
    </row>
    <row r="15793" spans="1:1" s="471" customFormat="1" ht="12" hidden="1" customHeight="1">
      <c r="A15793" s="470"/>
    </row>
    <row r="15794" spans="1:1" s="471" customFormat="1" ht="12" hidden="1" customHeight="1">
      <c r="A15794" s="470"/>
    </row>
    <row r="15795" spans="1:1" s="471" customFormat="1" ht="12" hidden="1" customHeight="1">
      <c r="A15795" s="470"/>
    </row>
    <row r="15796" spans="1:1" s="471" customFormat="1" ht="12" hidden="1" customHeight="1">
      <c r="A15796" s="470"/>
    </row>
    <row r="15797" spans="1:1" s="471" customFormat="1" ht="12" hidden="1" customHeight="1">
      <c r="A15797" s="470"/>
    </row>
    <row r="15798" spans="1:1" s="471" customFormat="1" ht="12" hidden="1" customHeight="1">
      <c r="A15798" s="470"/>
    </row>
    <row r="15799" spans="1:1" s="471" customFormat="1" ht="12" hidden="1" customHeight="1">
      <c r="A15799" s="470"/>
    </row>
    <row r="15800" spans="1:1" s="471" customFormat="1" ht="12" hidden="1" customHeight="1">
      <c r="A15800" s="470"/>
    </row>
    <row r="15801" spans="1:1" s="471" customFormat="1" ht="12" hidden="1" customHeight="1">
      <c r="A15801" s="470"/>
    </row>
    <row r="15802" spans="1:1" s="471" customFormat="1" ht="12" hidden="1" customHeight="1">
      <c r="A15802" s="470"/>
    </row>
    <row r="15803" spans="1:1" s="471" customFormat="1" ht="12" hidden="1" customHeight="1">
      <c r="A15803" s="470"/>
    </row>
    <row r="15804" spans="1:1" s="471" customFormat="1" ht="12" hidden="1" customHeight="1">
      <c r="A15804" s="470"/>
    </row>
    <row r="15805" spans="1:1" s="471" customFormat="1" ht="12" hidden="1" customHeight="1">
      <c r="A15805" s="470"/>
    </row>
    <row r="15806" spans="1:1" s="471" customFormat="1" ht="12" hidden="1" customHeight="1">
      <c r="A15806" s="470"/>
    </row>
    <row r="15807" spans="1:1" s="471" customFormat="1" ht="12" hidden="1" customHeight="1">
      <c r="A15807" s="470"/>
    </row>
    <row r="15808" spans="1:1" s="471" customFormat="1" ht="12" hidden="1" customHeight="1">
      <c r="A15808" s="470"/>
    </row>
    <row r="15809" spans="1:1" s="471" customFormat="1" ht="12" hidden="1" customHeight="1">
      <c r="A15809" s="470"/>
    </row>
    <row r="15810" spans="1:1" s="471" customFormat="1" ht="12" hidden="1" customHeight="1">
      <c r="A15810" s="470"/>
    </row>
    <row r="15811" spans="1:1" s="471" customFormat="1" ht="12" hidden="1" customHeight="1">
      <c r="A15811" s="470"/>
    </row>
    <row r="15812" spans="1:1" s="471" customFormat="1" ht="12" hidden="1" customHeight="1">
      <c r="A15812" s="470"/>
    </row>
    <row r="15813" spans="1:1" s="471" customFormat="1" ht="12" hidden="1" customHeight="1">
      <c r="A15813" s="470"/>
    </row>
    <row r="15814" spans="1:1" s="471" customFormat="1" ht="12" hidden="1" customHeight="1">
      <c r="A15814" s="470"/>
    </row>
    <row r="15815" spans="1:1" s="471" customFormat="1" ht="12" hidden="1" customHeight="1">
      <c r="A15815" s="470"/>
    </row>
    <row r="15816" spans="1:1" s="471" customFormat="1" ht="12" hidden="1" customHeight="1">
      <c r="A15816" s="470"/>
    </row>
    <row r="15817" spans="1:1" s="471" customFormat="1" ht="12" hidden="1" customHeight="1">
      <c r="A15817" s="470"/>
    </row>
    <row r="15818" spans="1:1" s="471" customFormat="1" ht="12" hidden="1" customHeight="1">
      <c r="A15818" s="470"/>
    </row>
    <row r="15819" spans="1:1" s="471" customFormat="1" ht="12" hidden="1" customHeight="1">
      <c r="A15819" s="470"/>
    </row>
    <row r="15820" spans="1:1" s="471" customFormat="1" ht="12" hidden="1" customHeight="1">
      <c r="A15820" s="470"/>
    </row>
    <row r="15821" spans="1:1" s="471" customFormat="1" ht="12" hidden="1" customHeight="1">
      <c r="A15821" s="470"/>
    </row>
    <row r="15822" spans="1:1" s="471" customFormat="1" ht="12" hidden="1" customHeight="1">
      <c r="A15822" s="470"/>
    </row>
    <row r="15823" spans="1:1" s="471" customFormat="1" ht="12" hidden="1" customHeight="1">
      <c r="A15823" s="470"/>
    </row>
    <row r="15824" spans="1:1" s="471" customFormat="1" ht="12" hidden="1" customHeight="1">
      <c r="A15824" s="470"/>
    </row>
    <row r="15825" spans="1:1" s="471" customFormat="1" ht="12" hidden="1" customHeight="1">
      <c r="A15825" s="470"/>
    </row>
    <row r="15826" spans="1:1" s="471" customFormat="1" ht="12" hidden="1" customHeight="1">
      <c r="A15826" s="470"/>
    </row>
    <row r="15827" spans="1:1" s="471" customFormat="1" ht="12" hidden="1" customHeight="1">
      <c r="A15827" s="470"/>
    </row>
    <row r="15828" spans="1:1" s="471" customFormat="1" ht="12" hidden="1" customHeight="1">
      <c r="A15828" s="470"/>
    </row>
    <row r="15829" spans="1:1" s="471" customFormat="1" ht="12" hidden="1" customHeight="1">
      <c r="A15829" s="470"/>
    </row>
    <row r="15830" spans="1:1" s="471" customFormat="1" ht="12" hidden="1" customHeight="1">
      <c r="A15830" s="470"/>
    </row>
    <row r="15831" spans="1:1" s="471" customFormat="1" ht="12" hidden="1" customHeight="1">
      <c r="A15831" s="470"/>
    </row>
    <row r="15832" spans="1:1" s="471" customFormat="1" ht="12" hidden="1" customHeight="1">
      <c r="A15832" s="470"/>
    </row>
    <row r="15833" spans="1:1" s="471" customFormat="1" ht="12" hidden="1" customHeight="1">
      <c r="A15833" s="470"/>
    </row>
    <row r="15834" spans="1:1" s="471" customFormat="1" ht="12" hidden="1" customHeight="1">
      <c r="A15834" s="470"/>
    </row>
    <row r="15835" spans="1:1" s="471" customFormat="1" ht="12" hidden="1" customHeight="1">
      <c r="A15835" s="470"/>
    </row>
    <row r="15836" spans="1:1" s="471" customFormat="1" ht="12" hidden="1" customHeight="1">
      <c r="A15836" s="470"/>
    </row>
    <row r="15837" spans="1:1" s="471" customFormat="1" ht="12" hidden="1" customHeight="1">
      <c r="A15837" s="470"/>
    </row>
    <row r="15838" spans="1:1" s="471" customFormat="1" ht="12" hidden="1" customHeight="1">
      <c r="A15838" s="470"/>
    </row>
    <row r="15839" spans="1:1" s="471" customFormat="1" ht="12" hidden="1" customHeight="1">
      <c r="A15839" s="470"/>
    </row>
    <row r="15840" spans="1:1" s="471" customFormat="1" ht="12" hidden="1" customHeight="1">
      <c r="A15840" s="470"/>
    </row>
    <row r="15841" spans="1:1" s="471" customFormat="1" ht="12" hidden="1" customHeight="1">
      <c r="A15841" s="470"/>
    </row>
    <row r="15842" spans="1:1" s="471" customFormat="1" ht="12" hidden="1" customHeight="1">
      <c r="A15842" s="470"/>
    </row>
    <row r="15843" spans="1:1" s="471" customFormat="1" ht="12" hidden="1" customHeight="1">
      <c r="A15843" s="470"/>
    </row>
    <row r="15844" spans="1:1" s="471" customFormat="1" ht="12" hidden="1" customHeight="1">
      <c r="A15844" s="470"/>
    </row>
    <row r="15845" spans="1:1" s="471" customFormat="1" ht="12" hidden="1" customHeight="1">
      <c r="A15845" s="470"/>
    </row>
    <row r="15846" spans="1:1" s="471" customFormat="1" ht="12" hidden="1" customHeight="1">
      <c r="A15846" s="470"/>
    </row>
    <row r="15847" spans="1:1" s="471" customFormat="1" ht="12" hidden="1" customHeight="1">
      <c r="A15847" s="470"/>
    </row>
    <row r="15848" spans="1:1" s="471" customFormat="1" ht="12" hidden="1" customHeight="1">
      <c r="A15848" s="470"/>
    </row>
    <row r="15849" spans="1:1" s="471" customFormat="1" ht="12" hidden="1" customHeight="1">
      <c r="A15849" s="470"/>
    </row>
    <row r="15850" spans="1:1" s="471" customFormat="1" ht="12" hidden="1" customHeight="1">
      <c r="A15850" s="470"/>
    </row>
    <row r="15851" spans="1:1" s="471" customFormat="1" ht="12" hidden="1" customHeight="1">
      <c r="A15851" s="470"/>
    </row>
    <row r="15852" spans="1:1" s="471" customFormat="1" ht="12" hidden="1" customHeight="1">
      <c r="A15852" s="470"/>
    </row>
    <row r="15853" spans="1:1" s="471" customFormat="1" ht="12" hidden="1" customHeight="1">
      <c r="A15853" s="470"/>
    </row>
    <row r="15854" spans="1:1" s="471" customFormat="1" ht="12" hidden="1" customHeight="1">
      <c r="A15854" s="470"/>
    </row>
    <row r="15855" spans="1:1" s="471" customFormat="1" ht="12" hidden="1" customHeight="1">
      <c r="A15855" s="470"/>
    </row>
    <row r="15856" spans="1:1" s="471" customFormat="1" ht="12" hidden="1" customHeight="1">
      <c r="A15856" s="470"/>
    </row>
    <row r="15857" spans="1:1" s="471" customFormat="1" ht="12" hidden="1" customHeight="1">
      <c r="A15857" s="470"/>
    </row>
    <row r="15858" spans="1:1" s="471" customFormat="1" ht="12" hidden="1" customHeight="1">
      <c r="A15858" s="470"/>
    </row>
    <row r="15859" spans="1:1" s="471" customFormat="1" ht="12" hidden="1" customHeight="1">
      <c r="A15859" s="470"/>
    </row>
    <row r="15860" spans="1:1" s="471" customFormat="1" ht="12" hidden="1" customHeight="1">
      <c r="A15860" s="470"/>
    </row>
    <row r="15861" spans="1:1" s="471" customFormat="1" ht="12" hidden="1" customHeight="1">
      <c r="A15861" s="470"/>
    </row>
    <row r="15862" spans="1:1" s="471" customFormat="1" ht="12" hidden="1" customHeight="1">
      <c r="A15862" s="470"/>
    </row>
    <row r="15863" spans="1:1" s="471" customFormat="1" ht="12" hidden="1" customHeight="1">
      <c r="A15863" s="470"/>
    </row>
    <row r="15864" spans="1:1" s="471" customFormat="1" ht="12" hidden="1" customHeight="1">
      <c r="A15864" s="470"/>
    </row>
    <row r="15865" spans="1:1" s="471" customFormat="1" ht="12" hidden="1" customHeight="1">
      <c r="A15865" s="470"/>
    </row>
    <row r="15866" spans="1:1" s="471" customFormat="1" ht="12" hidden="1" customHeight="1">
      <c r="A15866" s="470"/>
    </row>
    <row r="15867" spans="1:1" s="471" customFormat="1" ht="12" hidden="1" customHeight="1">
      <c r="A15867" s="470"/>
    </row>
    <row r="15868" spans="1:1" s="471" customFormat="1" ht="12" hidden="1" customHeight="1">
      <c r="A15868" s="470"/>
    </row>
    <row r="15869" spans="1:1" s="471" customFormat="1" ht="12" hidden="1" customHeight="1">
      <c r="A15869" s="470"/>
    </row>
    <row r="15870" spans="1:1" s="471" customFormat="1" ht="12" hidden="1" customHeight="1">
      <c r="A15870" s="470"/>
    </row>
    <row r="15871" spans="1:1" s="471" customFormat="1" ht="12" hidden="1" customHeight="1">
      <c r="A15871" s="470"/>
    </row>
    <row r="15872" spans="1:1" s="471" customFormat="1" ht="12" hidden="1" customHeight="1">
      <c r="A15872" s="470"/>
    </row>
    <row r="15873" spans="1:1" s="471" customFormat="1" ht="12" hidden="1" customHeight="1">
      <c r="A15873" s="470"/>
    </row>
    <row r="15874" spans="1:1" s="471" customFormat="1" ht="12" hidden="1" customHeight="1">
      <c r="A15874" s="470"/>
    </row>
    <row r="15875" spans="1:1" s="471" customFormat="1" ht="12" hidden="1" customHeight="1">
      <c r="A15875" s="470"/>
    </row>
    <row r="15876" spans="1:1" s="471" customFormat="1" ht="12" hidden="1" customHeight="1">
      <c r="A15876" s="470"/>
    </row>
    <row r="15877" spans="1:1" s="471" customFormat="1" ht="12" hidden="1" customHeight="1">
      <c r="A15877" s="470"/>
    </row>
    <row r="15878" spans="1:1" s="471" customFormat="1" ht="12" hidden="1" customHeight="1">
      <c r="A15878" s="470"/>
    </row>
    <row r="15879" spans="1:1" s="471" customFormat="1" ht="12" hidden="1" customHeight="1">
      <c r="A15879" s="470"/>
    </row>
    <row r="15880" spans="1:1" s="471" customFormat="1" ht="12" hidden="1" customHeight="1">
      <c r="A15880" s="470"/>
    </row>
    <row r="15881" spans="1:1" s="471" customFormat="1" ht="12" hidden="1" customHeight="1">
      <c r="A15881" s="470"/>
    </row>
    <row r="15882" spans="1:1" s="471" customFormat="1" ht="12" hidden="1" customHeight="1">
      <c r="A15882" s="470"/>
    </row>
    <row r="15883" spans="1:1" s="471" customFormat="1" ht="12" hidden="1" customHeight="1">
      <c r="A15883" s="470"/>
    </row>
    <row r="15884" spans="1:1" s="471" customFormat="1" ht="12" hidden="1" customHeight="1">
      <c r="A15884" s="470"/>
    </row>
    <row r="15885" spans="1:1" s="471" customFormat="1" ht="12" hidden="1" customHeight="1">
      <c r="A15885" s="470"/>
    </row>
    <row r="15886" spans="1:1" s="471" customFormat="1" ht="12" hidden="1" customHeight="1">
      <c r="A15886" s="470"/>
    </row>
    <row r="15887" spans="1:1" s="471" customFormat="1" ht="12" hidden="1" customHeight="1">
      <c r="A15887" s="470"/>
    </row>
    <row r="15888" spans="1:1" s="471" customFormat="1" ht="12" hidden="1" customHeight="1">
      <c r="A15888" s="470"/>
    </row>
    <row r="15889" spans="1:1" s="471" customFormat="1" ht="12" hidden="1" customHeight="1">
      <c r="A15889" s="470"/>
    </row>
    <row r="15890" spans="1:1" s="471" customFormat="1" ht="12" hidden="1" customHeight="1">
      <c r="A15890" s="470"/>
    </row>
    <row r="15891" spans="1:1" s="471" customFormat="1" ht="12" hidden="1" customHeight="1">
      <c r="A15891" s="470"/>
    </row>
    <row r="15892" spans="1:1" s="471" customFormat="1" ht="12" hidden="1" customHeight="1">
      <c r="A15892" s="470"/>
    </row>
    <row r="15893" spans="1:1" s="471" customFormat="1" ht="12" hidden="1" customHeight="1">
      <c r="A15893" s="470"/>
    </row>
    <row r="15894" spans="1:1" s="471" customFormat="1" ht="12" hidden="1" customHeight="1">
      <c r="A15894" s="470"/>
    </row>
    <row r="15895" spans="1:1" s="471" customFormat="1" ht="12" hidden="1" customHeight="1">
      <c r="A15895" s="470"/>
    </row>
    <row r="15896" spans="1:1" s="471" customFormat="1" ht="12" hidden="1" customHeight="1">
      <c r="A15896" s="470"/>
    </row>
    <row r="15897" spans="1:1" s="471" customFormat="1" ht="12" hidden="1" customHeight="1">
      <c r="A15897" s="470"/>
    </row>
    <row r="15898" spans="1:1" s="471" customFormat="1" ht="12" hidden="1" customHeight="1">
      <c r="A15898" s="470"/>
    </row>
    <row r="15899" spans="1:1" s="471" customFormat="1" ht="12" hidden="1" customHeight="1">
      <c r="A15899" s="470"/>
    </row>
    <row r="15900" spans="1:1" s="471" customFormat="1" ht="12" hidden="1" customHeight="1">
      <c r="A15900" s="470"/>
    </row>
    <row r="15901" spans="1:1" s="471" customFormat="1" ht="12" hidden="1" customHeight="1">
      <c r="A15901" s="470"/>
    </row>
    <row r="15902" spans="1:1" s="471" customFormat="1" ht="12" hidden="1" customHeight="1">
      <c r="A15902" s="470"/>
    </row>
    <row r="15903" spans="1:1" s="471" customFormat="1" ht="12" hidden="1" customHeight="1">
      <c r="A15903" s="470"/>
    </row>
    <row r="15904" spans="1:1" s="471" customFormat="1" ht="12" hidden="1" customHeight="1">
      <c r="A15904" s="470"/>
    </row>
    <row r="15905" spans="1:1" s="471" customFormat="1" ht="12" hidden="1" customHeight="1">
      <c r="A15905" s="470"/>
    </row>
    <row r="15906" spans="1:1" s="471" customFormat="1" ht="12" hidden="1" customHeight="1">
      <c r="A15906" s="470"/>
    </row>
    <row r="15907" spans="1:1" s="471" customFormat="1" ht="12" hidden="1" customHeight="1">
      <c r="A15907" s="470"/>
    </row>
    <row r="15908" spans="1:1" s="471" customFormat="1" ht="12" hidden="1" customHeight="1">
      <c r="A15908" s="470"/>
    </row>
    <row r="15909" spans="1:1" s="471" customFormat="1" ht="12" hidden="1" customHeight="1">
      <c r="A15909" s="470"/>
    </row>
    <row r="15910" spans="1:1" s="471" customFormat="1" ht="12" hidden="1" customHeight="1">
      <c r="A15910" s="470"/>
    </row>
    <row r="15911" spans="1:1" s="471" customFormat="1" ht="12" hidden="1" customHeight="1">
      <c r="A15911" s="470"/>
    </row>
    <row r="15912" spans="1:1" s="471" customFormat="1" ht="12" hidden="1" customHeight="1">
      <c r="A15912" s="470"/>
    </row>
    <row r="15913" spans="1:1" s="471" customFormat="1" ht="12" hidden="1" customHeight="1">
      <c r="A15913" s="470"/>
    </row>
    <row r="15914" spans="1:1" s="471" customFormat="1" ht="12" hidden="1" customHeight="1">
      <c r="A15914" s="470"/>
    </row>
    <row r="15915" spans="1:1" s="471" customFormat="1" ht="12" hidden="1" customHeight="1">
      <c r="A15915" s="470"/>
    </row>
    <row r="15916" spans="1:1" s="471" customFormat="1" ht="12" hidden="1" customHeight="1">
      <c r="A15916" s="470"/>
    </row>
    <row r="15917" spans="1:1" s="471" customFormat="1" ht="12" hidden="1" customHeight="1">
      <c r="A15917" s="470"/>
    </row>
    <row r="15918" spans="1:1" s="471" customFormat="1" ht="12" hidden="1" customHeight="1">
      <c r="A15918" s="470"/>
    </row>
    <row r="15919" spans="1:1" s="471" customFormat="1" ht="12" hidden="1" customHeight="1">
      <c r="A15919" s="470"/>
    </row>
    <row r="15920" spans="1:1" s="471" customFormat="1" ht="12" hidden="1" customHeight="1">
      <c r="A15920" s="470"/>
    </row>
    <row r="15921" spans="1:1" s="471" customFormat="1" ht="12" hidden="1" customHeight="1">
      <c r="A15921" s="470"/>
    </row>
    <row r="15922" spans="1:1" s="471" customFormat="1" ht="12" hidden="1" customHeight="1">
      <c r="A15922" s="470"/>
    </row>
    <row r="15923" spans="1:1" s="471" customFormat="1" ht="12" hidden="1" customHeight="1">
      <c r="A15923" s="470"/>
    </row>
    <row r="15924" spans="1:1" s="471" customFormat="1" ht="12" hidden="1" customHeight="1">
      <c r="A15924" s="470"/>
    </row>
    <row r="15925" spans="1:1" s="471" customFormat="1" ht="12" hidden="1" customHeight="1">
      <c r="A15925" s="470"/>
    </row>
    <row r="15926" spans="1:1" s="471" customFormat="1" ht="12" hidden="1" customHeight="1">
      <c r="A15926" s="470"/>
    </row>
    <row r="15927" spans="1:1" s="471" customFormat="1" ht="12" hidden="1" customHeight="1">
      <c r="A15927" s="470"/>
    </row>
    <row r="15928" spans="1:1" s="471" customFormat="1" ht="12" hidden="1" customHeight="1">
      <c r="A15928" s="470"/>
    </row>
    <row r="15929" spans="1:1" s="471" customFormat="1" ht="12" hidden="1" customHeight="1">
      <c r="A15929" s="470"/>
    </row>
    <row r="15930" spans="1:1" s="471" customFormat="1" ht="12" hidden="1" customHeight="1">
      <c r="A15930" s="470"/>
    </row>
    <row r="15931" spans="1:1" s="471" customFormat="1" ht="12" hidden="1" customHeight="1">
      <c r="A15931" s="470"/>
    </row>
    <row r="15932" spans="1:1" s="471" customFormat="1" ht="12" hidden="1" customHeight="1">
      <c r="A15932" s="470"/>
    </row>
    <row r="15933" spans="1:1" s="471" customFormat="1" ht="12" hidden="1" customHeight="1">
      <c r="A15933" s="470"/>
    </row>
    <row r="15934" spans="1:1" s="471" customFormat="1" ht="12" hidden="1" customHeight="1">
      <c r="A15934" s="470"/>
    </row>
    <row r="15935" spans="1:1" s="471" customFormat="1" ht="12" hidden="1" customHeight="1">
      <c r="A15935" s="470"/>
    </row>
    <row r="15936" spans="1:1" s="471" customFormat="1" ht="12" hidden="1" customHeight="1">
      <c r="A15936" s="470"/>
    </row>
    <row r="15937" spans="1:1" s="471" customFormat="1" ht="12" hidden="1" customHeight="1">
      <c r="A15937" s="470"/>
    </row>
    <row r="15938" spans="1:1" s="471" customFormat="1" ht="12" hidden="1" customHeight="1">
      <c r="A15938" s="470"/>
    </row>
    <row r="15939" spans="1:1" s="471" customFormat="1" ht="12" hidden="1" customHeight="1">
      <c r="A15939" s="470"/>
    </row>
    <row r="15940" spans="1:1" s="471" customFormat="1" ht="12" hidden="1" customHeight="1">
      <c r="A15940" s="470"/>
    </row>
    <row r="15941" spans="1:1" s="471" customFormat="1" ht="12" hidden="1" customHeight="1">
      <c r="A15941" s="470"/>
    </row>
    <row r="15942" spans="1:1" s="471" customFormat="1" ht="12" hidden="1" customHeight="1">
      <c r="A15942" s="470"/>
    </row>
    <row r="15943" spans="1:1" s="471" customFormat="1" ht="12" hidden="1" customHeight="1">
      <c r="A15943" s="470"/>
    </row>
    <row r="15944" spans="1:1" s="471" customFormat="1" ht="12" hidden="1" customHeight="1">
      <c r="A15944" s="470"/>
    </row>
    <row r="15945" spans="1:1" s="471" customFormat="1" ht="12" hidden="1" customHeight="1">
      <c r="A15945" s="470"/>
    </row>
    <row r="15946" spans="1:1" s="471" customFormat="1" ht="12" hidden="1" customHeight="1">
      <c r="A15946" s="470"/>
    </row>
    <row r="15947" spans="1:1" s="471" customFormat="1" ht="12" hidden="1" customHeight="1">
      <c r="A15947" s="470"/>
    </row>
    <row r="15948" spans="1:1" s="471" customFormat="1" ht="12" hidden="1" customHeight="1">
      <c r="A15948" s="470"/>
    </row>
    <row r="15949" spans="1:1" s="471" customFormat="1" ht="12" hidden="1" customHeight="1">
      <c r="A15949" s="470"/>
    </row>
    <row r="15950" spans="1:1" s="471" customFormat="1" ht="12" hidden="1" customHeight="1">
      <c r="A15950" s="470"/>
    </row>
    <row r="15951" spans="1:1" s="471" customFormat="1" ht="12" hidden="1" customHeight="1">
      <c r="A15951" s="470"/>
    </row>
    <row r="15952" spans="1:1" s="471" customFormat="1" ht="12" hidden="1" customHeight="1">
      <c r="A15952" s="470"/>
    </row>
    <row r="15953" spans="1:1" s="471" customFormat="1" ht="12" hidden="1" customHeight="1">
      <c r="A15953" s="470"/>
    </row>
    <row r="15954" spans="1:1" s="471" customFormat="1" ht="12" hidden="1" customHeight="1">
      <c r="A15954" s="470"/>
    </row>
    <row r="15955" spans="1:1" s="471" customFormat="1" ht="12" hidden="1" customHeight="1">
      <c r="A15955" s="470"/>
    </row>
    <row r="15956" spans="1:1" s="471" customFormat="1" ht="12" hidden="1" customHeight="1">
      <c r="A15956" s="470"/>
    </row>
    <row r="15957" spans="1:1" s="471" customFormat="1" ht="12" hidden="1" customHeight="1">
      <c r="A15957" s="470"/>
    </row>
    <row r="15958" spans="1:1" s="471" customFormat="1" ht="12" hidden="1" customHeight="1">
      <c r="A15958" s="470"/>
    </row>
    <row r="15959" spans="1:1" s="471" customFormat="1" ht="12" hidden="1" customHeight="1">
      <c r="A15959" s="470"/>
    </row>
    <row r="15960" spans="1:1" s="471" customFormat="1" ht="12" hidden="1" customHeight="1">
      <c r="A15960" s="470"/>
    </row>
    <row r="15961" spans="1:1" s="471" customFormat="1" ht="12" hidden="1" customHeight="1">
      <c r="A15961" s="470"/>
    </row>
    <row r="15962" spans="1:1" s="471" customFormat="1" ht="12" hidden="1" customHeight="1">
      <c r="A15962" s="470"/>
    </row>
    <row r="15963" spans="1:1" s="471" customFormat="1" ht="12" hidden="1" customHeight="1">
      <c r="A15963" s="470"/>
    </row>
    <row r="15964" spans="1:1" s="471" customFormat="1" ht="12" hidden="1" customHeight="1">
      <c r="A15964" s="470"/>
    </row>
    <row r="15965" spans="1:1" s="471" customFormat="1" ht="12" hidden="1" customHeight="1">
      <c r="A15965" s="470"/>
    </row>
    <row r="15966" spans="1:1" s="471" customFormat="1" ht="12" hidden="1" customHeight="1">
      <c r="A15966" s="470"/>
    </row>
    <row r="15967" spans="1:1" s="471" customFormat="1" ht="12" hidden="1" customHeight="1">
      <c r="A15967" s="470"/>
    </row>
    <row r="15968" spans="1:1" s="471" customFormat="1" ht="12" hidden="1" customHeight="1">
      <c r="A15968" s="470"/>
    </row>
    <row r="15969" spans="1:1" s="471" customFormat="1" ht="12" hidden="1" customHeight="1">
      <c r="A15969" s="470"/>
    </row>
    <row r="15970" spans="1:1" s="471" customFormat="1" ht="12" hidden="1" customHeight="1">
      <c r="A15970" s="470"/>
    </row>
    <row r="15971" spans="1:1" s="471" customFormat="1" ht="12" hidden="1" customHeight="1">
      <c r="A15971" s="470"/>
    </row>
    <row r="15972" spans="1:1" s="471" customFormat="1" ht="12" hidden="1" customHeight="1">
      <c r="A15972" s="470"/>
    </row>
    <row r="15973" spans="1:1" s="471" customFormat="1" ht="12" hidden="1" customHeight="1">
      <c r="A15973" s="470"/>
    </row>
    <row r="15974" spans="1:1" s="471" customFormat="1" ht="12" hidden="1" customHeight="1">
      <c r="A15974" s="470"/>
    </row>
    <row r="15975" spans="1:1" s="471" customFormat="1" ht="12" hidden="1" customHeight="1">
      <c r="A15975" s="470"/>
    </row>
    <row r="15976" spans="1:1" s="471" customFormat="1" ht="12" hidden="1" customHeight="1">
      <c r="A15976" s="470"/>
    </row>
    <row r="15977" spans="1:1" s="471" customFormat="1" ht="12" hidden="1" customHeight="1">
      <c r="A15977" s="470"/>
    </row>
    <row r="15978" spans="1:1" s="471" customFormat="1" ht="12" hidden="1" customHeight="1">
      <c r="A15978" s="470"/>
    </row>
    <row r="15979" spans="1:1" s="471" customFormat="1" ht="12" hidden="1" customHeight="1">
      <c r="A15979" s="470"/>
    </row>
    <row r="15980" spans="1:1" s="471" customFormat="1" ht="12" hidden="1" customHeight="1">
      <c r="A15980" s="470"/>
    </row>
    <row r="15981" spans="1:1" s="471" customFormat="1" ht="12" hidden="1" customHeight="1">
      <c r="A15981" s="470"/>
    </row>
    <row r="15982" spans="1:1" s="471" customFormat="1" ht="12" hidden="1" customHeight="1">
      <c r="A15982" s="470"/>
    </row>
    <row r="15983" spans="1:1" s="471" customFormat="1" ht="12" hidden="1" customHeight="1">
      <c r="A15983" s="470"/>
    </row>
    <row r="15984" spans="1:1" s="471" customFormat="1" ht="12" hidden="1" customHeight="1">
      <c r="A15984" s="470"/>
    </row>
    <row r="15985" spans="1:1" s="471" customFormat="1" ht="12" hidden="1" customHeight="1">
      <c r="A15985" s="470"/>
    </row>
    <row r="15986" spans="1:1" s="471" customFormat="1" ht="12" hidden="1" customHeight="1">
      <c r="A15986" s="470"/>
    </row>
    <row r="15987" spans="1:1" s="471" customFormat="1" ht="12" hidden="1" customHeight="1">
      <c r="A15987" s="470"/>
    </row>
    <row r="15988" spans="1:1" s="471" customFormat="1" ht="12" hidden="1" customHeight="1">
      <c r="A15988" s="470"/>
    </row>
    <row r="15989" spans="1:1" s="471" customFormat="1" ht="12" hidden="1" customHeight="1">
      <c r="A15989" s="470"/>
    </row>
    <row r="15990" spans="1:1" s="471" customFormat="1" ht="12" hidden="1" customHeight="1">
      <c r="A15990" s="470"/>
    </row>
    <row r="15991" spans="1:1" s="471" customFormat="1" ht="12" hidden="1" customHeight="1">
      <c r="A15991" s="470"/>
    </row>
    <row r="15992" spans="1:1" s="471" customFormat="1" ht="12" hidden="1" customHeight="1">
      <c r="A15992" s="470"/>
    </row>
    <row r="15993" spans="1:1" s="471" customFormat="1" ht="12" hidden="1" customHeight="1">
      <c r="A15993" s="470"/>
    </row>
    <row r="15994" spans="1:1" s="471" customFormat="1" ht="12" hidden="1" customHeight="1">
      <c r="A15994" s="470"/>
    </row>
    <row r="15995" spans="1:1" s="471" customFormat="1" ht="12" hidden="1" customHeight="1">
      <c r="A15995" s="470"/>
    </row>
    <row r="15996" spans="1:1" s="471" customFormat="1" ht="12" hidden="1" customHeight="1">
      <c r="A15996" s="470"/>
    </row>
    <row r="15997" spans="1:1" s="471" customFormat="1" ht="12" hidden="1" customHeight="1">
      <c r="A15997" s="470"/>
    </row>
    <row r="15998" spans="1:1" s="471" customFormat="1" ht="12" hidden="1" customHeight="1">
      <c r="A15998" s="470"/>
    </row>
    <row r="15999" spans="1:1" s="471" customFormat="1" ht="12" hidden="1" customHeight="1">
      <c r="A15999" s="470"/>
    </row>
    <row r="16000" spans="1:1" s="471" customFormat="1" ht="12" hidden="1" customHeight="1">
      <c r="A16000" s="470"/>
    </row>
    <row r="16001" spans="1:1" s="471" customFormat="1" ht="12" hidden="1" customHeight="1">
      <c r="A16001" s="470"/>
    </row>
    <row r="16002" spans="1:1" s="471" customFormat="1" ht="12" hidden="1" customHeight="1">
      <c r="A16002" s="470"/>
    </row>
    <row r="16003" spans="1:1" s="471" customFormat="1" ht="12" hidden="1" customHeight="1">
      <c r="A16003" s="470"/>
    </row>
    <row r="16004" spans="1:1" s="471" customFormat="1" ht="12" hidden="1" customHeight="1">
      <c r="A16004" s="470"/>
    </row>
    <row r="16005" spans="1:1" s="471" customFormat="1" ht="12" hidden="1" customHeight="1">
      <c r="A16005" s="470"/>
    </row>
    <row r="16006" spans="1:1" s="471" customFormat="1" ht="12" hidden="1" customHeight="1">
      <c r="A16006" s="470"/>
    </row>
    <row r="16007" spans="1:1" s="471" customFormat="1" ht="12" hidden="1" customHeight="1">
      <c r="A16007" s="470"/>
    </row>
    <row r="16008" spans="1:1" s="471" customFormat="1" ht="12" hidden="1" customHeight="1">
      <c r="A16008" s="470"/>
    </row>
    <row r="16009" spans="1:1" s="471" customFormat="1" ht="12" hidden="1" customHeight="1">
      <c r="A16009" s="470"/>
    </row>
    <row r="16010" spans="1:1" s="471" customFormat="1" ht="12" hidden="1" customHeight="1">
      <c r="A16010" s="470"/>
    </row>
    <row r="16011" spans="1:1" s="471" customFormat="1" ht="12" hidden="1" customHeight="1">
      <c r="A16011" s="470"/>
    </row>
    <row r="16012" spans="1:1" s="471" customFormat="1" ht="12" hidden="1" customHeight="1">
      <c r="A16012" s="470"/>
    </row>
    <row r="16013" spans="1:1" s="471" customFormat="1" ht="12" hidden="1" customHeight="1">
      <c r="A16013" s="470"/>
    </row>
    <row r="16014" spans="1:1" s="471" customFormat="1" ht="12" hidden="1" customHeight="1">
      <c r="A16014" s="470"/>
    </row>
    <row r="16015" spans="1:1" s="471" customFormat="1" ht="12" hidden="1" customHeight="1">
      <c r="A16015" s="470"/>
    </row>
    <row r="16016" spans="1:1" s="471" customFormat="1" ht="12" hidden="1" customHeight="1">
      <c r="A16016" s="470"/>
    </row>
    <row r="16017" spans="1:1" s="471" customFormat="1" ht="12" hidden="1" customHeight="1">
      <c r="A16017" s="470"/>
    </row>
    <row r="16018" spans="1:1" s="471" customFormat="1" ht="12" hidden="1" customHeight="1">
      <c r="A16018" s="470"/>
    </row>
    <row r="16019" spans="1:1" s="471" customFormat="1" ht="12" hidden="1" customHeight="1">
      <c r="A16019" s="470"/>
    </row>
    <row r="16020" spans="1:1" s="471" customFormat="1" ht="12" hidden="1" customHeight="1">
      <c r="A16020" s="470"/>
    </row>
    <row r="16021" spans="1:1" s="471" customFormat="1" ht="12" hidden="1" customHeight="1">
      <c r="A16021" s="470"/>
    </row>
    <row r="16022" spans="1:1" s="471" customFormat="1" ht="12" hidden="1" customHeight="1">
      <c r="A16022" s="470"/>
    </row>
    <row r="16023" spans="1:1" s="471" customFormat="1" ht="12" hidden="1" customHeight="1">
      <c r="A16023" s="470"/>
    </row>
    <row r="16024" spans="1:1" s="471" customFormat="1" ht="12" hidden="1" customHeight="1">
      <c r="A16024" s="470"/>
    </row>
    <row r="16025" spans="1:1" s="471" customFormat="1" ht="12" hidden="1" customHeight="1">
      <c r="A16025" s="470"/>
    </row>
    <row r="16026" spans="1:1" s="471" customFormat="1" ht="12" hidden="1" customHeight="1">
      <c r="A16026" s="470"/>
    </row>
    <row r="16027" spans="1:1" s="471" customFormat="1" ht="12" hidden="1" customHeight="1">
      <c r="A16027" s="470"/>
    </row>
    <row r="16028" spans="1:1" s="471" customFormat="1" ht="12" hidden="1" customHeight="1">
      <c r="A16028" s="470"/>
    </row>
    <row r="16029" spans="1:1" s="471" customFormat="1" ht="12" hidden="1" customHeight="1">
      <c r="A16029" s="470"/>
    </row>
    <row r="16030" spans="1:1" s="471" customFormat="1" ht="12" hidden="1" customHeight="1">
      <c r="A16030" s="470"/>
    </row>
    <row r="16031" spans="1:1" s="471" customFormat="1" ht="12" hidden="1" customHeight="1">
      <c r="A16031" s="470"/>
    </row>
    <row r="16032" spans="1:1" s="471" customFormat="1" ht="12" hidden="1" customHeight="1">
      <c r="A16032" s="470"/>
    </row>
    <row r="16033" spans="1:1" s="471" customFormat="1" ht="12" hidden="1" customHeight="1">
      <c r="A16033" s="470"/>
    </row>
    <row r="16034" spans="1:1" s="471" customFormat="1" ht="12" hidden="1" customHeight="1">
      <c r="A16034" s="470"/>
    </row>
    <row r="16035" spans="1:1" s="471" customFormat="1" ht="12" hidden="1" customHeight="1">
      <c r="A16035" s="470"/>
    </row>
    <row r="16036" spans="1:1" s="471" customFormat="1" ht="12" hidden="1" customHeight="1">
      <c r="A16036" s="470"/>
    </row>
    <row r="16037" spans="1:1" s="471" customFormat="1" ht="12" hidden="1" customHeight="1">
      <c r="A16037" s="470"/>
    </row>
    <row r="16038" spans="1:1" s="471" customFormat="1" ht="12" hidden="1" customHeight="1">
      <c r="A16038" s="470"/>
    </row>
    <row r="16039" spans="1:1" s="471" customFormat="1" ht="12" hidden="1" customHeight="1">
      <c r="A16039" s="470"/>
    </row>
    <row r="16040" spans="1:1" s="471" customFormat="1" ht="12" hidden="1" customHeight="1">
      <c r="A16040" s="470"/>
    </row>
    <row r="16041" spans="1:1" s="471" customFormat="1" ht="12" hidden="1" customHeight="1">
      <c r="A16041" s="470"/>
    </row>
    <row r="16042" spans="1:1" s="471" customFormat="1" ht="12" hidden="1" customHeight="1">
      <c r="A16042" s="470"/>
    </row>
    <row r="16043" spans="1:1" s="471" customFormat="1" ht="12" hidden="1" customHeight="1">
      <c r="A16043" s="470"/>
    </row>
    <row r="16044" spans="1:1" s="471" customFormat="1" ht="12" hidden="1" customHeight="1">
      <c r="A16044" s="470"/>
    </row>
    <row r="16045" spans="1:1" s="471" customFormat="1" ht="12" hidden="1" customHeight="1">
      <c r="A16045" s="470"/>
    </row>
    <row r="16046" spans="1:1" s="471" customFormat="1" ht="12" hidden="1" customHeight="1">
      <c r="A16046" s="470"/>
    </row>
    <row r="16047" spans="1:1" s="471" customFormat="1" ht="12" hidden="1" customHeight="1">
      <c r="A16047" s="470"/>
    </row>
    <row r="16048" spans="1:1" s="471" customFormat="1" ht="12" hidden="1" customHeight="1">
      <c r="A16048" s="470"/>
    </row>
    <row r="16049" spans="1:1" s="471" customFormat="1" ht="12" hidden="1" customHeight="1">
      <c r="A16049" s="470"/>
    </row>
    <row r="16050" spans="1:1" s="471" customFormat="1" ht="12" hidden="1" customHeight="1">
      <c r="A16050" s="470"/>
    </row>
    <row r="16051" spans="1:1" s="471" customFormat="1" ht="12" hidden="1" customHeight="1">
      <c r="A16051" s="470"/>
    </row>
    <row r="16052" spans="1:1" s="471" customFormat="1" ht="12" hidden="1" customHeight="1">
      <c r="A16052" s="470"/>
    </row>
    <row r="16053" spans="1:1" s="471" customFormat="1" ht="12" hidden="1" customHeight="1">
      <c r="A16053" s="470"/>
    </row>
    <row r="16054" spans="1:1" s="471" customFormat="1" ht="12" hidden="1" customHeight="1">
      <c r="A16054" s="470"/>
    </row>
    <row r="16055" spans="1:1" s="471" customFormat="1" ht="12" hidden="1" customHeight="1">
      <c r="A16055" s="470"/>
    </row>
    <row r="16056" spans="1:1" s="471" customFormat="1" ht="12" hidden="1" customHeight="1">
      <c r="A16056" s="470"/>
    </row>
    <row r="16057" spans="1:1" s="471" customFormat="1" ht="12" hidden="1" customHeight="1">
      <c r="A16057" s="470"/>
    </row>
    <row r="16058" spans="1:1" s="471" customFormat="1" ht="12" hidden="1" customHeight="1">
      <c r="A16058" s="470"/>
    </row>
    <row r="16059" spans="1:1" s="471" customFormat="1" ht="12" hidden="1" customHeight="1">
      <c r="A16059" s="470"/>
    </row>
    <row r="16060" spans="1:1" s="471" customFormat="1" ht="12" hidden="1" customHeight="1">
      <c r="A16060" s="470"/>
    </row>
    <row r="16061" spans="1:1" s="471" customFormat="1" ht="12" hidden="1" customHeight="1">
      <c r="A16061" s="470"/>
    </row>
    <row r="16062" spans="1:1" s="471" customFormat="1" ht="12" hidden="1" customHeight="1">
      <c r="A16062" s="470"/>
    </row>
    <row r="16063" spans="1:1" s="471" customFormat="1" ht="12" hidden="1" customHeight="1">
      <c r="A16063" s="470"/>
    </row>
    <row r="16064" spans="1:1" s="471" customFormat="1" ht="12" hidden="1" customHeight="1">
      <c r="A16064" s="470"/>
    </row>
    <row r="16065" spans="1:1" s="471" customFormat="1" ht="12" hidden="1" customHeight="1">
      <c r="A16065" s="470"/>
    </row>
    <row r="16066" spans="1:1" s="471" customFormat="1" ht="12" hidden="1" customHeight="1">
      <c r="A16066" s="470"/>
    </row>
    <row r="16067" spans="1:1" s="471" customFormat="1" ht="12" hidden="1" customHeight="1">
      <c r="A16067" s="470"/>
    </row>
    <row r="16068" spans="1:1" s="471" customFormat="1" ht="12" hidden="1" customHeight="1">
      <c r="A16068" s="470"/>
    </row>
    <row r="16069" spans="1:1" s="471" customFormat="1" ht="12" hidden="1" customHeight="1">
      <c r="A16069" s="470"/>
    </row>
    <row r="16070" spans="1:1" s="471" customFormat="1" ht="12" hidden="1" customHeight="1">
      <c r="A16070" s="470"/>
    </row>
    <row r="16071" spans="1:1" s="471" customFormat="1" ht="12" hidden="1" customHeight="1">
      <c r="A16071" s="470"/>
    </row>
    <row r="16072" spans="1:1" s="471" customFormat="1" ht="12" hidden="1" customHeight="1">
      <c r="A16072" s="470"/>
    </row>
    <row r="16073" spans="1:1" s="471" customFormat="1" ht="12" hidden="1" customHeight="1">
      <c r="A16073" s="470"/>
    </row>
    <row r="16074" spans="1:1" s="471" customFormat="1" ht="12" hidden="1" customHeight="1">
      <c r="A16074" s="470"/>
    </row>
    <row r="16075" spans="1:1" s="471" customFormat="1" ht="12" hidden="1" customHeight="1">
      <c r="A16075" s="470"/>
    </row>
    <row r="16076" spans="1:1" s="471" customFormat="1" ht="12" hidden="1" customHeight="1">
      <c r="A16076" s="470"/>
    </row>
    <row r="16077" spans="1:1" s="471" customFormat="1" ht="12" hidden="1" customHeight="1">
      <c r="A16077" s="470"/>
    </row>
    <row r="16078" spans="1:1" s="471" customFormat="1" ht="12" hidden="1" customHeight="1">
      <c r="A16078" s="470"/>
    </row>
    <row r="16079" spans="1:1" s="471" customFormat="1" ht="12" hidden="1" customHeight="1">
      <c r="A16079" s="470"/>
    </row>
    <row r="16080" spans="1:1" s="471" customFormat="1" ht="12" hidden="1" customHeight="1">
      <c r="A16080" s="470"/>
    </row>
    <row r="16081" spans="1:1" s="471" customFormat="1" ht="12" hidden="1" customHeight="1">
      <c r="A16081" s="470"/>
    </row>
    <row r="16082" spans="1:1" s="471" customFormat="1" ht="12" hidden="1" customHeight="1">
      <c r="A16082" s="470"/>
    </row>
    <row r="16083" spans="1:1" s="471" customFormat="1" ht="12" hidden="1" customHeight="1">
      <c r="A16083" s="470"/>
    </row>
    <row r="16084" spans="1:1" s="471" customFormat="1" ht="12" hidden="1" customHeight="1">
      <c r="A16084" s="470"/>
    </row>
    <row r="16085" spans="1:1" s="471" customFormat="1" ht="12" hidden="1" customHeight="1">
      <c r="A16085" s="470"/>
    </row>
    <row r="16086" spans="1:1" s="471" customFormat="1" ht="12" hidden="1" customHeight="1">
      <c r="A16086" s="470"/>
    </row>
    <row r="16087" spans="1:1" s="471" customFormat="1" ht="12" hidden="1" customHeight="1">
      <c r="A16087" s="470"/>
    </row>
    <row r="16088" spans="1:1" s="471" customFormat="1" ht="12" hidden="1" customHeight="1">
      <c r="A16088" s="470"/>
    </row>
    <row r="16089" spans="1:1" s="471" customFormat="1" ht="12" hidden="1" customHeight="1">
      <c r="A16089" s="470"/>
    </row>
    <row r="16090" spans="1:1" s="471" customFormat="1" ht="12" hidden="1" customHeight="1">
      <c r="A16090" s="470"/>
    </row>
    <row r="16091" spans="1:1" s="471" customFormat="1" ht="12" hidden="1" customHeight="1">
      <c r="A16091" s="470"/>
    </row>
    <row r="16092" spans="1:1" s="471" customFormat="1" ht="12" hidden="1" customHeight="1">
      <c r="A16092" s="470"/>
    </row>
    <row r="16093" spans="1:1" s="471" customFormat="1" ht="12" hidden="1" customHeight="1">
      <c r="A16093" s="470"/>
    </row>
    <row r="16094" spans="1:1" s="471" customFormat="1" ht="12" hidden="1" customHeight="1">
      <c r="A16094" s="470"/>
    </row>
    <row r="16095" spans="1:1" s="471" customFormat="1" ht="12" hidden="1" customHeight="1">
      <c r="A16095" s="470"/>
    </row>
    <row r="16096" spans="1:1" s="471" customFormat="1" ht="12" hidden="1" customHeight="1">
      <c r="A16096" s="470"/>
    </row>
    <row r="16097" spans="1:1" s="471" customFormat="1" ht="12" hidden="1" customHeight="1">
      <c r="A16097" s="470"/>
    </row>
    <row r="16098" spans="1:1" s="471" customFormat="1" ht="12" hidden="1" customHeight="1">
      <c r="A16098" s="470"/>
    </row>
    <row r="16099" spans="1:1" s="471" customFormat="1" ht="12" hidden="1" customHeight="1">
      <c r="A16099" s="470"/>
    </row>
    <row r="16100" spans="1:1" s="471" customFormat="1" ht="12" hidden="1" customHeight="1">
      <c r="A16100" s="470"/>
    </row>
    <row r="16101" spans="1:1" s="471" customFormat="1" ht="12" hidden="1" customHeight="1">
      <c r="A16101" s="470"/>
    </row>
    <row r="16102" spans="1:1" s="471" customFormat="1" ht="12" hidden="1" customHeight="1">
      <c r="A16102" s="470"/>
    </row>
    <row r="16103" spans="1:1" s="471" customFormat="1" ht="12" hidden="1" customHeight="1">
      <c r="A16103" s="470"/>
    </row>
    <row r="16104" spans="1:1" s="471" customFormat="1" ht="12" hidden="1" customHeight="1">
      <c r="A16104" s="470"/>
    </row>
    <row r="16105" spans="1:1" s="471" customFormat="1" ht="12" hidden="1" customHeight="1">
      <c r="A16105" s="470"/>
    </row>
    <row r="16106" spans="1:1" s="471" customFormat="1" ht="12" hidden="1" customHeight="1">
      <c r="A16106" s="470"/>
    </row>
    <row r="16107" spans="1:1" s="471" customFormat="1" ht="12" hidden="1" customHeight="1">
      <c r="A16107" s="470"/>
    </row>
    <row r="16108" spans="1:1" s="471" customFormat="1" ht="12" hidden="1" customHeight="1">
      <c r="A16108" s="470"/>
    </row>
    <row r="16109" spans="1:1" s="471" customFormat="1" ht="12" hidden="1" customHeight="1">
      <c r="A16109" s="470"/>
    </row>
    <row r="16110" spans="1:1" s="471" customFormat="1" ht="12" hidden="1" customHeight="1">
      <c r="A16110" s="470"/>
    </row>
    <row r="16111" spans="1:1" s="471" customFormat="1" ht="12" hidden="1" customHeight="1">
      <c r="A16111" s="470"/>
    </row>
    <row r="16112" spans="1:1" s="471" customFormat="1" ht="12" hidden="1" customHeight="1">
      <c r="A16112" s="470"/>
    </row>
    <row r="16113" spans="1:1" s="471" customFormat="1" ht="12" hidden="1" customHeight="1">
      <c r="A16113" s="470"/>
    </row>
    <row r="16114" spans="1:1" s="471" customFormat="1" ht="12" hidden="1" customHeight="1">
      <c r="A16114" s="470"/>
    </row>
    <row r="16115" spans="1:1" s="471" customFormat="1" ht="12" hidden="1" customHeight="1">
      <c r="A16115" s="470"/>
    </row>
    <row r="16116" spans="1:1" s="471" customFormat="1" ht="12" hidden="1" customHeight="1">
      <c r="A16116" s="470"/>
    </row>
    <row r="16117" spans="1:1" s="471" customFormat="1" ht="12" hidden="1" customHeight="1">
      <c r="A16117" s="470"/>
    </row>
    <row r="16118" spans="1:1" s="471" customFormat="1" ht="12" hidden="1" customHeight="1">
      <c r="A16118" s="470"/>
    </row>
    <row r="16119" spans="1:1" s="471" customFormat="1" ht="12" hidden="1" customHeight="1">
      <c r="A16119" s="470"/>
    </row>
    <row r="16120" spans="1:1" s="471" customFormat="1" ht="12" hidden="1" customHeight="1">
      <c r="A16120" s="470"/>
    </row>
    <row r="16121" spans="1:1" s="471" customFormat="1" ht="12" hidden="1" customHeight="1">
      <c r="A16121" s="470"/>
    </row>
    <row r="16122" spans="1:1" s="471" customFormat="1" ht="12" hidden="1" customHeight="1">
      <c r="A16122" s="470"/>
    </row>
    <row r="16123" spans="1:1" s="471" customFormat="1" ht="12" hidden="1" customHeight="1">
      <c r="A16123" s="470"/>
    </row>
    <row r="16124" spans="1:1" s="471" customFormat="1" ht="12" hidden="1" customHeight="1">
      <c r="A16124" s="470"/>
    </row>
    <row r="16125" spans="1:1" s="471" customFormat="1" ht="12" hidden="1" customHeight="1">
      <c r="A16125" s="470"/>
    </row>
    <row r="16126" spans="1:1" s="471" customFormat="1" ht="12" hidden="1" customHeight="1">
      <c r="A16126" s="470"/>
    </row>
    <row r="16127" spans="1:1" s="471" customFormat="1" ht="12" hidden="1" customHeight="1">
      <c r="A16127" s="470"/>
    </row>
    <row r="16128" spans="1:1" s="471" customFormat="1" ht="12" hidden="1" customHeight="1">
      <c r="A16128" s="470"/>
    </row>
    <row r="16129" spans="1:1" s="471" customFormat="1" ht="12" hidden="1" customHeight="1">
      <c r="A16129" s="470"/>
    </row>
    <row r="16130" spans="1:1" s="471" customFormat="1" ht="12" hidden="1" customHeight="1">
      <c r="A16130" s="470"/>
    </row>
    <row r="16131" spans="1:1" s="471" customFormat="1" ht="12" hidden="1" customHeight="1">
      <c r="A16131" s="470"/>
    </row>
    <row r="16132" spans="1:1" s="471" customFormat="1" ht="12" hidden="1" customHeight="1">
      <c r="A16132" s="470"/>
    </row>
    <row r="16133" spans="1:1" s="471" customFormat="1" ht="12" hidden="1" customHeight="1">
      <c r="A16133" s="470"/>
    </row>
    <row r="16134" spans="1:1" s="471" customFormat="1" ht="12" hidden="1" customHeight="1">
      <c r="A16134" s="470"/>
    </row>
    <row r="16135" spans="1:1" s="471" customFormat="1" ht="12" hidden="1" customHeight="1">
      <c r="A16135" s="470"/>
    </row>
    <row r="16136" spans="1:1" s="471" customFormat="1" ht="12" hidden="1" customHeight="1">
      <c r="A16136" s="470"/>
    </row>
    <row r="16137" spans="1:1" s="471" customFormat="1" ht="12" hidden="1" customHeight="1">
      <c r="A16137" s="470"/>
    </row>
    <row r="16138" spans="1:1" s="471" customFormat="1" ht="12" hidden="1" customHeight="1">
      <c r="A16138" s="470"/>
    </row>
    <row r="16139" spans="1:1" s="471" customFormat="1" ht="12" hidden="1" customHeight="1">
      <c r="A16139" s="470"/>
    </row>
    <row r="16140" spans="1:1" s="471" customFormat="1" ht="12" hidden="1" customHeight="1">
      <c r="A16140" s="470"/>
    </row>
    <row r="16141" spans="1:1" s="471" customFormat="1" ht="12" hidden="1" customHeight="1">
      <c r="A16141" s="470"/>
    </row>
    <row r="16142" spans="1:1" s="471" customFormat="1" ht="12" hidden="1" customHeight="1">
      <c r="A16142" s="470"/>
    </row>
    <row r="16143" spans="1:1" s="471" customFormat="1" ht="12" hidden="1" customHeight="1">
      <c r="A16143" s="470"/>
    </row>
    <row r="16144" spans="1:1" s="471" customFormat="1" ht="12" hidden="1" customHeight="1">
      <c r="A16144" s="470"/>
    </row>
    <row r="16145" spans="1:1" s="471" customFormat="1" ht="12" hidden="1" customHeight="1">
      <c r="A16145" s="470"/>
    </row>
    <row r="16146" spans="1:1" s="471" customFormat="1" ht="12" hidden="1" customHeight="1">
      <c r="A16146" s="470"/>
    </row>
    <row r="16147" spans="1:1" s="471" customFormat="1" ht="12" hidden="1" customHeight="1">
      <c r="A16147" s="470"/>
    </row>
    <row r="16148" spans="1:1" s="471" customFormat="1" ht="12" hidden="1" customHeight="1">
      <c r="A16148" s="470"/>
    </row>
    <row r="16149" spans="1:1" s="471" customFormat="1" ht="12" hidden="1" customHeight="1">
      <c r="A16149" s="470"/>
    </row>
    <row r="16150" spans="1:1" s="471" customFormat="1" ht="12" hidden="1" customHeight="1">
      <c r="A16150" s="470"/>
    </row>
    <row r="16151" spans="1:1" s="471" customFormat="1" ht="12" hidden="1" customHeight="1">
      <c r="A16151" s="470"/>
    </row>
    <row r="16152" spans="1:1" s="471" customFormat="1" ht="12" hidden="1" customHeight="1">
      <c r="A16152" s="470"/>
    </row>
    <row r="16153" spans="1:1" s="471" customFormat="1" ht="12" hidden="1" customHeight="1">
      <c r="A16153" s="470"/>
    </row>
    <row r="16154" spans="1:1" s="471" customFormat="1" ht="12" hidden="1" customHeight="1">
      <c r="A16154" s="470"/>
    </row>
    <row r="16155" spans="1:1" s="471" customFormat="1" ht="12" hidden="1" customHeight="1">
      <c r="A16155" s="470"/>
    </row>
    <row r="16156" spans="1:1" s="471" customFormat="1" ht="12" hidden="1" customHeight="1">
      <c r="A16156" s="470"/>
    </row>
    <row r="16157" spans="1:1" s="471" customFormat="1" ht="12" hidden="1" customHeight="1">
      <c r="A16157" s="470"/>
    </row>
    <row r="16158" spans="1:1" s="471" customFormat="1" ht="12" hidden="1" customHeight="1">
      <c r="A16158" s="470"/>
    </row>
    <row r="16159" spans="1:1" s="471" customFormat="1" ht="12" hidden="1" customHeight="1">
      <c r="A16159" s="470"/>
    </row>
    <row r="16160" spans="1:1" s="471" customFormat="1" ht="12" hidden="1" customHeight="1">
      <c r="A16160" s="470"/>
    </row>
    <row r="16161" spans="1:1" s="471" customFormat="1" ht="12" hidden="1" customHeight="1">
      <c r="A16161" s="470"/>
    </row>
    <row r="16162" spans="1:1" s="471" customFormat="1" ht="12" hidden="1" customHeight="1">
      <c r="A16162" s="470"/>
    </row>
    <row r="16163" spans="1:1" s="471" customFormat="1" ht="12" hidden="1" customHeight="1">
      <c r="A16163" s="470"/>
    </row>
    <row r="16164" spans="1:1" s="471" customFormat="1" ht="12" hidden="1" customHeight="1">
      <c r="A16164" s="470"/>
    </row>
    <row r="16165" spans="1:1" s="471" customFormat="1" ht="12" hidden="1" customHeight="1">
      <c r="A16165" s="470"/>
    </row>
    <row r="16166" spans="1:1" s="471" customFormat="1" ht="12" hidden="1" customHeight="1">
      <c r="A16166" s="470"/>
    </row>
    <row r="16167" spans="1:1" s="471" customFormat="1" ht="12" hidden="1" customHeight="1">
      <c r="A16167" s="470"/>
    </row>
    <row r="16168" spans="1:1" s="471" customFormat="1" ht="12" hidden="1" customHeight="1">
      <c r="A16168" s="470"/>
    </row>
    <row r="16169" spans="1:1" s="471" customFormat="1" ht="12" hidden="1" customHeight="1">
      <c r="A16169" s="470"/>
    </row>
    <row r="16170" spans="1:1" s="471" customFormat="1" ht="12" hidden="1" customHeight="1">
      <c r="A16170" s="470"/>
    </row>
    <row r="16171" spans="1:1" s="471" customFormat="1" ht="12" hidden="1" customHeight="1">
      <c r="A16171" s="470"/>
    </row>
    <row r="16172" spans="1:1" s="471" customFormat="1" ht="12" hidden="1" customHeight="1">
      <c r="A16172" s="470"/>
    </row>
    <row r="16173" spans="1:1" s="471" customFormat="1" ht="12" hidden="1" customHeight="1">
      <c r="A16173" s="470"/>
    </row>
    <row r="16174" spans="1:1" s="471" customFormat="1" ht="12" hidden="1" customHeight="1">
      <c r="A16174" s="470"/>
    </row>
    <row r="16175" spans="1:1" s="471" customFormat="1" ht="12" hidden="1" customHeight="1">
      <c r="A16175" s="470"/>
    </row>
    <row r="16176" spans="1:1" s="471" customFormat="1" ht="12" hidden="1" customHeight="1">
      <c r="A16176" s="470"/>
    </row>
    <row r="16177" spans="1:1" s="471" customFormat="1" ht="12" hidden="1" customHeight="1">
      <c r="A16177" s="470"/>
    </row>
    <row r="16178" spans="1:1" s="471" customFormat="1" ht="12" hidden="1" customHeight="1">
      <c r="A16178" s="470"/>
    </row>
    <row r="16179" spans="1:1" s="471" customFormat="1" ht="12" hidden="1" customHeight="1">
      <c r="A16179" s="470"/>
    </row>
    <row r="16180" spans="1:1" s="471" customFormat="1" ht="12" hidden="1" customHeight="1">
      <c r="A16180" s="470"/>
    </row>
    <row r="16181" spans="1:1" s="471" customFormat="1" ht="12" hidden="1" customHeight="1">
      <c r="A16181" s="470"/>
    </row>
    <row r="16182" spans="1:1" s="471" customFormat="1" ht="12" hidden="1" customHeight="1">
      <c r="A16182" s="470"/>
    </row>
    <row r="16183" spans="1:1" s="471" customFormat="1" ht="12" hidden="1" customHeight="1">
      <c r="A16183" s="470"/>
    </row>
    <row r="16184" spans="1:1" s="471" customFormat="1" ht="12" hidden="1" customHeight="1">
      <c r="A16184" s="470"/>
    </row>
    <row r="16185" spans="1:1" s="471" customFormat="1" ht="12" hidden="1" customHeight="1">
      <c r="A16185" s="470"/>
    </row>
    <row r="16186" spans="1:1" s="471" customFormat="1" ht="12" hidden="1" customHeight="1">
      <c r="A16186" s="470"/>
    </row>
    <row r="16187" spans="1:1" s="471" customFormat="1" ht="12" hidden="1" customHeight="1">
      <c r="A16187" s="470"/>
    </row>
    <row r="16188" spans="1:1" s="471" customFormat="1" ht="12" hidden="1" customHeight="1">
      <c r="A16188" s="470"/>
    </row>
    <row r="16189" spans="1:1" s="471" customFormat="1" ht="12" hidden="1" customHeight="1">
      <c r="A16189" s="470"/>
    </row>
    <row r="16190" spans="1:1" s="471" customFormat="1" ht="12" hidden="1" customHeight="1">
      <c r="A16190" s="470"/>
    </row>
    <row r="16191" spans="1:1" s="471" customFormat="1" ht="12" hidden="1" customHeight="1">
      <c r="A16191" s="470"/>
    </row>
    <row r="16192" spans="1:1" s="471" customFormat="1" ht="12" hidden="1" customHeight="1">
      <c r="A16192" s="470"/>
    </row>
    <row r="16193" spans="1:1" s="471" customFormat="1" ht="12" hidden="1" customHeight="1">
      <c r="A16193" s="470"/>
    </row>
    <row r="16194" spans="1:1" s="471" customFormat="1" ht="12" hidden="1" customHeight="1">
      <c r="A16194" s="470"/>
    </row>
    <row r="16195" spans="1:1" s="471" customFormat="1" ht="12" hidden="1" customHeight="1">
      <c r="A16195" s="470"/>
    </row>
    <row r="16196" spans="1:1" s="471" customFormat="1" ht="12" hidden="1" customHeight="1">
      <c r="A16196" s="470"/>
    </row>
    <row r="16197" spans="1:1" s="471" customFormat="1" ht="12" hidden="1" customHeight="1">
      <c r="A16197" s="470"/>
    </row>
    <row r="16198" spans="1:1" s="471" customFormat="1" ht="12" hidden="1" customHeight="1">
      <c r="A16198" s="470"/>
    </row>
    <row r="16199" spans="1:1" s="471" customFormat="1" ht="12" hidden="1" customHeight="1">
      <c r="A16199" s="470"/>
    </row>
    <row r="16200" spans="1:1" s="471" customFormat="1" ht="12" hidden="1" customHeight="1">
      <c r="A16200" s="470"/>
    </row>
    <row r="16201" spans="1:1" s="471" customFormat="1" ht="12" hidden="1" customHeight="1">
      <c r="A16201" s="470"/>
    </row>
    <row r="16202" spans="1:1" s="471" customFormat="1" ht="12" hidden="1" customHeight="1">
      <c r="A16202" s="470"/>
    </row>
    <row r="16203" spans="1:1" s="471" customFormat="1" ht="12" hidden="1" customHeight="1">
      <c r="A16203" s="470"/>
    </row>
    <row r="16204" spans="1:1" s="471" customFormat="1" ht="12" hidden="1" customHeight="1">
      <c r="A16204" s="470"/>
    </row>
    <row r="16205" spans="1:1" s="471" customFormat="1" ht="12" hidden="1" customHeight="1">
      <c r="A16205" s="470"/>
    </row>
    <row r="16206" spans="1:1" s="471" customFormat="1" ht="12" hidden="1" customHeight="1">
      <c r="A16206" s="470"/>
    </row>
    <row r="16207" spans="1:1" s="471" customFormat="1" ht="12" hidden="1" customHeight="1">
      <c r="A16207" s="470"/>
    </row>
    <row r="16208" spans="1:1" s="471" customFormat="1" ht="12" hidden="1" customHeight="1">
      <c r="A16208" s="470"/>
    </row>
    <row r="16209" spans="1:1" s="471" customFormat="1" ht="12" hidden="1" customHeight="1">
      <c r="A16209" s="470"/>
    </row>
    <row r="16210" spans="1:1" s="471" customFormat="1" ht="12" hidden="1" customHeight="1">
      <c r="A16210" s="470"/>
    </row>
    <row r="16211" spans="1:1" s="471" customFormat="1" ht="12" hidden="1" customHeight="1">
      <c r="A16211" s="470"/>
    </row>
    <row r="16212" spans="1:1" s="471" customFormat="1" ht="12" hidden="1" customHeight="1">
      <c r="A16212" s="470"/>
    </row>
    <row r="16213" spans="1:1" s="471" customFormat="1" ht="12" hidden="1" customHeight="1">
      <c r="A16213" s="470"/>
    </row>
    <row r="16214" spans="1:1" s="471" customFormat="1" ht="12" hidden="1" customHeight="1">
      <c r="A16214" s="470"/>
    </row>
    <row r="16215" spans="1:1" s="471" customFormat="1" ht="12" hidden="1" customHeight="1">
      <c r="A16215" s="470"/>
    </row>
    <row r="16216" spans="1:1" s="471" customFormat="1" ht="12" hidden="1" customHeight="1">
      <c r="A16216" s="470"/>
    </row>
    <row r="16217" spans="1:1" s="471" customFormat="1" ht="12" hidden="1" customHeight="1">
      <c r="A16217" s="470"/>
    </row>
    <row r="16218" spans="1:1" s="471" customFormat="1" ht="12" hidden="1" customHeight="1">
      <c r="A16218" s="470"/>
    </row>
    <row r="16219" spans="1:1" s="471" customFormat="1" ht="12" hidden="1" customHeight="1">
      <c r="A16219" s="470"/>
    </row>
    <row r="16220" spans="1:1" s="471" customFormat="1" ht="12" hidden="1" customHeight="1">
      <c r="A16220" s="470"/>
    </row>
    <row r="16221" spans="1:1" s="471" customFormat="1" ht="12" hidden="1" customHeight="1">
      <c r="A16221" s="470"/>
    </row>
    <row r="16222" spans="1:1" s="471" customFormat="1" ht="12" hidden="1" customHeight="1">
      <c r="A16222" s="470"/>
    </row>
    <row r="16223" spans="1:1" s="471" customFormat="1" ht="12" hidden="1" customHeight="1">
      <c r="A16223" s="470"/>
    </row>
    <row r="16224" spans="1:1" s="471" customFormat="1" ht="12" hidden="1" customHeight="1">
      <c r="A16224" s="470"/>
    </row>
    <row r="16225" spans="1:1" s="471" customFormat="1" ht="12" hidden="1" customHeight="1">
      <c r="A16225" s="470"/>
    </row>
    <row r="16226" spans="1:1" s="471" customFormat="1" ht="12" hidden="1" customHeight="1">
      <c r="A16226" s="470"/>
    </row>
    <row r="16227" spans="1:1" s="471" customFormat="1" ht="12" hidden="1" customHeight="1">
      <c r="A16227" s="470"/>
    </row>
    <row r="16228" spans="1:1" s="471" customFormat="1" ht="12" hidden="1" customHeight="1">
      <c r="A16228" s="470"/>
    </row>
    <row r="16229" spans="1:1" s="471" customFormat="1" ht="12" hidden="1" customHeight="1">
      <c r="A16229" s="470"/>
    </row>
    <row r="16230" spans="1:1" s="471" customFormat="1" ht="12" hidden="1" customHeight="1">
      <c r="A16230" s="470"/>
    </row>
    <row r="16231" spans="1:1" s="471" customFormat="1" ht="12" hidden="1" customHeight="1">
      <c r="A16231" s="470"/>
    </row>
    <row r="16232" spans="1:1" s="471" customFormat="1" ht="12" hidden="1" customHeight="1">
      <c r="A16232" s="470"/>
    </row>
    <row r="16233" spans="1:1" s="471" customFormat="1" ht="12" hidden="1" customHeight="1">
      <c r="A16233" s="470"/>
    </row>
    <row r="16234" spans="1:1" s="471" customFormat="1" ht="12" hidden="1" customHeight="1">
      <c r="A16234" s="470"/>
    </row>
    <row r="16235" spans="1:1" s="471" customFormat="1" ht="12" hidden="1" customHeight="1">
      <c r="A16235" s="470"/>
    </row>
    <row r="16236" spans="1:1" s="471" customFormat="1" ht="12" hidden="1" customHeight="1">
      <c r="A16236" s="470"/>
    </row>
    <row r="16237" spans="1:1" s="471" customFormat="1" ht="12" hidden="1" customHeight="1">
      <c r="A16237" s="470"/>
    </row>
    <row r="16238" spans="1:1" s="471" customFormat="1" ht="12" hidden="1" customHeight="1">
      <c r="A16238" s="470"/>
    </row>
    <row r="16239" spans="1:1" s="471" customFormat="1" ht="12" hidden="1" customHeight="1">
      <c r="A16239" s="470"/>
    </row>
    <row r="16240" spans="1:1" s="471" customFormat="1" ht="12" hidden="1" customHeight="1">
      <c r="A16240" s="470"/>
    </row>
    <row r="16241" spans="1:1" s="471" customFormat="1" ht="12" hidden="1" customHeight="1">
      <c r="A16241" s="470"/>
    </row>
    <row r="16242" spans="1:1" s="471" customFormat="1" ht="12" hidden="1" customHeight="1">
      <c r="A16242" s="470"/>
    </row>
    <row r="16243" spans="1:1" s="471" customFormat="1" ht="12" hidden="1" customHeight="1">
      <c r="A16243" s="470"/>
    </row>
    <row r="16244" spans="1:1" s="471" customFormat="1" ht="12" hidden="1" customHeight="1">
      <c r="A16244" s="470"/>
    </row>
    <row r="16245" spans="1:1" s="471" customFormat="1" ht="12" hidden="1" customHeight="1">
      <c r="A16245" s="470"/>
    </row>
    <row r="16246" spans="1:1" s="471" customFormat="1" ht="12" hidden="1" customHeight="1">
      <c r="A16246" s="470"/>
    </row>
    <row r="16247" spans="1:1" s="471" customFormat="1" ht="12" hidden="1" customHeight="1">
      <c r="A16247" s="470"/>
    </row>
    <row r="16248" spans="1:1" s="471" customFormat="1" ht="12" hidden="1" customHeight="1">
      <c r="A16248" s="470"/>
    </row>
    <row r="16249" spans="1:1" s="471" customFormat="1" ht="12" hidden="1" customHeight="1">
      <c r="A16249" s="470"/>
    </row>
    <row r="16250" spans="1:1" s="471" customFormat="1" ht="12" hidden="1" customHeight="1">
      <c r="A16250" s="470"/>
    </row>
    <row r="16251" spans="1:1" s="471" customFormat="1" ht="12" hidden="1" customHeight="1">
      <c r="A16251" s="470"/>
    </row>
    <row r="16252" spans="1:1" s="471" customFormat="1" ht="12" hidden="1" customHeight="1">
      <c r="A16252" s="470"/>
    </row>
    <row r="16253" spans="1:1" s="471" customFormat="1" ht="12" hidden="1" customHeight="1">
      <c r="A16253" s="470"/>
    </row>
    <row r="16254" spans="1:1" s="471" customFormat="1" ht="12" hidden="1" customHeight="1">
      <c r="A16254" s="470"/>
    </row>
    <row r="16255" spans="1:1" s="471" customFormat="1" ht="12" hidden="1" customHeight="1">
      <c r="A16255" s="470"/>
    </row>
    <row r="16256" spans="1:1" s="471" customFormat="1" ht="12" hidden="1" customHeight="1">
      <c r="A16256" s="470"/>
    </row>
    <row r="16257" spans="1:1" s="471" customFormat="1" ht="12" hidden="1" customHeight="1">
      <c r="A16257" s="470"/>
    </row>
    <row r="16258" spans="1:1" s="471" customFormat="1" ht="12" hidden="1" customHeight="1">
      <c r="A16258" s="470"/>
    </row>
    <row r="16259" spans="1:1" s="471" customFormat="1" ht="12" hidden="1" customHeight="1">
      <c r="A16259" s="470"/>
    </row>
    <row r="16260" spans="1:1" s="471" customFormat="1" ht="12" hidden="1" customHeight="1">
      <c r="A16260" s="470"/>
    </row>
    <row r="16261" spans="1:1" s="471" customFormat="1" ht="12" hidden="1" customHeight="1">
      <c r="A16261" s="470"/>
    </row>
    <row r="16262" spans="1:1" s="471" customFormat="1" ht="12" hidden="1" customHeight="1">
      <c r="A16262" s="470"/>
    </row>
    <row r="16263" spans="1:1" s="471" customFormat="1" ht="12" hidden="1" customHeight="1">
      <c r="A16263" s="470"/>
    </row>
    <row r="16264" spans="1:1" s="471" customFormat="1" ht="12" hidden="1" customHeight="1">
      <c r="A16264" s="470"/>
    </row>
    <row r="16265" spans="1:1" s="471" customFormat="1" ht="12" hidden="1" customHeight="1">
      <c r="A16265" s="470"/>
    </row>
    <row r="16266" spans="1:1" s="471" customFormat="1" ht="12" hidden="1" customHeight="1">
      <c r="A16266" s="470"/>
    </row>
    <row r="16267" spans="1:1" s="471" customFormat="1" ht="12" hidden="1" customHeight="1">
      <c r="A16267" s="470"/>
    </row>
    <row r="16268" spans="1:1" s="471" customFormat="1" ht="12" hidden="1" customHeight="1">
      <c r="A16268" s="470"/>
    </row>
    <row r="16269" spans="1:1" s="471" customFormat="1" ht="12" hidden="1" customHeight="1">
      <c r="A16269" s="470"/>
    </row>
    <row r="16270" spans="1:1" s="471" customFormat="1" ht="12" hidden="1" customHeight="1">
      <c r="A16270" s="470"/>
    </row>
    <row r="16271" spans="1:1" s="471" customFormat="1" ht="12" hidden="1" customHeight="1">
      <c r="A16271" s="470"/>
    </row>
    <row r="16272" spans="1:1" s="471" customFormat="1" ht="12" hidden="1" customHeight="1">
      <c r="A16272" s="470"/>
    </row>
    <row r="16273" spans="1:1" s="471" customFormat="1" ht="12" hidden="1" customHeight="1">
      <c r="A16273" s="470"/>
    </row>
    <row r="16274" spans="1:1" s="471" customFormat="1" ht="12" hidden="1" customHeight="1">
      <c r="A16274" s="470"/>
    </row>
    <row r="16275" spans="1:1" s="471" customFormat="1" ht="12" hidden="1" customHeight="1">
      <c r="A16275" s="470"/>
    </row>
    <row r="16276" spans="1:1" s="471" customFormat="1" ht="12" hidden="1" customHeight="1">
      <c r="A16276" s="470"/>
    </row>
    <row r="16277" spans="1:1" s="471" customFormat="1" ht="12" hidden="1" customHeight="1">
      <c r="A16277" s="470"/>
    </row>
    <row r="16278" spans="1:1" s="471" customFormat="1" ht="12" hidden="1" customHeight="1">
      <c r="A16278" s="470"/>
    </row>
    <row r="16279" spans="1:1" s="471" customFormat="1" ht="12" hidden="1" customHeight="1">
      <c r="A16279" s="470"/>
    </row>
    <row r="16280" spans="1:1" s="471" customFormat="1" ht="12" hidden="1" customHeight="1">
      <c r="A16280" s="470"/>
    </row>
    <row r="16281" spans="1:1" s="471" customFormat="1" ht="12" hidden="1" customHeight="1">
      <c r="A16281" s="470"/>
    </row>
    <row r="16282" spans="1:1" s="471" customFormat="1" ht="12" hidden="1" customHeight="1">
      <c r="A16282" s="470"/>
    </row>
    <row r="16283" spans="1:1" s="471" customFormat="1" ht="12" hidden="1" customHeight="1">
      <c r="A16283" s="470"/>
    </row>
    <row r="16284" spans="1:1" s="471" customFormat="1" ht="12" hidden="1" customHeight="1">
      <c r="A16284" s="470"/>
    </row>
    <row r="16285" spans="1:1" s="471" customFormat="1" ht="12" hidden="1" customHeight="1">
      <c r="A16285" s="470"/>
    </row>
    <row r="16286" spans="1:1" s="471" customFormat="1" ht="12" hidden="1" customHeight="1">
      <c r="A16286" s="470"/>
    </row>
    <row r="16287" spans="1:1" s="471" customFormat="1" ht="12" hidden="1" customHeight="1">
      <c r="A16287" s="470"/>
    </row>
    <row r="16288" spans="1:1" s="471" customFormat="1" ht="12" hidden="1" customHeight="1">
      <c r="A16288" s="470"/>
    </row>
    <row r="16289" spans="1:1" s="471" customFormat="1" ht="12" hidden="1" customHeight="1">
      <c r="A16289" s="470"/>
    </row>
    <row r="16290" spans="1:1" s="471" customFormat="1" ht="12" hidden="1" customHeight="1">
      <c r="A16290" s="470"/>
    </row>
    <row r="16291" spans="1:1" s="471" customFormat="1" ht="12" hidden="1" customHeight="1">
      <c r="A16291" s="470"/>
    </row>
    <row r="16292" spans="1:1" s="471" customFormat="1" ht="12" hidden="1" customHeight="1">
      <c r="A16292" s="470"/>
    </row>
    <row r="16293" spans="1:1" s="471" customFormat="1" ht="12" hidden="1" customHeight="1">
      <c r="A16293" s="470"/>
    </row>
    <row r="16294" spans="1:1" s="471" customFormat="1" ht="12" hidden="1" customHeight="1">
      <c r="A16294" s="470"/>
    </row>
    <row r="16295" spans="1:1" s="471" customFormat="1" ht="12" hidden="1" customHeight="1">
      <c r="A16295" s="470"/>
    </row>
    <row r="16296" spans="1:1" s="471" customFormat="1" ht="12" hidden="1" customHeight="1">
      <c r="A16296" s="470"/>
    </row>
    <row r="16297" spans="1:1" s="471" customFormat="1" ht="12" hidden="1" customHeight="1">
      <c r="A16297" s="470"/>
    </row>
    <row r="16298" spans="1:1" s="471" customFormat="1" ht="12" hidden="1" customHeight="1">
      <c r="A16298" s="470"/>
    </row>
    <row r="16299" spans="1:1" s="471" customFormat="1" ht="12" hidden="1" customHeight="1">
      <c r="A16299" s="470"/>
    </row>
    <row r="16300" spans="1:1" s="471" customFormat="1" ht="12" hidden="1" customHeight="1">
      <c r="A16300" s="470"/>
    </row>
    <row r="16301" spans="1:1" s="471" customFormat="1" ht="12" hidden="1" customHeight="1">
      <c r="A16301" s="470"/>
    </row>
    <row r="16302" spans="1:1" s="471" customFormat="1" ht="12" hidden="1" customHeight="1">
      <c r="A16302" s="470"/>
    </row>
    <row r="16303" spans="1:1" s="471" customFormat="1" ht="12" hidden="1" customHeight="1">
      <c r="A16303" s="470"/>
    </row>
    <row r="16304" spans="1:1" s="471" customFormat="1" ht="12" hidden="1" customHeight="1">
      <c r="A16304" s="470"/>
    </row>
    <row r="16305" spans="1:1" s="471" customFormat="1" ht="12" hidden="1" customHeight="1">
      <c r="A16305" s="470"/>
    </row>
    <row r="16306" spans="1:1" s="471" customFormat="1" ht="12" hidden="1" customHeight="1">
      <c r="A16306" s="470"/>
    </row>
    <row r="16307" spans="1:1" s="471" customFormat="1" ht="12" hidden="1" customHeight="1">
      <c r="A16307" s="470"/>
    </row>
    <row r="16308" spans="1:1" s="471" customFormat="1" ht="12" hidden="1" customHeight="1">
      <c r="A16308" s="470"/>
    </row>
    <row r="16309" spans="1:1" s="471" customFormat="1" ht="12" hidden="1" customHeight="1">
      <c r="A16309" s="470"/>
    </row>
    <row r="16310" spans="1:1" s="471" customFormat="1" ht="12" hidden="1" customHeight="1">
      <c r="A16310" s="470"/>
    </row>
    <row r="16311" spans="1:1" s="471" customFormat="1" ht="12" hidden="1" customHeight="1">
      <c r="A16311" s="470"/>
    </row>
    <row r="16312" spans="1:1" s="471" customFormat="1" ht="12" hidden="1" customHeight="1">
      <c r="A16312" s="470"/>
    </row>
    <row r="16313" spans="1:1" s="471" customFormat="1" ht="12" hidden="1" customHeight="1">
      <c r="A16313" s="470"/>
    </row>
    <row r="16314" spans="1:1" s="471" customFormat="1" ht="12" hidden="1" customHeight="1">
      <c r="A16314" s="470"/>
    </row>
    <row r="16315" spans="1:1" s="471" customFormat="1" ht="12" hidden="1" customHeight="1">
      <c r="A16315" s="470"/>
    </row>
    <row r="16316" spans="1:1" s="471" customFormat="1" ht="12" hidden="1" customHeight="1">
      <c r="A16316" s="470"/>
    </row>
    <row r="16317" spans="1:1" s="471" customFormat="1" ht="12" hidden="1" customHeight="1">
      <c r="A16317" s="470"/>
    </row>
    <row r="16318" spans="1:1" s="471" customFormat="1" ht="12" hidden="1" customHeight="1">
      <c r="A16318" s="470"/>
    </row>
    <row r="16319" spans="1:1" s="471" customFormat="1" ht="12" hidden="1" customHeight="1">
      <c r="A16319" s="470"/>
    </row>
    <row r="16320" spans="1:1" s="471" customFormat="1" ht="12" hidden="1" customHeight="1">
      <c r="A16320" s="470"/>
    </row>
    <row r="16321" spans="1:1" s="471" customFormat="1" ht="12" hidden="1" customHeight="1">
      <c r="A16321" s="470"/>
    </row>
    <row r="16322" spans="1:1" s="471" customFormat="1" ht="12" hidden="1" customHeight="1">
      <c r="A16322" s="470"/>
    </row>
    <row r="16323" spans="1:1" s="471" customFormat="1" ht="12" hidden="1" customHeight="1">
      <c r="A16323" s="470"/>
    </row>
    <row r="16324" spans="1:1" s="471" customFormat="1" ht="12" hidden="1" customHeight="1">
      <c r="A16324" s="470"/>
    </row>
    <row r="16325" spans="1:1" s="471" customFormat="1" ht="12" hidden="1" customHeight="1">
      <c r="A16325" s="470"/>
    </row>
    <row r="16326" spans="1:1" s="471" customFormat="1" ht="12" hidden="1" customHeight="1">
      <c r="A16326" s="470"/>
    </row>
    <row r="16327" spans="1:1" s="471" customFormat="1" ht="12" hidden="1" customHeight="1">
      <c r="A16327" s="470"/>
    </row>
    <row r="16328" spans="1:1" s="471" customFormat="1" ht="12" hidden="1" customHeight="1">
      <c r="A16328" s="470"/>
    </row>
    <row r="16329" spans="1:1" s="471" customFormat="1" ht="12" hidden="1" customHeight="1">
      <c r="A16329" s="470"/>
    </row>
    <row r="16330" spans="1:1" s="471" customFormat="1" ht="12" hidden="1" customHeight="1">
      <c r="A16330" s="470"/>
    </row>
    <row r="16331" spans="1:1" s="471" customFormat="1" ht="12" hidden="1" customHeight="1">
      <c r="A16331" s="470"/>
    </row>
    <row r="16332" spans="1:1" s="471" customFormat="1" ht="12" hidden="1" customHeight="1">
      <c r="A16332" s="470"/>
    </row>
    <row r="16333" spans="1:1" s="471" customFormat="1" ht="12" hidden="1" customHeight="1">
      <c r="A16333" s="470"/>
    </row>
    <row r="16334" spans="1:1" s="471" customFormat="1" ht="12" hidden="1" customHeight="1">
      <c r="A16334" s="470"/>
    </row>
    <row r="16335" spans="1:1" s="471" customFormat="1" ht="12" hidden="1" customHeight="1">
      <c r="A16335" s="470"/>
    </row>
    <row r="16336" spans="1:1" s="471" customFormat="1" ht="12" hidden="1" customHeight="1">
      <c r="A16336" s="470"/>
    </row>
    <row r="16337" spans="1:1" s="471" customFormat="1" ht="12" hidden="1" customHeight="1">
      <c r="A16337" s="470"/>
    </row>
    <row r="16338" spans="1:1" s="471" customFormat="1" ht="12" hidden="1" customHeight="1">
      <c r="A16338" s="470"/>
    </row>
    <row r="16339" spans="1:1" s="471" customFormat="1" ht="12" hidden="1" customHeight="1">
      <c r="A16339" s="470"/>
    </row>
    <row r="16340" spans="1:1" s="471" customFormat="1" ht="12" hidden="1" customHeight="1">
      <c r="A16340" s="470"/>
    </row>
    <row r="16341" spans="1:1" s="471" customFormat="1" ht="12" hidden="1" customHeight="1">
      <c r="A16341" s="470"/>
    </row>
    <row r="16342" spans="1:1" s="471" customFormat="1" ht="12" hidden="1" customHeight="1">
      <c r="A16342" s="470"/>
    </row>
    <row r="16343" spans="1:1" s="471" customFormat="1" ht="12" hidden="1" customHeight="1">
      <c r="A16343" s="470"/>
    </row>
    <row r="16344" spans="1:1" s="471" customFormat="1" ht="12" hidden="1" customHeight="1">
      <c r="A16344" s="470"/>
    </row>
    <row r="16345" spans="1:1" s="471" customFormat="1" ht="12" hidden="1" customHeight="1">
      <c r="A16345" s="470"/>
    </row>
    <row r="16346" spans="1:1" s="471" customFormat="1" ht="12" hidden="1" customHeight="1">
      <c r="A16346" s="470"/>
    </row>
    <row r="16347" spans="1:1" s="471" customFormat="1" ht="12" hidden="1" customHeight="1">
      <c r="A16347" s="470"/>
    </row>
    <row r="16348" spans="1:1" s="471" customFormat="1" ht="12" hidden="1" customHeight="1">
      <c r="A16348" s="470"/>
    </row>
    <row r="16349" spans="1:1" s="471" customFormat="1" ht="12" hidden="1" customHeight="1">
      <c r="A16349" s="470"/>
    </row>
    <row r="16350" spans="1:1" s="471" customFormat="1" ht="12" hidden="1" customHeight="1">
      <c r="A16350" s="470"/>
    </row>
    <row r="16351" spans="1:1" s="471" customFormat="1" ht="12" hidden="1" customHeight="1">
      <c r="A16351" s="470"/>
    </row>
    <row r="16352" spans="1:1" s="471" customFormat="1" ht="12" hidden="1" customHeight="1">
      <c r="A16352" s="470"/>
    </row>
    <row r="16353" spans="1:1" s="471" customFormat="1" ht="12" hidden="1" customHeight="1">
      <c r="A16353" s="470"/>
    </row>
    <row r="16354" spans="1:1" s="471" customFormat="1" ht="12" hidden="1" customHeight="1">
      <c r="A16354" s="470"/>
    </row>
    <row r="16355" spans="1:1" s="471" customFormat="1" ht="12" hidden="1" customHeight="1">
      <c r="A16355" s="470"/>
    </row>
    <row r="16356" spans="1:1" s="471" customFormat="1" ht="12" hidden="1" customHeight="1">
      <c r="A16356" s="470"/>
    </row>
    <row r="16357" spans="1:1" s="471" customFormat="1" ht="12" hidden="1" customHeight="1">
      <c r="A16357" s="470"/>
    </row>
    <row r="16358" spans="1:1" s="471" customFormat="1" ht="12" hidden="1" customHeight="1">
      <c r="A16358" s="470"/>
    </row>
    <row r="16359" spans="1:1" s="471" customFormat="1" ht="12" hidden="1" customHeight="1">
      <c r="A16359" s="470"/>
    </row>
    <row r="16360" spans="1:1" s="471" customFormat="1" ht="12" hidden="1" customHeight="1">
      <c r="A16360" s="470"/>
    </row>
    <row r="16361" spans="1:1" s="471" customFormat="1" ht="12" hidden="1" customHeight="1">
      <c r="A16361" s="470"/>
    </row>
    <row r="16362" spans="1:1" s="471" customFormat="1" ht="12" hidden="1" customHeight="1">
      <c r="A16362" s="470"/>
    </row>
    <row r="16363" spans="1:1" s="471" customFormat="1" ht="12" hidden="1" customHeight="1">
      <c r="A16363" s="470"/>
    </row>
    <row r="16364" spans="1:1" s="471" customFormat="1" ht="12" hidden="1" customHeight="1">
      <c r="A16364" s="470"/>
    </row>
    <row r="16365" spans="1:1" s="471" customFormat="1" ht="12" hidden="1" customHeight="1">
      <c r="A16365" s="470"/>
    </row>
    <row r="16366" spans="1:1" s="471" customFormat="1" ht="12" hidden="1" customHeight="1">
      <c r="A16366" s="470"/>
    </row>
    <row r="16367" spans="1:1" s="471" customFormat="1" ht="12" hidden="1" customHeight="1">
      <c r="A16367" s="470"/>
    </row>
    <row r="16368" spans="1:1" s="471" customFormat="1" ht="12" hidden="1" customHeight="1">
      <c r="A16368" s="470"/>
    </row>
    <row r="16369" spans="1:1" s="471" customFormat="1" ht="12" hidden="1" customHeight="1">
      <c r="A16369" s="470"/>
    </row>
    <row r="16370" spans="1:1" s="471" customFormat="1" ht="12" hidden="1" customHeight="1">
      <c r="A16370" s="470"/>
    </row>
    <row r="16371" spans="1:1" s="471" customFormat="1" ht="12" hidden="1" customHeight="1">
      <c r="A16371" s="470"/>
    </row>
    <row r="16372" spans="1:1" s="471" customFormat="1" ht="12" hidden="1" customHeight="1">
      <c r="A16372" s="470"/>
    </row>
    <row r="16373" spans="1:1" s="471" customFormat="1" ht="12" hidden="1" customHeight="1">
      <c r="A16373" s="470"/>
    </row>
    <row r="16374" spans="1:1" s="471" customFormat="1" ht="12" hidden="1" customHeight="1">
      <c r="A16374" s="470"/>
    </row>
    <row r="16375" spans="1:1" s="471" customFormat="1" ht="12" hidden="1" customHeight="1">
      <c r="A16375" s="470"/>
    </row>
    <row r="16376" spans="1:1" s="471" customFormat="1" ht="12" hidden="1" customHeight="1">
      <c r="A16376" s="470"/>
    </row>
    <row r="16377" spans="1:1" s="471" customFormat="1" ht="12" hidden="1" customHeight="1">
      <c r="A16377" s="470"/>
    </row>
    <row r="16378" spans="1:1" s="471" customFormat="1" ht="12" hidden="1" customHeight="1">
      <c r="A16378" s="470"/>
    </row>
    <row r="16379" spans="1:1" s="471" customFormat="1" ht="12" hidden="1" customHeight="1">
      <c r="A16379" s="470"/>
    </row>
    <row r="16380" spans="1:1" s="471" customFormat="1" ht="12" hidden="1" customHeight="1">
      <c r="A16380" s="470"/>
    </row>
    <row r="16381" spans="1:1" s="471" customFormat="1" ht="12" hidden="1" customHeight="1">
      <c r="A16381" s="470"/>
    </row>
    <row r="16382" spans="1:1" s="471" customFormat="1" ht="12" hidden="1" customHeight="1">
      <c r="A16382" s="470"/>
    </row>
    <row r="16383" spans="1:1" s="471" customFormat="1" ht="12" hidden="1" customHeight="1">
      <c r="A16383" s="470"/>
    </row>
    <row r="16384" spans="1:1" s="471" customFormat="1" ht="12" hidden="1" customHeight="1">
      <c r="A16384" s="470"/>
    </row>
    <row r="16385" spans="1:1" s="471" customFormat="1" ht="12" hidden="1" customHeight="1">
      <c r="A16385" s="470"/>
    </row>
    <row r="16386" spans="1:1" s="471" customFormat="1" ht="12" hidden="1" customHeight="1">
      <c r="A16386" s="470"/>
    </row>
    <row r="16387" spans="1:1" s="471" customFormat="1" ht="12" hidden="1" customHeight="1">
      <c r="A16387" s="470"/>
    </row>
    <row r="16388" spans="1:1" s="471" customFormat="1" ht="12" hidden="1" customHeight="1">
      <c r="A16388" s="470"/>
    </row>
    <row r="16389" spans="1:1" s="471" customFormat="1" ht="12" hidden="1" customHeight="1">
      <c r="A16389" s="470"/>
    </row>
    <row r="16390" spans="1:1" s="471" customFormat="1" ht="12" hidden="1" customHeight="1">
      <c r="A16390" s="470"/>
    </row>
    <row r="16391" spans="1:1" s="471" customFormat="1" ht="12" hidden="1" customHeight="1">
      <c r="A16391" s="470"/>
    </row>
    <row r="16392" spans="1:1" s="471" customFormat="1" ht="12" hidden="1" customHeight="1">
      <c r="A16392" s="470"/>
    </row>
    <row r="16393" spans="1:1" s="471" customFormat="1" ht="12" hidden="1" customHeight="1">
      <c r="A16393" s="470"/>
    </row>
    <row r="16394" spans="1:1" s="471" customFormat="1" ht="12" hidden="1" customHeight="1">
      <c r="A16394" s="470"/>
    </row>
    <row r="16395" spans="1:1" s="471" customFormat="1" ht="12" hidden="1" customHeight="1">
      <c r="A16395" s="470"/>
    </row>
    <row r="16396" spans="1:1" s="471" customFormat="1" ht="12" hidden="1" customHeight="1">
      <c r="A16396" s="470"/>
    </row>
    <row r="16397" spans="1:1" s="471" customFormat="1" ht="12" hidden="1" customHeight="1">
      <c r="A16397" s="470"/>
    </row>
    <row r="16398" spans="1:1" s="471" customFormat="1" ht="12" hidden="1" customHeight="1">
      <c r="A16398" s="470"/>
    </row>
    <row r="16399" spans="1:1" s="471" customFormat="1" ht="12" hidden="1" customHeight="1">
      <c r="A16399" s="470"/>
    </row>
    <row r="16400" spans="1:1" s="471" customFormat="1" ht="12" hidden="1" customHeight="1">
      <c r="A16400" s="470"/>
    </row>
    <row r="16401" spans="1:1" s="471" customFormat="1" ht="12" hidden="1" customHeight="1">
      <c r="A16401" s="470"/>
    </row>
    <row r="16402" spans="1:1" s="471" customFormat="1" ht="12" hidden="1" customHeight="1">
      <c r="A16402" s="470"/>
    </row>
    <row r="16403" spans="1:1" s="471" customFormat="1" ht="12" hidden="1" customHeight="1">
      <c r="A16403" s="470"/>
    </row>
    <row r="16404" spans="1:1" s="471" customFormat="1" ht="12" hidden="1" customHeight="1">
      <c r="A16404" s="470"/>
    </row>
    <row r="16405" spans="1:1" s="471" customFormat="1" ht="12" hidden="1" customHeight="1">
      <c r="A16405" s="470"/>
    </row>
    <row r="16406" spans="1:1" s="471" customFormat="1" ht="12" hidden="1" customHeight="1">
      <c r="A16406" s="470"/>
    </row>
    <row r="16407" spans="1:1" s="471" customFormat="1" ht="12" hidden="1" customHeight="1">
      <c r="A16407" s="470"/>
    </row>
    <row r="16408" spans="1:1" s="471" customFormat="1" ht="12" hidden="1" customHeight="1">
      <c r="A16408" s="470"/>
    </row>
    <row r="16409" spans="1:1" s="471" customFormat="1" ht="12" hidden="1" customHeight="1">
      <c r="A16409" s="470"/>
    </row>
    <row r="16410" spans="1:1" s="471" customFormat="1" ht="12" hidden="1" customHeight="1">
      <c r="A16410" s="470"/>
    </row>
    <row r="16411" spans="1:1" s="471" customFormat="1" ht="12" hidden="1" customHeight="1">
      <c r="A16411" s="470"/>
    </row>
    <row r="16412" spans="1:1" s="471" customFormat="1" ht="12" hidden="1" customHeight="1">
      <c r="A16412" s="470"/>
    </row>
    <row r="16413" spans="1:1" s="471" customFormat="1" ht="12" hidden="1" customHeight="1">
      <c r="A16413" s="470"/>
    </row>
    <row r="16414" spans="1:1" s="471" customFormat="1" ht="12" hidden="1" customHeight="1">
      <c r="A16414" s="470"/>
    </row>
    <row r="16415" spans="1:1" s="471" customFormat="1" ht="12" hidden="1" customHeight="1">
      <c r="A16415" s="470"/>
    </row>
    <row r="16416" spans="1:1" s="471" customFormat="1" ht="12" hidden="1" customHeight="1">
      <c r="A16416" s="470"/>
    </row>
    <row r="16417" spans="1:1" s="471" customFormat="1" ht="12" hidden="1" customHeight="1">
      <c r="A16417" s="470"/>
    </row>
    <row r="16418" spans="1:1" s="471" customFormat="1" ht="12" hidden="1" customHeight="1">
      <c r="A16418" s="470"/>
    </row>
    <row r="16419" spans="1:1" s="471" customFormat="1" ht="12" hidden="1" customHeight="1">
      <c r="A16419" s="470"/>
    </row>
    <row r="16420" spans="1:1" s="471" customFormat="1" ht="12" hidden="1" customHeight="1">
      <c r="A16420" s="470"/>
    </row>
    <row r="16421" spans="1:1" s="471" customFormat="1" ht="12" hidden="1" customHeight="1">
      <c r="A16421" s="470"/>
    </row>
    <row r="16422" spans="1:1" s="471" customFormat="1" ht="12" hidden="1" customHeight="1">
      <c r="A16422" s="470"/>
    </row>
    <row r="16423" spans="1:1" s="471" customFormat="1" ht="12" hidden="1" customHeight="1">
      <c r="A16423" s="470"/>
    </row>
    <row r="16424" spans="1:1" s="471" customFormat="1" ht="12" hidden="1" customHeight="1">
      <c r="A16424" s="470"/>
    </row>
    <row r="16425" spans="1:1" s="471" customFormat="1" ht="12" hidden="1" customHeight="1">
      <c r="A16425" s="470"/>
    </row>
    <row r="16426" spans="1:1" s="471" customFormat="1" ht="12" hidden="1" customHeight="1">
      <c r="A16426" s="470"/>
    </row>
    <row r="16427" spans="1:1" s="471" customFormat="1" ht="12" hidden="1" customHeight="1">
      <c r="A16427" s="470"/>
    </row>
    <row r="16428" spans="1:1" s="471" customFormat="1" ht="12" hidden="1" customHeight="1">
      <c r="A16428" s="470"/>
    </row>
    <row r="16429" spans="1:1" s="471" customFormat="1" ht="12" hidden="1" customHeight="1">
      <c r="A16429" s="470"/>
    </row>
    <row r="16430" spans="1:1" s="471" customFormat="1" ht="12" hidden="1" customHeight="1">
      <c r="A16430" s="470"/>
    </row>
    <row r="16431" spans="1:1" s="471" customFormat="1" ht="12" hidden="1" customHeight="1">
      <c r="A16431" s="470"/>
    </row>
    <row r="16432" spans="1:1" s="471" customFormat="1" ht="12" hidden="1" customHeight="1">
      <c r="A16432" s="470"/>
    </row>
    <row r="16433" spans="1:1" s="471" customFormat="1" ht="12" hidden="1" customHeight="1">
      <c r="A16433" s="470"/>
    </row>
    <row r="16434" spans="1:1" s="471" customFormat="1" ht="12" hidden="1" customHeight="1">
      <c r="A16434" s="470"/>
    </row>
    <row r="16435" spans="1:1" s="471" customFormat="1" ht="12" hidden="1" customHeight="1">
      <c r="A16435" s="470"/>
    </row>
    <row r="16436" spans="1:1" s="471" customFormat="1" ht="12" hidden="1" customHeight="1">
      <c r="A16436" s="470"/>
    </row>
    <row r="16437" spans="1:1" s="471" customFormat="1" ht="12" hidden="1" customHeight="1">
      <c r="A16437" s="470"/>
    </row>
    <row r="16438" spans="1:1" s="471" customFormat="1" ht="12" hidden="1" customHeight="1">
      <c r="A16438" s="470"/>
    </row>
    <row r="16439" spans="1:1" s="471" customFormat="1" ht="12" hidden="1" customHeight="1">
      <c r="A16439" s="470"/>
    </row>
    <row r="16440" spans="1:1" s="471" customFormat="1" ht="12" hidden="1" customHeight="1">
      <c r="A16440" s="470"/>
    </row>
    <row r="16441" spans="1:1" s="471" customFormat="1" ht="12" hidden="1" customHeight="1">
      <c r="A16441" s="470"/>
    </row>
    <row r="16442" spans="1:1" s="471" customFormat="1" ht="12" hidden="1" customHeight="1">
      <c r="A16442" s="470"/>
    </row>
    <row r="16443" spans="1:1" s="471" customFormat="1" ht="12" hidden="1" customHeight="1">
      <c r="A16443" s="470"/>
    </row>
    <row r="16444" spans="1:1" s="471" customFormat="1" ht="12" hidden="1" customHeight="1">
      <c r="A16444" s="470"/>
    </row>
    <row r="16445" spans="1:1" s="471" customFormat="1" ht="12" hidden="1" customHeight="1">
      <c r="A16445" s="470"/>
    </row>
    <row r="16446" spans="1:1" s="471" customFormat="1" ht="12" hidden="1" customHeight="1">
      <c r="A16446" s="470"/>
    </row>
    <row r="16447" spans="1:1" s="471" customFormat="1" ht="12" hidden="1" customHeight="1">
      <c r="A16447" s="470"/>
    </row>
    <row r="16448" spans="1:1" s="471" customFormat="1" ht="12" hidden="1" customHeight="1">
      <c r="A16448" s="470"/>
    </row>
    <row r="16449" spans="1:1" s="471" customFormat="1" ht="12" hidden="1" customHeight="1">
      <c r="A16449" s="470"/>
    </row>
    <row r="16450" spans="1:1" s="471" customFormat="1" ht="12" hidden="1" customHeight="1">
      <c r="A16450" s="470"/>
    </row>
    <row r="16451" spans="1:1" s="471" customFormat="1" ht="12" hidden="1" customHeight="1">
      <c r="A16451" s="470"/>
    </row>
    <row r="16452" spans="1:1" s="471" customFormat="1" ht="12" hidden="1" customHeight="1">
      <c r="A16452" s="470"/>
    </row>
    <row r="16453" spans="1:1" s="471" customFormat="1" ht="12" hidden="1" customHeight="1">
      <c r="A16453" s="470"/>
    </row>
    <row r="16454" spans="1:1" s="471" customFormat="1" ht="12" hidden="1" customHeight="1">
      <c r="A16454" s="470"/>
    </row>
    <row r="16455" spans="1:1" s="471" customFormat="1" ht="12" hidden="1" customHeight="1">
      <c r="A16455" s="470"/>
    </row>
    <row r="16456" spans="1:1" s="471" customFormat="1" ht="12" hidden="1" customHeight="1">
      <c r="A16456" s="470"/>
    </row>
    <row r="16457" spans="1:1" s="471" customFormat="1" ht="12" hidden="1" customHeight="1">
      <c r="A16457" s="470"/>
    </row>
    <row r="16458" spans="1:1" s="471" customFormat="1" ht="12" hidden="1" customHeight="1">
      <c r="A16458" s="470"/>
    </row>
    <row r="16459" spans="1:1" s="471" customFormat="1" ht="12" hidden="1" customHeight="1">
      <c r="A16459" s="470"/>
    </row>
    <row r="16460" spans="1:1" s="471" customFormat="1" ht="12" hidden="1" customHeight="1">
      <c r="A16460" s="470"/>
    </row>
    <row r="16461" spans="1:1" s="471" customFormat="1" ht="12" hidden="1" customHeight="1">
      <c r="A16461" s="470"/>
    </row>
    <row r="16462" spans="1:1" s="471" customFormat="1" ht="12" hidden="1" customHeight="1">
      <c r="A16462" s="470"/>
    </row>
    <row r="16463" spans="1:1" s="471" customFormat="1" ht="12" hidden="1" customHeight="1">
      <c r="A16463" s="470"/>
    </row>
    <row r="16464" spans="1:1" s="471" customFormat="1" ht="12" hidden="1" customHeight="1">
      <c r="A16464" s="470"/>
    </row>
    <row r="16465" spans="1:1" s="471" customFormat="1" ht="12" hidden="1" customHeight="1">
      <c r="A16465" s="470"/>
    </row>
    <row r="16466" spans="1:1" s="471" customFormat="1" ht="12" hidden="1" customHeight="1">
      <c r="A16466" s="470"/>
    </row>
    <row r="16467" spans="1:1" s="471" customFormat="1" ht="12" hidden="1" customHeight="1">
      <c r="A16467" s="470"/>
    </row>
    <row r="16468" spans="1:1" s="471" customFormat="1" ht="12" hidden="1" customHeight="1">
      <c r="A16468" s="470"/>
    </row>
    <row r="16469" spans="1:1" s="471" customFormat="1" ht="12" hidden="1" customHeight="1">
      <c r="A16469" s="470"/>
    </row>
    <row r="16470" spans="1:1" s="471" customFormat="1" ht="12" hidden="1" customHeight="1">
      <c r="A16470" s="470"/>
    </row>
    <row r="16471" spans="1:1" s="471" customFormat="1" ht="12" hidden="1" customHeight="1">
      <c r="A16471" s="470"/>
    </row>
    <row r="16472" spans="1:1" s="471" customFormat="1" ht="12" hidden="1" customHeight="1">
      <c r="A16472" s="470"/>
    </row>
    <row r="16473" spans="1:1" s="471" customFormat="1" ht="12" hidden="1" customHeight="1">
      <c r="A16473" s="470"/>
    </row>
    <row r="16474" spans="1:1" s="471" customFormat="1" ht="12" hidden="1" customHeight="1">
      <c r="A16474" s="470"/>
    </row>
    <row r="16475" spans="1:1" s="471" customFormat="1" ht="12" hidden="1" customHeight="1">
      <c r="A16475" s="470"/>
    </row>
    <row r="16476" spans="1:1" s="471" customFormat="1" ht="12" hidden="1" customHeight="1">
      <c r="A16476" s="470"/>
    </row>
    <row r="16477" spans="1:1" s="471" customFormat="1" ht="12" hidden="1" customHeight="1">
      <c r="A16477" s="470"/>
    </row>
    <row r="16478" spans="1:1" s="471" customFormat="1" ht="12" hidden="1" customHeight="1">
      <c r="A16478" s="470"/>
    </row>
    <row r="16479" spans="1:1" s="471" customFormat="1" ht="12" hidden="1" customHeight="1">
      <c r="A16479" s="470"/>
    </row>
    <row r="16480" spans="1:1" s="471" customFormat="1" ht="12" hidden="1" customHeight="1">
      <c r="A16480" s="470"/>
    </row>
    <row r="16481" spans="1:1" s="471" customFormat="1" ht="12" hidden="1" customHeight="1">
      <c r="A16481" s="470"/>
    </row>
    <row r="16482" spans="1:1" s="471" customFormat="1" ht="12" hidden="1" customHeight="1">
      <c r="A16482" s="470"/>
    </row>
    <row r="16483" spans="1:1" s="471" customFormat="1" ht="12" hidden="1" customHeight="1">
      <c r="A16483" s="470"/>
    </row>
    <row r="16484" spans="1:1" s="471" customFormat="1" ht="12" hidden="1" customHeight="1">
      <c r="A16484" s="470"/>
    </row>
    <row r="16485" spans="1:1" s="471" customFormat="1" ht="12" hidden="1" customHeight="1">
      <c r="A16485" s="470"/>
    </row>
    <row r="16486" spans="1:1" s="471" customFormat="1" ht="12" hidden="1" customHeight="1">
      <c r="A16486" s="470"/>
    </row>
    <row r="16487" spans="1:1" s="471" customFormat="1" ht="12" hidden="1" customHeight="1">
      <c r="A16487" s="470"/>
    </row>
    <row r="16488" spans="1:1" s="471" customFormat="1" ht="12" hidden="1" customHeight="1">
      <c r="A16488" s="470"/>
    </row>
    <row r="16489" spans="1:1" s="471" customFormat="1" ht="12" hidden="1" customHeight="1">
      <c r="A16489" s="470"/>
    </row>
    <row r="16490" spans="1:1" s="471" customFormat="1" ht="12" hidden="1" customHeight="1">
      <c r="A16490" s="470"/>
    </row>
    <row r="16491" spans="1:1" s="471" customFormat="1" ht="12" hidden="1" customHeight="1">
      <c r="A16491" s="470"/>
    </row>
    <row r="16492" spans="1:1" s="471" customFormat="1" ht="12" hidden="1" customHeight="1">
      <c r="A16492" s="470"/>
    </row>
    <row r="16493" spans="1:1" s="471" customFormat="1" ht="12" hidden="1" customHeight="1">
      <c r="A16493" s="470"/>
    </row>
    <row r="16494" spans="1:1" s="471" customFormat="1" ht="12" hidden="1" customHeight="1">
      <c r="A16494" s="470"/>
    </row>
    <row r="16495" spans="1:1" s="471" customFormat="1" ht="12" hidden="1" customHeight="1">
      <c r="A16495" s="470"/>
    </row>
    <row r="16496" spans="1:1" s="471" customFormat="1" ht="12" hidden="1" customHeight="1">
      <c r="A16496" s="470"/>
    </row>
    <row r="16497" spans="1:1" s="471" customFormat="1" ht="12" hidden="1" customHeight="1">
      <c r="A16497" s="470"/>
    </row>
    <row r="16498" spans="1:1" s="471" customFormat="1" ht="12" hidden="1" customHeight="1">
      <c r="A16498" s="470"/>
    </row>
    <row r="16499" spans="1:1" s="471" customFormat="1" ht="12" hidden="1" customHeight="1">
      <c r="A16499" s="470"/>
    </row>
    <row r="16500" spans="1:1" s="471" customFormat="1" ht="12" hidden="1" customHeight="1">
      <c r="A16500" s="470"/>
    </row>
    <row r="16501" spans="1:1" s="471" customFormat="1" ht="12" hidden="1" customHeight="1">
      <c r="A16501" s="470"/>
    </row>
    <row r="16502" spans="1:1" s="471" customFormat="1" ht="12" hidden="1" customHeight="1">
      <c r="A16502" s="470"/>
    </row>
    <row r="16503" spans="1:1" s="471" customFormat="1" ht="12" hidden="1" customHeight="1">
      <c r="A16503" s="470"/>
    </row>
    <row r="16504" spans="1:1" s="471" customFormat="1" ht="12" hidden="1" customHeight="1">
      <c r="A16504" s="470"/>
    </row>
    <row r="16505" spans="1:1" s="471" customFormat="1" ht="12" hidden="1" customHeight="1">
      <c r="A16505" s="470"/>
    </row>
    <row r="16506" spans="1:1" s="471" customFormat="1" ht="12" hidden="1" customHeight="1">
      <c r="A16506" s="470"/>
    </row>
    <row r="16507" spans="1:1" s="471" customFormat="1" ht="12" hidden="1" customHeight="1">
      <c r="A16507" s="470"/>
    </row>
    <row r="16508" spans="1:1" s="471" customFormat="1" ht="12" hidden="1" customHeight="1">
      <c r="A16508" s="470"/>
    </row>
    <row r="16509" spans="1:1" s="471" customFormat="1" ht="12" hidden="1" customHeight="1">
      <c r="A16509" s="470"/>
    </row>
    <row r="16510" spans="1:1" s="471" customFormat="1" ht="12" hidden="1" customHeight="1">
      <c r="A16510" s="470"/>
    </row>
    <row r="16511" spans="1:1" s="471" customFormat="1" ht="12" hidden="1" customHeight="1">
      <c r="A16511" s="470"/>
    </row>
    <row r="16512" spans="1:1" s="471" customFormat="1" ht="12" hidden="1" customHeight="1">
      <c r="A16512" s="470"/>
    </row>
    <row r="16513" spans="1:1" s="471" customFormat="1" ht="12" hidden="1" customHeight="1">
      <c r="A16513" s="470"/>
    </row>
    <row r="16514" spans="1:1" s="471" customFormat="1" ht="12" hidden="1" customHeight="1">
      <c r="A16514" s="470"/>
    </row>
    <row r="16515" spans="1:1" s="471" customFormat="1" ht="12" hidden="1" customHeight="1">
      <c r="A16515" s="470"/>
    </row>
    <row r="16516" spans="1:1" s="471" customFormat="1" ht="12" hidden="1" customHeight="1">
      <c r="A16516" s="470"/>
    </row>
    <row r="16517" spans="1:1" s="471" customFormat="1" ht="12" hidden="1" customHeight="1">
      <c r="A16517" s="470"/>
    </row>
    <row r="16518" spans="1:1" s="471" customFormat="1" ht="12" hidden="1" customHeight="1">
      <c r="A16518" s="470"/>
    </row>
    <row r="16519" spans="1:1" s="471" customFormat="1" ht="12" hidden="1" customHeight="1">
      <c r="A16519" s="470"/>
    </row>
    <row r="16520" spans="1:1" s="471" customFormat="1" ht="12" hidden="1" customHeight="1">
      <c r="A16520" s="470"/>
    </row>
    <row r="16521" spans="1:1" s="471" customFormat="1" ht="12" hidden="1" customHeight="1">
      <c r="A16521" s="470"/>
    </row>
    <row r="16522" spans="1:1" s="471" customFormat="1" ht="12" hidden="1" customHeight="1">
      <c r="A16522" s="470"/>
    </row>
    <row r="16523" spans="1:1" s="471" customFormat="1" ht="12" hidden="1" customHeight="1">
      <c r="A16523" s="470"/>
    </row>
    <row r="16524" spans="1:1" s="471" customFormat="1" ht="12" hidden="1" customHeight="1">
      <c r="A16524" s="470"/>
    </row>
    <row r="16525" spans="1:1" s="471" customFormat="1" ht="12" hidden="1" customHeight="1">
      <c r="A16525" s="470"/>
    </row>
    <row r="16526" spans="1:1" s="471" customFormat="1" ht="12" hidden="1" customHeight="1">
      <c r="A16526" s="470"/>
    </row>
    <row r="16527" spans="1:1" s="471" customFormat="1" ht="12" hidden="1" customHeight="1">
      <c r="A16527" s="470"/>
    </row>
    <row r="16528" spans="1:1" s="471" customFormat="1" ht="12" hidden="1" customHeight="1">
      <c r="A16528" s="470"/>
    </row>
    <row r="16529" spans="1:1" s="471" customFormat="1" ht="12" hidden="1" customHeight="1">
      <c r="A16529" s="470"/>
    </row>
    <row r="16530" spans="1:1" s="471" customFormat="1" ht="12" hidden="1" customHeight="1">
      <c r="A16530" s="470"/>
    </row>
    <row r="16531" spans="1:1" s="471" customFormat="1" ht="12" hidden="1" customHeight="1">
      <c r="A16531" s="470"/>
    </row>
    <row r="16532" spans="1:1" s="471" customFormat="1" ht="12" hidden="1" customHeight="1">
      <c r="A16532" s="470"/>
    </row>
    <row r="16533" spans="1:1" s="471" customFormat="1" ht="12" hidden="1" customHeight="1">
      <c r="A16533" s="470"/>
    </row>
    <row r="16534" spans="1:1" s="471" customFormat="1" ht="12" hidden="1" customHeight="1">
      <c r="A16534" s="470"/>
    </row>
    <row r="16535" spans="1:1" s="471" customFormat="1" ht="12" hidden="1" customHeight="1">
      <c r="A16535" s="470"/>
    </row>
    <row r="16536" spans="1:1" s="471" customFormat="1" ht="12" hidden="1" customHeight="1">
      <c r="A16536" s="470"/>
    </row>
    <row r="16537" spans="1:1" s="471" customFormat="1" ht="12" hidden="1" customHeight="1">
      <c r="A16537" s="470"/>
    </row>
    <row r="16538" spans="1:1" s="471" customFormat="1" ht="12" hidden="1" customHeight="1">
      <c r="A16538" s="470"/>
    </row>
    <row r="16539" spans="1:1" s="471" customFormat="1" ht="12" hidden="1" customHeight="1">
      <c r="A16539" s="470"/>
    </row>
    <row r="16540" spans="1:1" s="471" customFormat="1" ht="12" hidden="1" customHeight="1">
      <c r="A16540" s="470"/>
    </row>
    <row r="16541" spans="1:1" s="471" customFormat="1" ht="12" hidden="1" customHeight="1">
      <c r="A16541" s="470"/>
    </row>
    <row r="16542" spans="1:1" s="471" customFormat="1" ht="12" hidden="1" customHeight="1">
      <c r="A16542" s="470"/>
    </row>
    <row r="16543" spans="1:1" s="471" customFormat="1" ht="12" hidden="1" customHeight="1">
      <c r="A16543" s="470"/>
    </row>
    <row r="16544" spans="1:1" s="471" customFormat="1" ht="12" hidden="1" customHeight="1">
      <c r="A16544" s="470"/>
    </row>
    <row r="16545" spans="1:1" s="471" customFormat="1" ht="12" hidden="1" customHeight="1">
      <c r="A16545" s="470"/>
    </row>
    <row r="16546" spans="1:1" s="471" customFormat="1" ht="12" hidden="1" customHeight="1">
      <c r="A16546" s="470"/>
    </row>
    <row r="16547" spans="1:1" s="471" customFormat="1" ht="12" hidden="1" customHeight="1">
      <c r="A16547" s="470"/>
    </row>
    <row r="16548" spans="1:1" s="471" customFormat="1" ht="12" hidden="1" customHeight="1">
      <c r="A16548" s="470"/>
    </row>
    <row r="16549" spans="1:1" s="471" customFormat="1" ht="12" hidden="1" customHeight="1">
      <c r="A16549" s="470"/>
    </row>
    <row r="16550" spans="1:1" s="471" customFormat="1" ht="12" hidden="1" customHeight="1">
      <c r="A16550" s="470"/>
    </row>
    <row r="16551" spans="1:1" s="471" customFormat="1" ht="12" hidden="1" customHeight="1">
      <c r="A16551" s="470"/>
    </row>
    <row r="16552" spans="1:1" s="471" customFormat="1" ht="12" hidden="1" customHeight="1">
      <c r="A16552" s="470"/>
    </row>
    <row r="16553" spans="1:1" s="471" customFormat="1" ht="12" hidden="1" customHeight="1">
      <c r="A16553" s="470"/>
    </row>
    <row r="16554" spans="1:1" s="471" customFormat="1" ht="12" hidden="1" customHeight="1">
      <c r="A16554" s="470"/>
    </row>
    <row r="16555" spans="1:1" s="471" customFormat="1" ht="12" hidden="1" customHeight="1">
      <c r="A16555" s="470"/>
    </row>
    <row r="16556" spans="1:1" s="471" customFormat="1" ht="12" hidden="1" customHeight="1">
      <c r="A16556" s="470"/>
    </row>
    <row r="16557" spans="1:1" s="471" customFormat="1" ht="12" hidden="1" customHeight="1">
      <c r="A16557" s="470"/>
    </row>
    <row r="16558" spans="1:1" s="471" customFormat="1" ht="12" hidden="1" customHeight="1">
      <c r="A16558" s="470"/>
    </row>
    <row r="16559" spans="1:1" s="471" customFormat="1" ht="12" hidden="1" customHeight="1">
      <c r="A16559" s="470"/>
    </row>
    <row r="16560" spans="1:1" s="471" customFormat="1" ht="12" hidden="1" customHeight="1">
      <c r="A16560" s="470"/>
    </row>
    <row r="16561" spans="1:1" s="471" customFormat="1" ht="12" hidden="1" customHeight="1">
      <c r="A16561" s="470"/>
    </row>
    <row r="16562" spans="1:1" s="471" customFormat="1" ht="12" hidden="1" customHeight="1">
      <c r="A16562" s="470"/>
    </row>
    <row r="16563" spans="1:1" s="471" customFormat="1" ht="12" hidden="1" customHeight="1">
      <c r="A16563" s="470"/>
    </row>
    <row r="16564" spans="1:1" s="471" customFormat="1" ht="12" hidden="1" customHeight="1">
      <c r="A16564" s="470"/>
    </row>
    <row r="16565" spans="1:1" s="471" customFormat="1" ht="12" hidden="1" customHeight="1">
      <c r="A16565" s="470"/>
    </row>
    <row r="16566" spans="1:1" s="471" customFormat="1" ht="12" hidden="1" customHeight="1">
      <c r="A16566" s="470"/>
    </row>
    <row r="16567" spans="1:1" s="471" customFormat="1" ht="12" hidden="1" customHeight="1">
      <c r="A16567" s="470"/>
    </row>
    <row r="16568" spans="1:1" s="471" customFormat="1" ht="12" hidden="1" customHeight="1">
      <c r="A16568" s="470"/>
    </row>
    <row r="16569" spans="1:1" s="471" customFormat="1" ht="12" hidden="1" customHeight="1">
      <c r="A16569" s="470"/>
    </row>
    <row r="16570" spans="1:1" s="471" customFormat="1" ht="12" hidden="1" customHeight="1">
      <c r="A16570" s="470"/>
    </row>
    <row r="16571" spans="1:1" s="471" customFormat="1" ht="12" hidden="1" customHeight="1">
      <c r="A16571" s="470"/>
    </row>
    <row r="16572" spans="1:1" s="471" customFormat="1" ht="12" hidden="1" customHeight="1">
      <c r="A16572" s="470"/>
    </row>
    <row r="16573" spans="1:1" s="471" customFormat="1" ht="12" hidden="1" customHeight="1">
      <c r="A16573" s="470"/>
    </row>
    <row r="16574" spans="1:1" s="471" customFormat="1" ht="12" hidden="1" customHeight="1">
      <c r="A16574" s="470"/>
    </row>
    <row r="16575" spans="1:1" s="471" customFormat="1" ht="12" hidden="1" customHeight="1">
      <c r="A16575" s="470"/>
    </row>
    <row r="16576" spans="1:1" s="471" customFormat="1" ht="12" hidden="1" customHeight="1">
      <c r="A16576" s="470"/>
    </row>
    <row r="16577" spans="1:1" s="471" customFormat="1" ht="12" hidden="1" customHeight="1">
      <c r="A16577" s="470"/>
    </row>
    <row r="16578" spans="1:1" s="471" customFormat="1" ht="12" hidden="1" customHeight="1">
      <c r="A16578" s="470"/>
    </row>
    <row r="16579" spans="1:1" s="471" customFormat="1" ht="12" hidden="1" customHeight="1">
      <c r="A16579" s="470"/>
    </row>
    <row r="16580" spans="1:1" s="471" customFormat="1" ht="12" hidden="1" customHeight="1">
      <c r="A16580" s="470"/>
    </row>
    <row r="16581" spans="1:1" s="471" customFormat="1" ht="12" hidden="1" customHeight="1">
      <c r="A16581" s="470"/>
    </row>
    <row r="16582" spans="1:1" s="471" customFormat="1" ht="12" hidden="1" customHeight="1">
      <c r="A16582" s="470"/>
    </row>
    <row r="16583" spans="1:1" s="471" customFormat="1" ht="12" hidden="1" customHeight="1">
      <c r="A16583" s="470"/>
    </row>
    <row r="16584" spans="1:1" s="471" customFormat="1" ht="12" hidden="1" customHeight="1">
      <c r="A16584" s="470"/>
    </row>
    <row r="16585" spans="1:1" s="471" customFormat="1" ht="12" hidden="1" customHeight="1">
      <c r="A16585" s="470"/>
    </row>
    <row r="16586" spans="1:1" s="471" customFormat="1" ht="12" hidden="1" customHeight="1">
      <c r="A16586" s="470"/>
    </row>
    <row r="16587" spans="1:1" s="471" customFormat="1" ht="12" hidden="1" customHeight="1">
      <c r="A16587" s="470"/>
    </row>
    <row r="16588" spans="1:1" s="471" customFormat="1" ht="12" hidden="1" customHeight="1">
      <c r="A16588" s="470"/>
    </row>
    <row r="16589" spans="1:1" s="471" customFormat="1" ht="12" hidden="1" customHeight="1">
      <c r="A16589" s="470"/>
    </row>
    <row r="16590" spans="1:1" s="471" customFormat="1" ht="12" hidden="1" customHeight="1">
      <c r="A16590" s="470"/>
    </row>
    <row r="16591" spans="1:1" s="471" customFormat="1" ht="12" hidden="1" customHeight="1">
      <c r="A16591" s="470"/>
    </row>
    <row r="16592" spans="1:1" s="471" customFormat="1" ht="12" hidden="1" customHeight="1">
      <c r="A16592" s="470"/>
    </row>
    <row r="16593" spans="1:1" s="471" customFormat="1" ht="12" hidden="1" customHeight="1">
      <c r="A16593" s="470"/>
    </row>
    <row r="16594" spans="1:1" s="471" customFormat="1" ht="12" hidden="1" customHeight="1">
      <c r="A16594" s="470"/>
    </row>
    <row r="16595" spans="1:1" s="471" customFormat="1" ht="12" hidden="1" customHeight="1">
      <c r="A16595" s="470"/>
    </row>
    <row r="16596" spans="1:1" s="471" customFormat="1" ht="12" hidden="1" customHeight="1">
      <c r="A16596" s="470"/>
    </row>
    <row r="16597" spans="1:1" s="471" customFormat="1" ht="12" hidden="1" customHeight="1">
      <c r="A16597" s="470"/>
    </row>
    <row r="16598" spans="1:1" s="471" customFormat="1" ht="12" hidden="1" customHeight="1">
      <c r="A16598" s="470"/>
    </row>
    <row r="16599" spans="1:1" s="471" customFormat="1" ht="12" hidden="1" customHeight="1">
      <c r="A16599" s="470"/>
    </row>
    <row r="16600" spans="1:1" s="471" customFormat="1" ht="12" hidden="1" customHeight="1">
      <c r="A16600" s="470"/>
    </row>
    <row r="16601" spans="1:1" s="471" customFormat="1" ht="12" hidden="1" customHeight="1">
      <c r="A16601" s="470"/>
    </row>
    <row r="16602" spans="1:1" s="471" customFormat="1" ht="12" hidden="1" customHeight="1">
      <c r="A16602" s="470"/>
    </row>
    <row r="16603" spans="1:1" s="471" customFormat="1" ht="12" hidden="1" customHeight="1">
      <c r="A16603" s="470"/>
    </row>
    <row r="16604" spans="1:1" s="471" customFormat="1" ht="12" hidden="1" customHeight="1">
      <c r="A16604" s="470"/>
    </row>
    <row r="16605" spans="1:1" s="471" customFormat="1" ht="12" hidden="1" customHeight="1">
      <c r="A16605" s="470"/>
    </row>
    <row r="16606" spans="1:1" s="471" customFormat="1" ht="12" hidden="1" customHeight="1">
      <c r="A16606" s="470"/>
    </row>
    <row r="16607" spans="1:1" s="471" customFormat="1" ht="12" hidden="1" customHeight="1">
      <c r="A16607" s="470"/>
    </row>
    <row r="16608" spans="1:1" s="471" customFormat="1" ht="12" hidden="1" customHeight="1">
      <c r="A16608" s="470"/>
    </row>
    <row r="16609" spans="1:1" s="471" customFormat="1" ht="12" hidden="1" customHeight="1">
      <c r="A16609" s="470"/>
    </row>
    <row r="16610" spans="1:1" s="471" customFormat="1" ht="12" hidden="1" customHeight="1">
      <c r="A16610" s="470"/>
    </row>
    <row r="16611" spans="1:1" s="471" customFormat="1" ht="12" hidden="1" customHeight="1">
      <c r="A16611" s="470"/>
    </row>
    <row r="16612" spans="1:1" s="471" customFormat="1" ht="12" hidden="1" customHeight="1">
      <c r="A16612" s="470"/>
    </row>
    <row r="16613" spans="1:1" s="471" customFormat="1" ht="12" hidden="1" customHeight="1">
      <c r="A16613" s="470"/>
    </row>
    <row r="16614" spans="1:1" s="471" customFormat="1" ht="12" hidden="1" customHeight="1">
      <c r="A16614" s="470"/>
    </row>
    <row r="16615" spans="1:1" s="471" customFormat="1" ht="12" hidden="1" customHeight="1">
      <c r="A16615" s="470"/>
    </row>
    <row r="16616" spans="1:1" s="471" customFormat="1" ht="12" hidden="1" customHeight="1">
      <c r="A16616" s="470"/>
    </row>
    <row r="16617" spans="1:1" s="471" customFormat="1" ht="12" hidden="1" customHeight="1">
      <c r="A16617" s="470"/>
    </row>
    <row r="16618" spans="1:1" s="471" customFormat="1" ht="12" hidden="1" customHeight="1">
      <c r="A16618" s="470"/>
    </row>
    <row r="16619" spans="1:1" s="471" customFormat="1" ht="12" hidden="1" customHeight="1">
      <c r="A16619" s="470"/>
    </row>
    <row r="16620" spans="1:1" s="471" customFormat="1" ht="12" hidden="1" customHeight="1">
      <c r="A16620" s="470"/>
    </row>
    <row r="16621" spans="1:1" s="471" customFormat="1" ht="12" hidden="1" customHeight="1">
      <c r="A16621" s="470"/>
    </row>
    <row r="16622" spans="1:1" s="471" customFormat="1" ht="12" hidden="1" customHeight="1">
      <c r="A16622" s="470"/>
    </row>
    <row r="16623" spans="1:1" s="471" customFormat="1" ht="12" hidden="1" customHeight="1">
      <c r="A16623" s="470"/>
    </row>
    <row r="16624" spans="1:1" s="471" customFormat="1" ht="12" hidden="1" customHeight="1">
      <c r="A16624" s="470"/>
    </row>
    <row r="16625" spans="1:1" s="471" customFormat="1" ht="12" hidden="1" customHeight="1">
      <c r="A16625" s="470"/>
    </row>
    <row r="16626" spans="1:1" s="471" customFormat="1" ht="12" hidden="1" customHeight="1">
      <c r="A16626" s="470"/>
    </row>
    <row r="16627" spans="1:1" s="471" customFormat="1" ht="12" hidden="1" customHeight="1">
      <c r="A16627" s="470"/>
    </row>
    <row r="16628" spans="1:1" s="471" customFormat="1" ht="12" hidden="1" customHeight="1">
      <c r="A16628" s="470"/>
    </row>
    <row r="16629" spans="1:1" s="471" customFormat="1" ht="12" hidden="1" customHeight="1">
      <c r="A16629" s="470"/>
    </row>
    <row r="16630" spans="1:1" s="471" customFormat="1" ht="12" hidden="1" customHeight="1">
      <c r="A16630" s="470"/>
    </row>
    <row r="16631" spans="1:1" s="471" customFormat="1" ht="12" hidden="1" customHeight="1">
      <c r="A16631" s="470"/>
    </row>
    <row r="16632" spans="1:1" s="471" customFormat="1" ht="12" hidden="1" customHeight="1">
      <c r="A16632" s="470"/>
    </row>
    <row r="16633" spans="1:1" s="471" customFormat="1" ht="12" hidden="1" customHeight="1">
      <c r="A16633" s="470"/>
    </row>
    <row r="16634" spans="1:1" s="471" customFormat="1" ht="12" hidden="1" customHeight="1">
      <c r="A16634" s="470"/>
    </row>
    <row r="16635" spans="1:1" s="471" customFormat="1" ht="12" hidden="1" customHeight="1">
      <c r="A16635" s="470"/>
    </row>
    <row r="16636" spans="1:1" s="471" customFormat="1" ht="12" hidden="1" customHeight="1">
      <c r="A16636" s="470"/>
    </row>
    <row r="16637" spans="1:1" s="471" customFormat="1" ht="12" hidden="1" customHeight="1">
      <c r="A16637" s="470"/>
    </row>
    <row r="16638" spans="1:1" s="471" customFormat="1" ht="12" hidden="1" customHeight="1">
      <c r="A16638" s="470"/>
    </row>
    <row r="16639" spans="1:1" s="471" customFormat="1" ht="12" hidden="1" customHeight="1">
      <c r="A16639" s="470"/>
    </row>
    <row r="16640" spans="1:1" s="471" customFormat="1" ht="12" hidden="1" customHeight="1">
      <c r="A16640" s="470"/>
    </row>
    <row r="16641" spans="1:1" s="471" customFormat="1" ht="12" hidden="1" customHeight="1">
      <c r="A16641" s="470"/>
    </row>
    <row r="16642" spans="1:1" s="471" customFormat="1" ht="12" hidden="1" customHeight="1">
      <c r="A16642" s="470"/>
    </row>
    <row r="16643" spans="1:1" s="471" customFormat="1" ht="12" hidden="1" customHeight="1">
      <c r="A16643" s="470"/>
    </row>
    <row r="16644" spans="1:1" s="471" customFormat="1" ht="12" hidden="1" customHeight="1">
      <c r="A16644" s="470"/>
    </row>
    <row r="16645" spans="1:1" s="471" customFormat="1" ht="12" hidden="1" customHeight="1">
      <c r="A16645" s="470"/>
    </row>
    <row r="16646" spans="1:1" s="471" customFormat="1" ht="12" hidden="1" customHeight="1">
      <c r="A16646" s="470"/>
    </row>
    <row r="16647" spans="1:1" s="471" customFormat="1" ht="12" hidden="1" customHeight="1">
      <c r="A16647" s="470"/>
    </row>
    <row r="16648" spans="1:1" s="471" customFormat="1" ht="12" hidden="1" customHeight="1">
      <c r="A16648" s="470"/>
    </row>
    <row r="16649" spans="1:1" s="471" customFormat="1" ht="12" hidden="1" customHeight="1">
      <c r="A16649" s="470"/>
    </row>
    <row r="16650" spans="1:1" s="471" customFormat="1" ht="12" hidden="1" customHeight="1">
      <c r="A16650" s="470"/>
    </row>
    <row r="16651" spans="1:1" s="471" customFormat="1" ht="12" hidden="1" customHeight="1">
      <c r="A16651" s="470"/>
    </row>
    <row r="16652" spans="1:1" s="471" customFormat="1" ht="12" hidden="1" customHeight="1">
      <c r="A16652" s="470"/>
    </row>
    <row r="16653" spans="1:1" s="471" customFormat="1" ht="12" hidden="1" customHeight="1">
      <c r="A16653" s="470"/>
    </row>
    <row r="16654" spans="1:1" s="471" customFormat="1" ht="12" hidden="1" customHeight="1">
      <c r="A16654" s="470"/>
    </row>
    <row r="16655" spans="1:1" s="471" customFormat="1" ht="12" hidden="1" customHeight="1">
      <c r="A16655" s="470"/>
    </row>
    <row r="16656" spans="1:1" s="471" customFormat="1" ht="12" hidden="1" customHeight="1">
      <c r="A16656" s="470"/>
    </row>
    <row r="16657" spans="1:1" s="471" customFormat="1" ht="12" hidden="1" customHeight="1">
      <c r="A16657" s="470"/>
    </row>
    <row r="16658" spans="1:1" s="471" customFormat="1" ht="12" hidden="1" customHeight="1">
      <c r="A16658" s="470"/>
    </row>
    <row r="16659" spans="1:1" s="471" customFormat="1" ht="12" hidden="1" customHeight="1">
      <c r="A16659" s="470"/>
    </row>
    <row r="16660" spans="1:1" s="471" customFormat="1" ht="12" hidden="1" customHeight="1">
      <c r="A16660" s="470"/>
    </row>
    <row r="16661" spans="1:1" s="471" customFormat="1" ht="12" hidden="1" customHeight="1">
      <c r="A16661" s="470"/>
    </row>
    <row r="16662" spans="1:1" s="471" customFormat="1" ht="12" hidden="1" customHeight="1">
      <c r="A16662" s="470"/>
    </row>
    <row r="16663" spans="1:1" s="471" customFormat="1" ht="12" hidden="1" customHeight="1">
      <c r="A16663" s="470"/>
    </row>
    <row r="16664" spans="1:1" s="471" customFormat="1" ht="12" hidden="1" customHeight="1">
      <c r="A16664" s="470"/>
    </row>
    <row r="16665" spans="1:1" s="471" customFormat="1" ht="12" hidden="1" customHeight="1">
      <c r="A16665" s="470"/>
    </row>
    <row r="16666" spans="1:1" s="471" customFormat="1" ht="12" hidden="1" customHeight="1">
      <c r="A16666" s="470"/>
    </row>
    <row r="16667" spans="1:1" s="471" customFormat="1" ht="12" hidden="1" customHeight="1">
      <c r="A16667" s="470"/>
    </row>
    <row r="16668" spans="1:1" s="471" customFormat="1" ht="12" hidden="1" customHeight="1">
      <c r="A16668" s="470"/>
    </row>
    <row r="16669" spans="1:1" s="471" customFormat="1" ht="12" hidden="1" customHeight="1">
      <c r="A16669" s="470"/>
    </row>
    <row r="16670" spans="1:1" s="471" customFormat="1" ht="12" hidden="1" customHeight="1">
      <c r="A16670" s="470"/>
    </row>
    <row r="16671" spans="1:1" s="471" customFormat="1" ht="12" hidden="1" customHeight="1">
      <c r="A16671" s="470"/>
    </row>
    <row r="16672" spans="1:1" s="471" customFormat="1" ht="12" hidden="1" customHeight="1">
      <c r="A16672" s="470"/>
    </row>
    <row r="16673" spans="1:1" s="471" customFormat="1" ht="12" hidden="1" customHeight="1">
      <c r="A16673" s="470"/>
    </row>
    <row r="16674" spans="1:1" s="471" customFormat="1" ht="12" hidden="1" customHeight="1">
      <c r="A16674" s="470"/>
    </row>
    <row r="16675" spans="1:1" s="471" customFormat="1" ht="12" hidden="1" customHeight="1">
      <c r="A16675" s="470"/>
    </row>
    <row r="16676" spans="1:1" s="471" customFormat="1" ht="12" hidden="1" customHeight="1">
      <c r="A16676" s="470"/>
    </row>
    <row r="16677" spans="1:1" s="471" customFormat="1" ht="12" hidden="1" customHeight="1">
      <c r="A16677" s="470"/>
    </row>
    <row r="16678" spans="1:1" s="471" customFormat="1" ht="12" hidden="1" customHeight="1">
      <c r="A16678" s="470"/>
    </row>
    <row r="16679" spans="1:1" s="471" customFormat="1" ht="12" hidden="1" customHeight="1">
      <c r="A16679" s="470"/>
    </row>
    <row r="16680" spans="1:1" s="471" customFormat="1" ht="12" hidden="1" customHeight="1">
      <c r="A16680" s="470"/>
    </row>
    <row r="16681" spans="1:1" s="471" customFormat="1" ht="12" hidden="1" customHeight="1">
      <c r="A16681" s="470"/>
    </row>
    <row r="16682" spans="1:1" s="471" customFormat="1" ht="12" hidden="1" customHeight="1">
      <c r="A16682" s="470"/>
    </row>
    <row r="16683" spans="1:1" s="471" customFormat="1" ht="12" hidden="1" customHeight="1">
      <c r="A16683" s="470"/>
    </row>
    <row r="16684" spans="1:1" s="471" customFormat="1" ht="12" hidden="1" customHeight="1">
      <c r="A16684" s="470"/>
    </row>
    <row r="16685" spans="1:1" s="471" customFormat="1" ht="12" hidden="1" customHeight="1">
      <c r="A16685" s="470"/>
    </row>
    <row r="16686" spans="1:1" s="471" customFormat="1" ht="12" hidden="1" customHeight="1">
      <c r="A16686" s="470"/>
    </row>
    <row r="16687" spans="1:1" s="471" customFormat="1" ht="12" hidden="1" customHeight="1">
      <c r="A16687" s="470"/>
    </row>
    <row r="16688" spans="1:1" s="471" customFormat="1" ht="12" hidden="1" customHeight="1">
      <c r="A16688" s="470"/>
    </row>
    <row r="16689" spans="1:1" s="471" customFormat="1" ht="12" hidden="1" customHeight="1">
      <c r="A16689" s="470"/>
    </row>
    <row r="16690" spans="1:1" s="471" customFormat="1" ht="12" hidden="1" customHeight="1">
      <c r="A16690" s="470"/>
    </row>
    <row r="16691" spans="1:1" s="471" customFormat="1" ht="12" hidden="1" customHeight="1">
      <c r="A16691" s="470"/>
    </row>
    <row r="16692" spans="1:1" s="471" customFormat="1" ht="12" hidden="1" customHeight="1">
      <c r="A16692" s="470"/>
    </row>
    <row r="16693" spans="1:1" s="471" customFormat="1" ht="12" hidden="1" customHeight="1">
      <c r="A16693" s="470"/>
    </row>
    <row r="16694" spans="1:1" s="471" customFormat="1" ht="12" hidden="1" customHeight="1">
      <c r="A16694" s="470"/>
    </row>
    <row r="16695" spans="1:1" s="471" customFormat="1" ht="12" hidden="1" customHeight="1">
      <c r="A16695" s="470"/>
    </row>
    <row r="16696" spans="1:1" s="471" customFormat="1" ht="12" hidden="1" customHeight="1">
      <c r="A16696" s="470"/>
    </row>
    <row r="16697" spans="1:1" s="471" customFormat="1" ht="12" hidden="1" customHeight="1">
      <c r="A16697" s="470"/>
    </row>
    <row r="16698" spans="1:1" s="471" customFormat="1" ht="12" hidden="1" customHeight="1">
      <c r="A16698" s="470"/>
    </row>
    <row r="16699" spans="1:1" s="471" customFormat="1" ht="12" hidden="1" customHeight="1">
      <c r="A16699" s="470"/>
    </row>
    <row r="16700" spans="1:1" s="471" customFormat="1" ht="12" hidden="1" customHeight="1">
      <c r="A16700" s="470"/>
    </row>
    <row r="16701" spans="1:1" s="471" customFormat="1" ht="12" hidden="1" customHeight="1">
      <c r="A16701" s="470"/>
    </row>
    <row r="16702" spans="1:1" s="471" customFormat="1" ht="12" hidden="1" customHeight="1">
      <c r="A16702" s="470"/>
    </row>
    <row r="16703" spans="1:1" s="471" customFormat="1" ht="12" hidden="1" customHeight="1">
      <c r="A16703" s="470"/>
    </row>
    <row r="16704" spans="1:1" s="471" customFormat="1" ht="12" hidden="1" customHeight="1">
      <c r="A16704" s="470"/>
    </row>
    <row r="16705" spans="1:1" s="471" customFormat="1" ht="12" hidden="1" customHeight="1">
      <c r="A16705" s="470"/>
    </row>
    <row r="16706" spans="1:1" s="471" customFormat="1" ht="12" hidden="1" customHeight="1">
      <c r="A16706" s="470"/>
    </row>
    <row r="16707" spans="1:1" s="471" customFormat="1" ht="12" hidden="1" customHeight="1">
      <c r="A16707" s="470"/>
    </row>
    <row r="16708" spans="1:1" s="471" customFormat="1" ht="12" hidden="1" customHeight="1">
      <c r="A16708" s="470"/>
    </row>
    <row r="16709" spans="1:1" s="471" customFormat="1" ht="12" hidden="1" customHeight="1">
      <c r="A16709" s="470"/>
    </row>
    <row r="16710" spans="1:1" s="471" customFormat="1" ht="12" hidden="1" customHeight="1">
      <c r="A16710" s="470"/>
    </row>
    <row r="16711" spans="1:1" s="471" customFormat="1" ht="12" hidden="1" customHeight="1">
      <c r="A16711" s="470"/>
    </row>
    <row r="16712" spans="1:1" s="471" customFormat="1" ht="12" hidden="1" customHeight="1">
      <c r="A16712" s="470"/>
    </row>
    <row r="16713" spans="1:1" s="471" customFormat="1" ht="12" hidden="1" customHeight="1">
      <c r="A16713" s="470"/>
    </row>
    <row r="16714" spans="1:1" s="471" customFormat="1" ht="12" hidden="1" customHeight="1">
      <c r="A16714" s="470"/>
    </row>
    <row r="16715" spans="1:1" s="471" customFormat="1" ht="12" hidden="1" customHeight="1">
      <c r="A16715" s="470"/>
    </row>
    <row r="16716" spans="1:1" s="471" customFormat="1" ht="12" hidden="1" customHeight="1">
      <c r="A16716" s="470"/>
    </row>
    <row r="16717" spans="1:1" s="471" customFormat="1" ht="12" hidden="1" customHeight="1">
      <c r="A16717" s="470"/>
    </row>
    <row r="16718" spans="1:1" s="471" customFormat="1" ht="12" hidden="1" customHeight="1">
      <c r="A16718" s="470"/>
    </row>
    <row r="16719" spans="1:1" s="471" customFormat="1" ht="12" hidden="1" customHeight="1">
      <c r="A16719" s="470"/>
    </row>
    <row r="16720" spans="1:1" s="471" customFormat="1" ht="12" hidden="1" customHeight="1">
      <c r="A16720" s="470"/>
    </row>
    <row r="16721" spans="1:1" s="471" customFormat="1" ht="12" hidden="1" customHeight="1">
      <c r="A16721" s="470"/>
    </row>
    <row r="16722" spans="1:1" s="471" customFormat="1" ht="12" hidden="1" customHeight="1">
      <c r="A16722" s="470"/>
    </row>
    <row r="16723" spans="1:1" s="471" customFormat="1" ht="12" hidden="1" customHeight="1">
      <c r="A16723" s="470"/>
    </row>
    <row r="16724" spans="1:1" s="471" customFormat="1" ht="12" hidden="1" customHeight="1">
      <c r="A16724" s="470"/>
    </row>
    <row r="16725" spans="1:1" s="471" customFormat="1" ht="12" hidden="1" customHeight="1">
      <c r="A16725" s="470"/>
    </row>
    <row r="16726" spans="1:1" s="471" customFormat="1" ht="12" hidden="1" customHeight="1">
      <c r="A16726" s="470"/>
    </row>
    <row r="16727" spans="1:1" s="471" customFormat="1" ht="12" hidden="1" customHeight="1">
      <c r="A16727" s="470"/>
    </row>
    <row r="16728" spans="1:1" s="471" customFormat="1" ht="12" hidden="1" customHeight="1">
      <c r="A16728" s="470"/>
    </row>
    <row r="16729" spans="1:1" s="471" customFormat="1" ht="12" hidden="1" customHeight="1">
      <c r="A16729" s="470"/>
    </row>
    <row r="16730" spans="1:1" s="471" customFormat="1" ht="12" hidden="1" customHeight="1">
      <c r="A16730" s="470"/>
    </row>
    <row r="16731" spans="1:1" s="471" customFormat="1" ht="12" hidden="1" customHeight="1">
      <c r="A16731" s="470"/>
    </row>
    <row r="16732" spans="1:1" s="471" customFormat="1" ht="12" hidden="1" customHeight="1">
      <c r="A16732" s="470"/>
    </row>
    <row r="16733" spans="1:1" s="471" customFormat="1" ht="12" hidden="1" customHeight="1">
      <c r="A16733" s="470"/>
    </row>
    <row r="16734" spans="1:1" s="471" customFormat="1" ht="12" hidden="1" customHeight="1">
      <c r="A16734" s="470"/>
    </row>
    <row r="16735" spans="1:1" s="471" customFormat="1" ht="12" hidden="1" customHeight="1">
      <c r="A16735" s="470"/>
    </row>
    <row r="16736" spans="1:1" s="471" customFormat="1" ht="12" hidden="1" customHeight="1">
      <c r="A16736" s="470"/>
    </row>
    <row r="16737" spans="1:1" s="471" customFormat="1" ht="12" hidden="1" customHeight="1">
      <c r="A16737" s="470"/>
    </row>
    <row r="16738" spans="1:1" s="471" customFormat="1" ht="12" hidden="1" customHeight="1">
      <c r="A16738" s="470"/>
    </row>
    <row r="16739" spans="1:1" s="471" customFormat="1" ht="12" hidden="1" customHeight="1">
      <c r="A16739" s="470"/>
    </row>
    <row r="16740" spans="1:1" s="471" customFormat="1" ht="12" hidden="1" customHeight="1">
      <c r="A16740" s="470"/>
    </row>
    <row r="16741" spans="1:1" s="471" customFormat="1" ht="12" hidden="1" customHeight="1">
      <c r="A16741" s="470"/>
    </row>
    <row r="16742" spans="1:1" s="471" customFormat="1" ht="12" hidden="1" customHeight="1">
      <c r="A16742" s="470"/>
    </row>
    <row r="16743" spans="1:1" s="471" customFormat="1" ht="12" hidden="1" customHeight="1">
      <c r="A16743" s="470"/>
    </row>
    <row r="16744" spans="1:1" s="471" customFormat="1" ht="12" hidden="1" customHeight="1">
      <c r="A16744" s="470"/>
    </row>
    <row r="16745" spans="1:1" s="471" customFormat="1" ht="12" hidden="1" customHeight="1">
      <c r="A16745" s="470"/>
    </row>
    <row r="16746" spans="1:1" s="471" customFormat="1" ht="12" hidden="1" customHeight="1">
      <c r="A16746" s="470"/>
    </row>
    <row r="16747" spans="1:1" s="471" customFormat="1" ht="12" hidden="1" customHeight="1">
      <c r="A16747" s="470"/>
    </row>
    <row r="16748" spans="1:1" s="471" customFormat="1" ht="12" hidden="1" customHeight="1">
      <c r="A16748" s="470"/>
    </row>
    <row r="16749" spans="1:1" s="471" customFormat="1" ht="12" hidden="1" customHeight="1">
      <c r="A16749" s="470"/>
    </row>
    <row r="16750" spans="1:1" s="471" customFormat="1" ht="12" hidden="1" customHeight="1">
      <c r="A16750" s="470"/>
    </row>
    <row r="16751" spans="1:1" s="471" customFormat="1" ht="12" hidden="1" customHeight="1">
      <c r="A16751" s="470"/>
    </row>
    <row r="16752" spans="1:1" s="471" customFormat="1" ht="12" hidden="1" customHeight="1">
      <c r="A16752" s="470"/>
    </row>
    <row r="16753" spans="1:1" s="471" customFormat="1" ht="12" hidden="1" customHeight="1">
      <c r="A16753" s="470"/>
    </row>
    <row r="16754" spans="1:1" s="471" customFormat="1" ht="12" hidden="1" customHeight="1">
      <c r="A16754" s="470"/>
    </row>
    <row r="16755" spans="1:1" s="471" customFormat="1" ht="12" hidden="1" customHeight="1">
      <c r="A16755" s="470"/>
    </row>
    <row r="16756" spans="1:1" s="471" customFormat="1" ht="12" hidden="1" customHeight="1">
      <c r="A16756" s="470"/>
    </row>
    <row r="16757" spans="1:1" s="471" customFormat="1" ht="12" hidden="1" customHeight="1">
      <c r="A16757" s="470"/>
    </row>
    <row r="16758" spans="1:1" s="471" customFormat="1" ht="12" hidden="1" customHeight="1">
      <c r="A16758" s="470"/>
    </row>
    <row r="16759" spans="1:1" s="471" customFormat="1" ht="12" hidden="1" customHeight="1">
      <c r="A16759" s="470"/>
    </row>
    <row r="16760" spans="1:1" s="471" customFormat="1" ht="12" hidden="1" customHeight="1">
      <c r="A16760" s="470"/>
    </row>
    <row r="16761" spans="1:1" s="471" customFormat="1" ht="12" hidden="1" customHeight="1">
      <c r="A16761" s="470"/>
    </row>
    <row r="16762" spans="1:1" s="471" customFormat="1" ht="12" hidden="1" customHeight="1">
      <c r="A16762" s="470"/>
    </row>
    <row r="16763" spans="1:1" s="471" customFormat="1" ht="12" hidden="1" customHeight="1">
      <c r="A16763" s="470"/>
    </row>
    <row r="16764" spans="1:1" s="471" customFormat="1" ht="12" hidden="1" customHeight="1">
      <c r="A16764" s="470"/>
    </row>
    <row r="16765" spans="1:1" s="471" customFormat="1" ht="12" hidden="1" customHeight="1">
      <c r="A16765" s="470"/>
    </row>
    <row r="16766" spans="1:1" s="471" customFormat="1" ht="12" hidden="1" customHeight="1">
      <c r="A16766" s="470"/>
    </row>
    <row r="16767" spans="1:1" s="471" customFormat="1" ht="12" hidden="1" customHeight="1">
      <c r="A16767" s="470"/>
    </row>
    <row r="16768" spans="1:1" s="471" customFormat="1" ht="12" hidden="1" customHeight="1">
      <c r="A16768" s="470"/>
    </row>
    <row r="16769" spans="1:1" s="471" customFormat="1" ht="12" hidden="1" customHeight="1">
      <c r="A16769" s="470"/>
    </row>
    <row r="16770" spans="1:1" s="471" customFormat="1" ht="12" hidden="1" customHeight="1">
      <c r="A16770" s="470"/>
    </row>
    <row r="16771" spans="1:1" s="471" customFormat="1" ht="12" hidden="1" customHeight="1">
      <c r="A16771" s="470"/>
    </row>
    <row r="16772" spans="1:1" s="471" customFormat="1" ht="12" hidden="1" customHeight="1">
      <c r="A16772" s="470"/>
    </row>
    <row r="16773" spans="1:1" s="471" customFormat="1" ht="12" hidden="1" customHeight="1">
      <c r="A16773" s="470"/>
    </row>
    <row r="16774" spans="1:1" s="471" customFormat="1" ht="12" hidden="1" customHeight="1">
      <c r="A16774" s="470"/>
    </row>
    <row r="16775" spans="1:1" s="471" customFormat="1" ht="12" hidden="1" customHeight="1">
      <c r="A16775" s="470"/>
    </row>
    <row r="16776" spans="1:1" s="471" customFormat="1" ht="12" hidden="1" customHeight="1">
      <c r="A16776" s="470"/>
    </row>
    <row r="16777" spans="1:1" s="471" customFormat="1" ht="12" hidden="1" customHeight="1">
      <c r="A16777" s="470"/>
    </row>
    <row r="16778" spans="1:1" s="471" customFormat="1" ht="12" hidden="1" customHeight="1">
      <c r="A16778" s="470"/>
    </row>
    <row r="16779" spans="1:1" s="471" customFormat="1" ht="12" hidden="1" customHeight="1">
      <c r="A16779" s="470"/>
    </row>
    <row r="16780" spans="1:1" s="471" customFormat="1" ht="12" hidden="1" customHeight="1">
      <c r="A16780" s="470"/>
    </row>
    <row r="16781" spans="1:1" s="471" customFormat="1" ht="12" hidden="1" customHeight="1">
      <c r="A16781" s="470"/>
    </row>
    <row r="16782" spans="1:1" s="471" customFormat="1" ht="12" hidden="1" customHeight="1">
      <c r="A16782" s="470"/>
    </row>
    <row r="16783" spans="1:1" s="471" customFormat="1" ht="12" hidden="1" customHeight="1">
      <c r="A16783" s="470"/>
    </row>
    <row r="16784" spans="1:1" s="471" customFormat="1" ht="12" hidden="1" customHeight="1">
      <c r="A16784" s="470"/>
    </row>
    <row r="16785" spans="1:1" s="471" customFormat="1" ht="12" hidden="1" customHeight="1">
      <c r="A16785" s="470"/>
    </row>
    <row r="16786" spans="1:1" s="471" customFormat="1" ht="12" hidden="1" customHeight="1">
      <c r="A16786" s="470"/>
    </row>
    <row r="16787" spans="1:1" s="471" customFormat="1" ht="12" hidden="1" customHeight="1">
      <c r="A16787" s="470"/>
    </row>
    <row r="16788" spans="1:1" s="471" customFormat="1" ht="12" hidden="1" customHeight="1">
      <c r="A16788" s="470"/>
    </row>
    <row r="16789" spans="1:1" s="471" customFormat="1" ht="12" hidden="1" customHeight="1">
      <c r="A16789" s="470"/>
    </row>
    <row r="16790" spans="1:1" s="471" customFormat="1" ht="12" hidden="1" customHeight="1">
      <c r="A16790" s="470"/>
    </row>
    <row r="16791" spans="1:1" s="471" customFormat="1" ht="12" hidden="1" customHeight="1">
      <c r="A16791" s="470"/>
    </row>
    <row r="16792" spans="1:1" s="471" customFormat="1" ht="12" hidden="1" customHeight="1">
      <c r="A16792" s="470"/>
    </row>
    <row r="16793" spans="1:1" s="471" customFormat="1" ht="12" hidden="1" customHeight="1">
      <c r="A16793" s="470"/>
    </row>
    <row r="16794" spans="1:1" s="471" customFormat="1" ht="12" hidden="1" customHeight="1">
      <c r="A16794" s="470"/>
    </row>
    <row r="16795" spans="1:1" s="471" customFormat="1" ht="12" hidden="1" customHeight="1">
      <c r="A16795" s="470"/>
    </row>
    <row r="16796" spans="1:1" s="471" customFormat="1" ht="12" hidden="1" customHeight="1">
      <c r="A16796" s="470"/>
    </row>
    <row r="16797" spans="1:1" s="471" customFormat="1" ht="12" hidden="1" customHeight="1">
      <c r="A16797" s="470"/>
    </row>
    <row r="16798" spans="1:1" s="471" customFormat="1" ht="12" hidden="1" customHeight="1">
      <c r="A16798" s="470"/>
    </row>
    <row r="16799" spans="1:1" s="471" customFormat="1" ht="12" hidden="1" customHeight="1">
      <c r="A16799" s="470"/>
    </row>
    <row r="16800" spans="1:1" s="471" customFormat="1" ht="12" hidden="1" customHeight="1">
      <c r="A16800" s="470"/>
    </row>
    <row r="16801" spans="1:1" s="471" customFormat="1" ht="12" hidden="1" customHeight="1">
      <c r="A16801" s="470"/>
    </row>
    <row r="16802" spans="1:1" s="471" customFormat="1" ht="12" hidden="1" customHeight="1">
      <c r="A16802" s="470"/>
    </row>
    <row r="16803" spans="1:1" s="471" customFormat="1" ht="12" hidden="1" customHeight="1">
      <c r="A16803" s="470"/>
    </row>
    <row r="16804" spans="1:1" s="471" customFormat="1" ht="12" hidden="1" customHeight="1">
      <c r="A16804" s="470"/>
    </row>
    <row r="16805" spans="1:1" s="471" customFormat="1" ht="12" hidden="1" customHeight="1">
      <c r="A16805" s="470"/>
    </row>
    <row r="16806" spans="1:1" s="471" customFormat="1" ht="12" hidden="1" customHeight="1">
      <c r="A16806" s="470"/>
    </row>
    <row r="16807" spans="1:1" s="471" customFormat="1" ht="12" hidden="1" customHeight="1">
      <c r="A16807" s="470"/>
    </row>
    <row r="16808" spans="1:1" s="471" customFormat="1" ht="12" hidden="1" customHeight="1">
      <c r="A16808" s="470"/>
    </row>
    <row r="16809" spans="1:1" s="471" customFormat="1" ht="12" hidden="1" customHeight="1">
      <c r="A16809" s="470"/>
    </row>
    <row r="16810" spans="1:1" s="471" customFormat="1" ht="12" hidden="1" customHeight="1">
      <c r="A16810" s="470"/>
    </row>
    <row r="16811" spans="1:1" s="471" customFormat="1" ht="12" hidden="1" customHeight="1">
      <c r="A16811" s="470"/>
    </row>
    <row r="16812" spans="1:1" s="471" customFormat="1" ht="12" hidden="1" customHeight="1">
      <c r="A16812" s="470"/>
    </row>
    <row r="16813" spans="1:1" s="471" customFormat="1" ht="12" hidden="1" customHeight="1">
      <c r="A16813" s="470"/>
    </row>
    <row r="16814" spans="1:1" s="471" customFormat="1" ht="12" hidden="1" customHeight="1">
      <c r="A16814" s="470"/>
    </row>
    <row r="16815" spans="1:1" s="471" customFormat="1" ht="12" hidden="1" customHeight="1">
      <c r="A16815" s="470"/>
    </row>
    <row r="16816" spans="1:1" s="471" customFormat="1" ht="12" hidden="1" customHeight="1">
      <c r="A16816" s="470"/>
    </row>
    <row r="16817" spans="1:1" s="471" customFormat="1" ht="12" hidden="1" customHeight="1">
      <c r="A16817" s="470"/>
    </row>
    <row r="16818" spans="1:1" s="471" customFormat="1" ht="12" hidden="1" customHeight="1">
      <c r="A16818" s="470"/>
    </row>
    <row r="16819" spans="1:1" s="471" customFormat="1" ht="12" hidden="1" customHeight="1">
      <c r="A16819" s="470"/>
    </row>
    <row r="16820" spans="1:1" s="471" customFormat="1" ht="12" hidden="1" customHeight="1">
      <c r="A16820" s="470"/>
    </row>
    <row r="16821" spans="1:1" s="471" customFormat="1" ht="12" hidden="1" customHeight="1">
      <c r="A16821" s="470"/>
    </row>
    <row r="16822" spans="1:1" s="471" customFormat="1" ht="12" hidden="1" customHeight="1">
      <c r="A16822" s="470"/>
    </row>
    <row r="16823" spans="1:1" s="471" customFormat="1" ht="12" hidden="1" customHeight="1">
      <c r="A16823" s="470"/>
    </row>
    <row r="16824" spans="1:1" s="471" customFormat="1" ht="12" hidden="1" customHeight="1">
      <c r="A16824" s="470"/>
    </row>
    <row r="16825" spans="1:1" s="471" customFormat="1" ht="12" hidden="1" customHeight="1">
      <c r="A16825" s="470"/>
    </row>
    <row r="16826" spans="1:1" s="471" customFormat="1" ht="12" hidden="1" customHeight="1">
      <c r="A16826" s="470"/>
    </row>
    <row r="16827" spans="1:1" s="471" customFormat="1" ht="12" hidden="1" customHeight="1">
      <c r="A16827" s="470"/>
    </row>
    <row r="16828" spans="1:1" s="471" customFormat="1" ht="12" hidden="1" customHeight="1">
      <c r="A16828" s="470"/>
    </row>
    <row r="16829" spans="1:1" s="471" customFormat="1" ht="12" hidden="1" customHeight="1">
      <c r="A16829" s="470"/>
    </row>
    <row r="16830" spans="1:1" s="471" customFormat="1" ht="12" hidden="1" customHeight="1">
      <c r="A16830" s="470"/>
    </row>
    <row r="16831" spans="1:1" s="471" customFormat="1" ht="12" hidden="1" customHeight="1">
      <c r="A16831" s="470"/>
    </row>
    <row r="16832" spans="1:1" s="471" customFormat="1" ht="12" hidden="1" customHeight="1">
      <c r="A16832" s="470"/>
    </row>
    <row r="16833" spans="1:1" s="471" customFormat="1" ht="12" hidden="1" customHeight="1">
      <c r="A16833" s="470"/>
    </row>
    <row r="16834" spans="1:1" s="471" customFormat="1" ht="12" hidden="1" customHeight="1">
      <c r="A16834" s="470"/>
    </row>
    <row r="16835" spans="1:1" s="471" customFormat="1" ht="12" hidden="1" customHeight="1">
      <c r="A16835" s="470"/>
    </row>
    <row r="16836" spans="1:1" s="471" customFormat="1" ht="12" hidden="1" customHeight="1">
      <c r="A16836" s="470"/>
    </row>
    <row r="16837" spans="1:1" s="471" customFormat="1" ht="12" hidden="1" customHeight="1">
      <c r="A16837" s="470"/>
    </row>
    <row r="16838" spans="1:1" s="471" customFormat="1" ht="12" hidden="1" customHeight="1">
      <c r="A16838" s="470"/>
    </row>
    <row r="16839" spans="1:1" s="471" customFormat="1" ht="12" hidden="1" customHeight="1">
      <c r="A16839" s="470"/>
    </row>
    <row r="16840" spans="1:1" s="471" customFormat="1" ht="12" hidden="1" customHeight="1">
      <c r="A16840" s="470"/>
    </row>
    <row r="16841" spans="1:1" s="471" customFormat="1" ht="12" hidden="1" customHeight="1">
      <c r="A16841" s="470"/>
    </row>
    <row r="16842" spans="1:1" s="471" customFormat="1" ht="12" hidden="1" customHeight="1">
      <c r="A16842" s="470"/>
    </row>
    <row r="16843" spans="1:1" s="471" customFormat="1" ht="12" hidden="1" customHeight="1">
      <c r="A16843" s="470"/>
    </row>
    <row r="16844" spans="1:1" s="471" customFormat="1" ht="12" hidden="1" customHeight="1">
      <c r="A16844" s="470"/>
    </row>
    <row r="16845" spans="1:1" s="471" customFormat="1" ht="12" hidden="1" customHeight="1">
      <c r="A16845" s="470"/>
    </row>
    <row r="16846" spans="1:1" s="471" customFormat="1" ht="12" hidden="1" customHeight="1">
      <c r="A16846" s="470"/>
    </row>
    <row r="16847" spans="1:1" s="471" customFormat="1" ht="12" hidden="1" customHeight="1">
      <c r="A16847" s="470"/>
    </row>
    <row r="16848" spans="1:1" s="471" customFormat="1" ht="12" hidden="1" customHeight="1">
      <c r="A16848" s="470"/>
    </row>
    <row r="16849" spans="1:1" s="471" customFormat="1" ht="12" hidden="1" customHeight="1">
      <c r="A16849" s="470"/>
    </row>
    <row r="16850" spans="1:1" s="471" customFormat="1" ht="12" hidden="1" customHeight="1">
      <c r="A16850" s="470"/>
    </row>
    <row r="16851" spans="1:1" s="471" customFormat="1" ht="12" hidden="1" customHeight="1">
      <c r="A16851" s="470"/>
    </row>
    <row r="16852" spans="1:1" s="471" customFormat="1" ht="12" hidden="1" customHeight="1">
      <c r="A16852" s="470"/>
    </row>
    <row r="16853" spans="1:1" s="471" customFormat="1" ht="12" hidden="1" customHeight="1">
      <c r="A16853" s="470"/>
    </row>
    <row r="16854" spans="1:1" s="471" customFormat="1" ht="12" hidden="1" customHeight="1">
      <c r="A16854" s="470"/>
    </row>
    <row r="16855" spans="1:1" s="471" customFormat="1" ht="12" hidden="1" customHeight="1">
      <c r="A16855" s="470"/>
    </row>
    <row r="16856" spans="1:1" s="471" customFormat="1" ht="12" hidden="1" customHeight="1">
      <c r="A16856" s="470"/>
    </row>
    <row r="16857" spans="1:1" s="471" customFormat="1" ht="12" hidden="1" customHeight="1">
      <c r="A16857" s="470"/>
    </row>
    <row r="16858" spans="1:1" s="471" customFormat="1" ht="12" hidden="1" customHeight="1">
      <c r="A16858" s="470"/>
    </row>
    <row r="16859" spans="1:1" s="471" customFormat="1" ht="12" hidden="1" customHeight="1">
      <c r="A16859" s="470"/>
    </row>
    <row r="16860" spans="1:1" s="471" customFormat="1" ht="12" hidden="1" customHeight="1">
      <c r="A16860" s="470"/>
    </row>
    <row r="16861" spans="1:1" s="471" customFormat="1" ht="12" hidden="1" customHeight="1">
      <c r="A16861" s="470"/>
    </row>
    <row r="16862" spans="1:1" s="471" customFormat="1" ht="12" hidden="1" customHeight="1">
      <c r="A16862" s="470"/>
    </row>
    <row r="16863" spans="1:1" s="471" customFormat="1" ht="12" hidden="1" customHeight="1">
      <c r="A16863" s="470"/>
    </row>
    <row r="16864" spans="1:1" s="471" customFormat="1" ht="12" hidden="1" customHeight="1">
      <c r="A16864" s="470"/>
    </row>
    <row r="16865" spans="1:1" s="471" customFormat="1" ht="12" hidden="1" customHeight="1">
      <c r="A16865" s="470"/>
    </row>
    <row r="16866" spans="1:1" s="471" customFormat="1" ht="12" hidden="1" customHeight="1">
      <c r="A16866" s="470"/>
    </row>
    <row r="16867" spans="1:1" s="471" customFormat="1" ht="12" hidden="1" customHeight="1">
      <c r="A16867" s="470"/>
    </row>
    <row r="16868" spans="1:1" s="471" customFormat="1" ht="12" hidden="1" customHeight="1">
      <c r="A16868" s="470"/>
    </row>
    <row r="16869" spans="1:1" s="471" customFormat="1" ht="12" hidden="1" customHeight="1">
      <c r="A16869" s="470"/>
    </row>
    <row r="16870" spans="1:1" s="471" customFormat="1" ht="12" hidden="1" customHeight="1">
      <c r="A16870" s="470"/>
    </row>
    <row r="16871" spans="1:1" s="471" customFormat="1" ht="12" hidden="1" customHeight="1">
      <c r="A16871" s="470"/>
    </row>
    <row r="16872" spans="1:1" s="471" customFormat="1" ht="12" hidden="1" customHeight="1">
      <c r="A16872" s="470"/>
    </row>
    <row r="16873" spans="1:1" s="471" customFormat="1" ht="12" hidden="1" customHeight="1">
      <c r="A16873" s="470"/>
    </row>
    <row r="16874" spans="1:1" s="471" customFormat="1" ht="12" hidden="1" customHeight="1">
      <c r="A16874" s="470"/>
    </row>
    <row r="16875" spans="1:1" s="471" customFormat="1" ht="12" hidden="1" customHeight="1">
      <c r="A16875" s="470"/>
    </row>
    <row r="16876" spans="1:1" s="471" customFormat="1" ht="12" hidden="1" customHeight="1">
      <c r="A16876" s="470"/>
    </row>
    <row r="16877" spans="1:1" s="471" customFormat="1" ht="12" hidden="1" customHeight="1">
      <c r="A16877" s="470"/>
    </row>
    <row r="16878" spans="1:1" s="471" customFormat="1" ht="12" hidden="1" customHeight="1">
      <c r="A16878" s="470"/>
    </row>
    <row r="16879" spans="1:1" s="471" customFormat="1" ht="12" hidden="1" customHeight="1">
      <c r="A16879" s="470"/>
    </row>
    <row r="16880" spans="1:1" s="471" customFormat="1" ht="12" hidden="1" customHeight="1">
      <c r="A16880" s="470"/>
    </row>
    <row r="16881" spans="1:1" s="471" customFormat="1" ht="12" hidden="1" customHeight="1">
      <c r="A16881" s="470"/>
    </row>
    <row r="16882" spans="1:1" s="471" customFormat="1" ht="12" hidden="1" customHeight="1">
      <c r="A16882" s="470"/>
    </row>
    <row r="16883" spans="1:1" s="471" customFormat="1" ht="12" hidden="1" customHeight="1">
      <c r="A16883" s="470"/>
    </row>
    <row r="16884" spans="1:1" s="471" customFormat="1" ht="12" hidden="1" customHeight="1">
      <c r="A16884" s="470"/>
    </row>
    <row r="16885" spans="1:1" s="471" customFormat="1" ht="12" hidden="1" customHeight="1">
      <c r="A16885" s="470"/>
    </row>
    <row r="16886" spans="1:1" s="471" customFormat="1" ht="12" hidden="1" customHeight="1">
      <c r="A16886" s="470"/>
    </row>
    <row r="16887" spans="1:1" s="471" customFormat="1" ht="12" hidden="1" customHeight="1">
      <c r="A16887" s="470"/>
    </row>
    <row r="16888" spans="1:1" s="471" customFormat="1" ht="12" hidden="1" customHeight="1">
      <c r="A16888" s="470"/>
    </row>
    <row r="16889" spans="1:1" s="471" customFormat="1" ht="12" hidden="1" customHeight="1">
      <c r="A16889" s="470"/>
    </row>
    <row r="16890" spans="1:1" s="471" customFormat="1" ht="12" hidden="1" customHeight="1">
      <c r="A16890" s="470"/>
    </row>
    <row r="16891" spans="1:1" s="471" customFormat="1" ht="12" hidden="1" customHeight="1">
      <c r="A16891" s="470"/>
    </row>
    <row r="16892" spans="1:1" s="471" customFormat="1" ht="12" hidden="1" customHeight="1">
      <c r="A16892" s="470"/>
    </row>
    <row r="16893" spans="1:1" s="471" customFormat="1" ht="12" hidden="1" customHeight="1">
      <c r="A16893" s="470"/>
    </row>
    <row r="16894" spans="1:1" s="471" customFormat="1" ht="12" hidden="1" customHeight="1">
      <c r="A16894" s="470"/>
    </row>
    <row r="16895" spans="1:1" s="471" customFormat="1" ht="12" hidden="1" customHeight="1">
      <c r="A16895" s="470"/>
    </row>
    <row r="16896" spans="1:1" s="471" customFormat="1" ht="12" hidden="1" customHeight="1">
      <c r="A16896" s="470"/>
    </row>
    <row r="16897" spans="1:1" s="471" customFormat="1" ht="12" hidden="1" customHeight="1">
      <c r="A16897" s="470"/>
    </row>
    <row r="16898" spans="1:1" s="471" customFormat="1" ht="12" hidden="1" customHeight="1">
      <c r="A16898" s="470"/>
    </row>
    <row r="16899" spans="1:1" s="471" customFormat="1" ht="12" hidden="1" customHeight="1">
      <c r="A16899" s="470"/>
    </row>
    <row r="16900" spans="1:1" s="471" customFormat="1" ht="12" hidden="1" customHeight="1">
      <c r="A16900" s="470"/>
    </row>
    <row r="16901" spans="1:1" s="471" customFormat="1" ht="12" hidden="1" customHeight="1">
      <c r="A16901" s="470"/>
    </row>
    <row r="16902" spans="1:1" s="471" customFormat="1" ht="12" hidden="1" customHeight="1">
      <c r="A16902" s="470"/>
    </row>
    <row r="16903" spans="1:1" s="471" customFormat="1" ht="12" hidden="1" customHeight="1">
      <c r="A16903" s="470"/>
    </row>
    <row r="16904" spans="1:1" s="471" customFormat="1" ht="12" hidden="1" customHeight="1">
      <c r="A16904" s="470"/>
    </row>
    <row r="16905" spans="1:1" s="471" customFormat="1" ht="12" hidden="1" customHeight="1">
      <c r="A16905" s="470"/>
    </row>
    <row r="16906" spans="1:1" s="471" customFormat="1" ht="12" hidden="1" customHeight="1">
      <c r="A16906" s="470"/>
    </row>
    <row r="16907" spans="1:1" s="471" customFormat="1" ht="12" hidden="1" customHeight="1">
      <c r="A16907" s="470"/>
    </row>
    <row r="16908" spans="1:1" s="471" customFormat="1" ht="12" hidden="1" customHeight="1">
      <c r="A16908" s="470"/>
    </row>
    <row r="16909" spans="1:1" s="471" customFormat="1" ht="12" hidden="1" customHeight="1">
      <c r="A16909" s="470"/>
    </row>
    <row r="16910" spans="1:1" s="471" customFormat="1" ht="12" hidden="1" customHeight="1">
      <c r="A16910" s="470"/>
    </row>
    <row r="16911" spans="1:1" s="471" customFormat="1" ht="12" hidden="1" customHeight="1">
      <c r="A16911" s="470"/>
    </row>
    <row r="16912" spans="1:1" s="471" customFormat="1" ht="12" hidden="1" customHeight="1">
      <c r="A16912" s="470"/>
    </row>
    <row r="16913" spans="1:1" s="471" customFormat="1" ht="12" hidden="1" customHeight="1">
      <c r="A16913" s="470"/>
    </row>
    <row r="16914" spans="1:1" s="471" customFormat="1" ht="12" hidden="1" customHeight="1">
      <c r="A16914" s="470"/>
    </row>
    <row r="16915" spans="1:1" s="471" customFormat="1" ht="12" hidden="1" customHeight="1">
      <c r="A16915" s="470"/>
    </row>
    <row r="16916" spans="1:1" s="471" customFormat="1" ht="12" hidden="1" customHeight="1">
      <c r="A16916" s="470"/>
    </row>
    <row r="16917" spans="1:1" s="471" customFormat="1" ht="12" hidden="1" customHeight="1">
      <c r="A16917" s="470"/>
    </row>
    <row r="16918" spans="1:1" s="471" customFormat="1" ht="12" hidden="1" customHeight="1">
      <c r="A16918" s="470"/>
    </row>
    <row r="16919" spans="1:1" s="471" customFormat="1" ht="12" hidden="1" customHeight="1">
      <c r="A16919" s="470"/>
    </row>
    <row r="16920" spans="1:1" s="471" customFormat="1" ht="12" hidden="1" customHeight="1">
      <c r="A16920" s="470"/>
    </row>
    <row r="16921" spans="1:1" s="471" customFormat="1" ht="12" hidden="1" customHeight="1">
      <c r="A16921" s="470"/>
    </row>
    <row r="16922" spans="1:1" s="471" customFormat="1" ht="12" hidden="1" customHeight="1">
      <c r="A16922" s="470"/>
    </row>
    <row r="16923" spans="1:1" s="471" customFormat="1" ht="12" hidden="1" customHeight="1">
      <c r="A16923" s="470"/>
    </row>
    <row r="16924" spans="1:1" s="471" customFormat="1" ht="12" hidden="1" customHeight="1">
      <c r="A16924" s="470"/>
    </row>
    <row r="16925" spans="1:1" s="471" customFormat="1" ht="12" hidden="1" customHeight="1">
      <c r="A16925" s="470"/>
    </row>
    <row r="16926" spans="1:1" s="471" customFormat="1" ht="12" hidden="1" customHeight="1">
      <c r="A16926" s="470"/>
    </row>
    <row r="16927" spans="1:1" s="471" customFormat="1" ht="12" hidden="1" customHeight="1">
      <c r="A16927" s="470"/>
    </row>
    <row r="16928" spans="1:1" s="471" customFormat="1" ht="12" hidden="1" customHeight="1">
      <c r="A16928" s="470"/>
    </row>
    <row r="16929" spans="1:1" s="471" customFormat="1" ht="12" hidden="1" customHeight="1">
      <c r="A16929" s="470"/>
    </row>
    <row r="16930" spans="1:1" s="471" customFormat="1" ht="12" hidden="1" customHeight="1">
      <c r="A16930" s="470"/>
    </row>
    <row r="16931" spans="1:1" s="471" customFormat="1" ht="12" hidden="1" customHeight="1">
      <c r="A16931" s="470"/>
    </row>
    <row r="16932" spans="1:1" s="471" customFormat="1" ht="12" hidden="1" customHeight="1">
      <c r="A16932" s="470"/>
    </row>
    <row r="16933" spans="1:1" s="471" customFormat="1" ht="12" hidden="1" customHeight="1">
      <c r="A16933" s="470"/>
    </row>
    <row r="16934" spans="1:1" s="471" customFormat="1" ht="12" hidden="1" customHeight="1">
      <c r="A16934" s="470"/>
    </row>
    <row r="16935" spans="1:1" s="471" customFormat="1" ht="12" hidden="1" customHeight="1">
      <c r="A16935" s="470"/>
    </row>
    <row r="16936" spans="1:1" s="471" customFormat="1" ht="12" hidden="1" customHeight="1">
      <c r="A16936" s="470"/>
    </row>
    <row r="16937" spans="1:1" s="471" customFormat="1" ht="12" hidden="1" customHeight="1">
      <c r="A16937" s="470"/>
    </row>
    <row r="16938" spans="1:1" s="471" customFormat="1" ht="12" hidden="1" customHeight="1">
      <c r="A16938" s="470"/>
    </row>
    <row r="16939" spans="1:1" s="471" customFormat="1" ht="12" hidden="1" customHeight="1">
      <c r="A16939" s="470"/>
    </row>
    <row r="16940" spans="1:1" s="471" customFormat="1" ht="12" hidden="1" customHeight="1">
      <c r="A16940" s="470"/>
    </row>
    <row r="16941" spans="1:1" s="471" customFormat="1" ht="12" hidden="1" customHeight="1">
      <c r="A16941" s="470"/>
    </row>
    <row r="16942" spans="1:1" s="471" customFormat="1" ht="12" hidden="1" customHeight="1">
      <c r="A16942" s="470"/>
    </row>
    <row r="16943" spans="1:1" s="471" customFormat="1" ht="12" hidden="1" customHeight="1">
      <c r="A16943" s="470"/>
    </row>
    <row r="16944" spans="1:1" s="471" customFormat="1" ht="12" hidden="1" customHeight="1">
      <c r="A16944" s="470"/>
    </row>
    <row r="16945" spans="1:1" s="471" customFormat="1" ht="12" hidden="1" customHeight="1">
      <c r="A16945" s="470"/>
    </row>
    <row r="16946" spans="1:1" s="471" customFormat="1" ht="12" hidden="1" customHeight="1">
      <c r="A16946" s="470"/>
    </row>
    <row r="16947" spans="1:1" s="471" customFormat="1" ht="12" hidden="1" customHeight="1">
      <c r="A16947" s="470"/>
    </row>
    <row r="16948" spans="1:1" s="471" customFormat="1" ht="12" hidden="1" customHeight="1">
      <c r="A16948" s="470"/>
    </row>
    <row r="16949" spans="1:1" s="471" customFormat="1" ht="12" hidden="1" customHeight="1">
      <c r="A16949" s="470"/>
    </row>
    <row r="16950" spans="1:1" s="471" customFormat="1" ht="12" hidden="1" customHeight="1">
      <c r="A16950" s="470"/>
    </row>
    <row r="16951" spans="1:1" s="471" customFormat="1" ht="12" hidden="1" customHeight="1">
      <c r="A16951" s="470"/>
    </row>
    <row r="16952" spans="1:1" s="471" customFormat="1" ht="12" hidden="1" customHeight="1">
      <c r="A16952" s="470"/>
    </row>
    <row r="16953" spans="1:1" s="471" customFormat="1" ht="12" hidden="1" customHeight="1">
      <c r="A16953" s="470"/>
    </row>
    <row r="16954" spans="1:1" s="471" customFormat="1" ht="12" hidden="1" customHeight="1">
      <c r="A16954" s="470"/>
    </row>
    <row r="16955" spans="1:1" s="471" customFormat="1" ht="12" hidden="1" customHeight="1">
      <c r="A16955" s="470"/>
    </row>
    <row r="16956" spans="1:1" s="471" customFormat="1" ht="12" hidden="1" customHeight="1">
      <c r="A16956" s="470"/>
    </row>
    <row r="16957" spans="1:1" s="471" customFormat="1" ht="12" hidden="1" customHeight="1">
      <c r="A16957" s="470"/>
    </row>
    <row r="16958" spans="1:1" s="471" customFormat="1" ht="12" hidden="1" customHeight="1">
      <c r="A16958" s="470"/>
    </row>
    <row r="16959" spans="1:1" s="471" customFormat="1" ht="12" hidden="1" customHeight="1">
      <c r="A16959" s="470"/>
    </row>
    <row r="16960" spans="1:1" s="471" customFormat="1" ht="12" hidden="1" customHeight="1">
      <c r="A16960" s="470"/>
    </row>
    <row r="16961" spans="1:1" s="471" customFormat="1" ht="12" hidden="1" customHeight="1">
      <c r="A16961" s="470"/>
    </row>
    <row r="16962" spans="1:1" s="471" customFormat="1" ht="12" hidden="1" customHeight="1">
      <c r="A16962" s="470"/>
    </row>
    <row r="16963" spans="1:1" s="471" customFormat="1" ht="12" hidden="1" customHeight="1">
      <c r="A16963" s="470"/>
    </row>
    <row r="16964" spans="1:1" s="471" customFormat="1" ht="12" hidden="1" customHeight="1">
      <c r="A16964" s="470"/>
    </row>
    <row r="16965" spans="1:1" s="471" customFormat="1" ht="12" hidden="1" customHeight="1">
      <c r="A16965" s="470"/>
    </row>
    <row r="16966" spans="1:1" s="471" customFormat="1" ht="12" hidden="1" customHeight="1">
      <c r="A16966" s="470"/>
    </row>
    <row r="16967" spans="1:1" s="471" customFormat="1" ht="12" hidden="1" customHeight="1">
      <c r="A16967" s="470"/>
    </row>
    <row r="16968" spans="1:1" s="471" customFormat="1" ht="12" hidden="1" customHeight="1">
      <c r="A16968" s="470"/>
    </row>
    <row r="16969" spans="1:1" s="471" customFormat="1" ht="12" hidden="1" customHeight="1">
      <c r="A16969" s="470"/>
    </row>
    <row r="16970" spans="1:1" s="471" customFormat="1" ht="12" hidden="1" customHeight="1">
      <c r="A16970" s="470"/>
    </row>
    <row r="16971" spans="1:1" s="471" customFormat="1" ht="12" hidden="1" customHeight="1">
      <c r="A16971" s="470"/>
    </row>
    <row r="16972" spans="1:1" s="471" customFormat="1" ht="12" hidden="1" customHeight="1">
      <c r="A16972" s="470"/>
    </row>
    <row r="16973" spans="1:1" s="471" customFormat="1" ht="12" hidden="1" customHeight="1">
      <c r="A16973" s="470"/>
    </row>
    <row r="16974" spans="1:1" s="471" customFormat="1" ht="12" hidden="1" customHeight="1">
      <c r="A16974" s="470"/>
    </row>
    <row r="16975" spans="1:1" s="471" customFormat="1" ht="12" hidden="1" customHeight="1">
      <c r="A16975" s="470"/>
    </row>
    <row r="16976" spans="1:1" s="471" customFormat="1" ht="12" hidden="1" customHeight="1">
      <c r="A16976" s="470"/>
    </row>
    <row r="16977" spans="1:1" s="471" customFormat="1" ht="12" hidden="1" customHeight="1">
      <c r="A16977" s="470"/>
    </row>
    <row r="16978" spans="1:1" s="471" customFormat="1" ht="12" hidden="1" customHeight="1">
      <c r="A16978" s="470"/>
    </row>
    <row r="16979" spans="1:1" s="471" customFormat="1" ht="12" hidden="1" customHeight="1">
      <c r="A16979" s="470"/>
    </row>
    <row r="16980" spans="1:1" s="471" customFormat="1" ht="12" hidden="1" customHeight="1">
      <c r="A16980" s="470"/>
    </row>
    <row r="16981" spans="1:1" s="471" customFormat="1" ht="12" hidden="1" customHeight="1">
      <c r="A16981" s="470"/>
    </row>
    <row r="16982" spans="1:1" s="471" customFormat="1" ht="12" hidden="1" customHeight="1">
      <c r="A16982" s="470"/>
    </row>
    <row r="16983" spans="1:1" s="471" customFormat="1" ht="12" hidden="1" customHeight="1">
      <c r="A16983" s="470"/>
    </row>
    <row r="16984" spans="1:1" s="471" customFormat="1" ht="12" hidden="1" customHeight="1">
      <c r="A16984" s="470"/>
    </row>
    <row r="16985" spans="1:1" s="471" customFormat="1" ht="12" hidden="1" customHeight="1">
      <c r="A16985" s="470"/>
    </row>
    <row r="16986" spans="1:1" s="471" customFormat="1" ht="12" hidden="1" customHeight="1">
      <c r="A16986" s="470"/>
    </row>
    <row r="16987" spans="1:1" s="471" customFormat="1" ht="12" hidden="1" customHeight="1">
      <c r="A16987" s="470"/>
    </row>
    <row r="16988" spans="1:1" s="471" customFormat="1" ht="12" hidden="1" customHeight="1">
      <c r="A16988" s="470"/>
    </row>
    <row r="16989" spans="1:1" s="471" customFormat="1" ht="12" hidden="1" customHeight="1">
      <c r="A16989" s="470"/>
    </row>
    <row r="16990" spans="1:1" s="471" customFormat="1" ht="12" hidden="1" customHeight="1">
      <c r="A16990" s="470"/>
    </row>
    <row r="16991" spans="1:1" s="471" customFormat="1" ht="12" hidden="1" customHeight="1">
      <c r="A16991" s="470"/>
    </row>
    <row r="16992" spans="1:1" s="471" customFormat="1" ht="12" hidden="1" customHeight="1">
      <c r="A16992" s="470"/>
    </row>
    <row r="16993" spans="1:1" s="471" customFormat="1" ht="12" hidden="1" customHeight="1">
      <c r="A16993" s="470"/>
    </row>
    <row r="16994" spans="1:1" s="471" customFormat="1" ht="12" hidden="1" customHeight="1">
      <c r="A16994" s="470"/>
    </row>
    <row r="16995" spans="1:1" s="471" customFormat="1" ht="12" hidden="1" customHeight="1">
      <c r="A16995" s="470"/>
    </row>
    <row r="16996" spans="1:1" s="471" customFormat="1" ht="12" hidden="1" customHeight="1">
      <c r="A16996" s="470"/>
    </row>
    <row r="16997" spans="1:1" s="471" customFormat="1" ht="12" hidden="1" customHeight="1">
      <c r="A16997" s="470"/>
    </row>
    <row r="16998" spans="1:1" s="471" customFormat="1" ht="12" hidden="1" customHeight="1">
      <c r="A16998" s="470"/>
    </row>
    <row r="16999" spans="1:1" s="471" customFormat="1" ht="12" hidden="1" customHeight="1">
      <c r="A16999" s="470"/>
    </row>
    <row r="17000" spans="1:1" s="471" customFormat="1" ht="12" hidden="1" customHeight="1">
      <c r="A17000" s="470"/>
    </row>
    <row r="17001" spans="1:1" s="471" customFormat="1" ht="12" hidden="1" customHeight="1">
      <c r="A17001" s="470"/>
    </row>
    <row r="17002" spans="1:1" s="471" customFormat="1" ht="12" hidden="1" customHeight="1">
      <c r="A17002" s="470"/>
    </row>
    <row r="17003" spans="1:1" s="471" customFormat="1" ht="12" hidden="1" customHeight="1">
      <c r="A17003" s="470"/>
    </row>
    <row r="17004" spans="1:1" s="471" customFormat="1" ht="12" hidden="1" customHeight="1">
      <c r="A17004" s="470"/>
    </row>
    <row r="17005" spans="1:1" s="471" customFormat="1" ht="12" hidden="1" customHeight="1">
      <c r="A17005" s="470"/>
    </row>
    <row r="17006" spans="1:1" s="471" customFormat="1" ht="12" hidden="1" customHeight="1">
      <c r="A17006" s="470"/>
    </row>
    <row r="17007" spans="1:1" s="471" customFormat="1" ht="12" hidden="1" customHeight="1">
      <c r="A17007" s="470"/>
    </row>
    <row r="17008" spans="1:1" s="471" customFormat="1" ht="12" hidden="1" customHeight="1">
      <c r="A17008" s="470"/>
    </row>
    <row r="17009" spans="1:1" s="471" customFormat="1" ht="12" hidden="1" customHeight="1">
      <c r="A17009" s="470"/>
    </row>
    <row r="17010" spans="1:1" s="471" customFormat="1" ht="12" hidden="1" customHeight="1">
      <c r="A17010" s="470"/>
    </row>
    <row r="17011" spans="1:1" s="471" customFormat="1" ht="12" hidden="1" customHeight="1">
      <c r="A17011" s="470"/>
    </row>
    <row r="17012" spans="1:1" s="471" customFormat="1" ht="12" hidden="1" customHeight="1">
      <c r="A17012" s="470"/>
    </row>
    <row r="17013" spans="1:1" s="471" customFormat="1" ht="12" hidden="1" customHeight="1">
      <c r="A17013" s="470"/>
    </row>
    <row r="17014" spans="1:1" s="471" customFormat="1" ht="12" hidden="1" customHeight="1">
      <c r="A17014" s="470"/>
    </row>
    <row r="17015" spans="1:1" s="471" customFormat="1" ht="12" hidden="1" customHeight="1">
      <c r="A17015" s="470"/>
    </row>
    <row r="17016" spans="1:1" s="471" customFormat="1" ht="12" hidden="1" customHeight="1">
      <c r="A17016" s="470"/>
    </row>
    <row r="17017" spans="1:1" s="471" customFormat="1" ht="12" hidden="1" customHeight="1">
      <c r="A17017" s="470"/>
    </row>
    <row r="17018" spans="1:1" s="471" customFormat="1" ht="12" hidden="1" customHeight="1">
      <c r="A17018" s="470"/>
    </row>
    <row r="17019" spans="1:1" s="471" customFormat="1" ht="12" hidden="1" customHeight="1">
      <c r="A17019" s="470"/>
    </row>
    <row r="17020" spans="1:1" s="471" customFormat="1" ht="12" hidden="1" customHeight="1">
      <c r="A17020" s="470"/>
    </row>
    <row r="17021" spans="1:1" s="471" customFormat="1" ht="12" hidden="1" customHeight="1">
      <c r="A17021" s="470"/>
    </row>
    <row r="17022" spans="1:1" s="471" customFormat="1" ht="12" hidden="1" customHeight="1">
      <c r="A17022" s="470"/>
    </row>
    <row r="17023" spans="1:1" s="471" customFormat="1" ht="12" hidden="1" customHeight="1">
      <c r="A17023" s="470"/>
    </row>
    <row r="17024" spans="1:1" s="471" customFormat="1" ht="12" hidden="1" customHeight="1">
      <c r="A17024" s="470"/>
    </row>
    <row r="17025" spans="1:1" s="471" customFormat="1" ht="12" hidden="1" customHeight="1">
      <c r="A17025" s="470"/>
    </row>
    <row r="17026" spans="1:1" s="471" customFormat="1" ht="12" hidden="1" customHeight="1">
      <c r="A17026" s="470"/>
    </row>
    <row r="17027" spans="1:1" s="471" customFormat="1" ht="12" hidden="1" customHeight="1">
      <c r="A17027" s="470"/>
    </row>
    <row r="17028" spans="1:1" s="471" customFormat="1" ht="12" hidden="1" customHeight="1">
      <c r="A17028" s="470"/>
    </row>
    <row r="17029" spans="1:1" s="471" customFormat="1" ht="12" hidden="1" customHeight="1">
      <c r="A17029" s="470"/>
    </row>
    <row r="17030" spans="1:1" s="471" customFormat="1" ht="12" hidden="1" customHeight="1">
      <c r="A17030" s="470"/>
    </row>
    <row r="17031" spans="1:1" s="471" customFormat="1" ht="12" hidden="1" customHeight="1">
      <c r="A17031" s="470"/>
    </row>
    <row r="17032" spans="1:1" s="471" customFormat="1" ht="12" hidden="1" customHeight="1">
      <c r="A17032" s="470"/>
    </row>
    <row r="17033" spans="1:1" s="471" customFormat="1" ht="12" hidden="1" customHeight="1">
      <c r="A17033" s="470"/>
    </row>
    <row r="17034" spans="1:1" s="471" customFormat="1" ht="12" hidden="1" customHeight="1">
      <c r="A17034" s="470"/>
    </row>
    <row r="17035" spans="1:1" s="471" customFormat="1" ht="12" hidden="1" customHeight="1">
      <c r="A17035" s="470"/>
    </row>
    <row r="17036" spans="1:1" s="471" customFormat="1" ht="12" hidden="1" customHeight="1">
      <c r="A17036" s="470"/>
    </row>
    <row r="17037" spans="1:1" s="471" customFormat="1" ht="12" hidden="1" customHeight="1">
      <c r="A17037" s="470"/>
    </row>
    <row r="17038" spans="1:1" s="471" customFormat="1" ht="12" hidden="1" customHeight="1">
      <c r="A17038" s="470"/>
    </row>
    <row r="17039" spans="1:1" s="471" customFormat="1" ht="12" hidden="1" customHeight="1">
      <c r="A17039" s="470"/>
    </row>
    <row r="17040" spans="1:1" s="471" customFormat="1" ht="12" hidden="1" customHeight="1">
      <c r="A17040" s="470"/>
    </row>
    <row r="17041" spans="1:1" s="471" customFormat="1" ht="12" hidden="1" customHeight="1">
      <c r="A17041" s="470"/>
    </row>
    <row r="17042" spans="1:1" s="471" customFormat="1" ht="12" hidden="1" customHeight="1">
      <c r="A17042" s="470"/>
    </row>
    <row r="17043" spans="1:1" s="471" customFormat="1" ht="12" hidden="1" customHeight="1">
      <c r="A17043" s="470"/>
    </row>
    <row r="17044" spans="1:1" s="471" customFormat="1" ht="12" hidden="1" customHeight="1">
      <c r="A17044" s="470"/>
    </row>
    <row r="17045" spans="1:1" s="471" customFormat="1" ht="12" hidden="1" customHeight="1">
      <c r="A17045" s="470"/>
    </row>
    <row r="17046" spans="1:1" s="471" customFormat="1" ht="12" hidden="1" customHeight="1">
      <c r="A17046" s="470"/>
    </row>
    <row r="17047" spans="1:1" s="471" customFormat="1" ht="12" hidden="1" customHeight="1">
      <c r="A17047" s="470"/>
    </row>
    <row r="17048" spans="1:1" s="471" customFormat="1" ht="12" hidden="1" customHeight="1">
      <c r="A17048" s="470"/>
    </row>
    <row r="17049" spans="1:1" s="471" customFormat="1" ht="12" hidden="1" customHeight="1">
      <c r="A17049" s="470"/>
    </row>
    <row r="17050" spans="1:1" s="471" customFormat="1" ht="12" hidden="1" customHeight="1">
      <c r="A17050" s="470"/>
    </row>
    <row r="17051" spans="1:1" s="471" customFormat="1" ht="12" hidden="1" customHeight="1">
      <c r="A17051" s="470"/>
    </row>
    <row r="17052" spans="1:1" s="471" customFormat="1" ht="12" hidden="1" customHeight="1">
      <c r="A17052" s="470"/>
    </row>
    <row r="17053" spans="1:1" s="471" customFormat="1" ht="12" hidden="1" customHeight="1">
      <c r="A17053" s="470"/>
    </row>
    <row r="17054" spans="1:1" s="471" customFormat="1" ht="12" hidden="1" customHeight="1">
      <c r="A17054" s="470"/>
    </row>
    <row r="17055" spans="1:1" s="471" customFormat="1" ht="12" hidden="1" customHeight="1">
      <c r="A17055" s="470"/>
    </row>
    <row r="17056" spans="1:1" s="471" customFormat="1" ht="12" hidden="1" customHeight="1">
      <c r="A17056" s="470"/>
    </row>
    <row r="17057" spans="1:1" s="471" customFormat="1" ht="12" hidden="1" customHeight="1">
      <c r="A17057" s="470"/>
    </row>
    <row r="17058" spans="1:1" s="471" customFormat="1" ht="12" hidden="1" customHeight="1">
      <c r="A17058" s="470"/>
    </row>
    <row r="17059" spans="1:1" s="471" customFormat="1" ht="12" hidden="1" customHeight="1">
      <c r="A17059" s="470"/>
    </row>
    <row r="17060" spans="1:1" s="471" customFormat="1" ht="12" hidden="1" customHeight="1">
      <c r="A17060" s="470"/>
    </row>
    <row r="17061" spans="1:1" s="471" customFormat="1" ht="12" hidden="1" customHeight="1">
      <c r="A17061" s="470"/>
    </row>
    <row r="17062" spans="1:1" s="471" customFormat="1" ht="12" hidden="1" customHeight="1">
      <c r="A17062" s="470"/>
    </row>
    <row r="17063" spans="1:1" s="471" customFormat="1" ht="12" hidden="1" customHeight="1">
      <c r="A17063" s="470"/>
    </row>
    <row r="17064" spans="1:1" s="471" customFormat="1" ht="12" hidden="1" customHeight="1">
      <c r="A17064" s="470"/>
    </row>
    <row r="17065" spans="1:1" s="471" customFormat="1" ht="12" hidden="1" customHeight="1">
      <c r="A17065" s="470"/>
    </row>
    <row r="17066" spans="1:1" s="471" customFormat="1" ht="12" hidden="1" customHeight="1">
      <c r="A17066" s="470"/>
    </row>
    <row r="17067" spans="1:1" s="471" customFormat="1" ht="12" hidden="1" customHeight="1">
      <c r="A17067" s="470"/>
    </row>
    <row r="17068" spans="1:1" s="471" customFormat="1" ht="12" hidden="1" customHeight="1">
      <c r="A17068" s="470"/>
    </row>
    <row r="17069" spans="1:1" s="471" customFormat="1" ht="12" hidden="1" customHeight="1">
      <c r="A17069" s="470"/>
    </row>
    <row r="17070" spans="1:1" s="471" customFormat="1" ht="12" hidden="1" customHeight="1">
      <c r="A17070" s="470"/>
    </row>
    <row r="17071" spans="1:1" s="471" customFormat="1" ht="12" hidden="1" customHeight="1">
      <c r="A17071" s="470"/>
    </row>
    <row r="17072" spans="1:1" s="471" customFormat="1" ht="12" hidden="1" customHeight="1">
      <c r="A17072" s="470"/>
    </row>
    <row r="17073" spans="1:1" s="471" customFormat="1" ht="12" hidden="1" customHeight="1">
      <c r="A17073" s="470"/>
    </row>
    <row r="17074" spans="1:1" s="471" customFormat="1" ht="12" hidden="1" customHeight="1">
      <c r="A17074" s="470"/>
    </row>
    <row r="17075" spans="1:1" s="471" customFormat="1" ht="12" hidden="1" customHeight="1">
      <c r="A17075" s="470"/>
    </row>
    <row r="17076" spans="1:1" s="471" customFormat="1" ht="12" hidden="1" customHeight="1">
      <c r="A17076" s="470"/>
    </row>
    <row r="17077" spans="1:1" s="471" customFormat="1" ht="12" hidden="1" customHeight="1">
      <c r="A17077" s="470"/>
    </row>
    <row r="17078" spans="1:1" s="471" customFormat="1" ht="12" hidden="1" customHeight="1">
      <c r="A17078" s="470"/>
    </row>
    <row r="17079" spans="1:1" s="471" customFormat="1" ht="12" hidden="1" customHeight="1">
      <c r="A17079" s="470"/>
    </row>
    <row r="17080" spans="1:1" s="471" customFormat="1" ht="12" hidden="1" customHeight="1">
      <c r="A17080" s="470"/>
    </row>
    <row r="17081" spans="1:1" s="471" customFormat="1" ht="12" hidden="1" customHeight="1">
      <c r="A17081" s="470"/>
    </row>
    <row r="17082" spans="1:1" s="471" customFormat="1" ht="12" hidden="1" customHeight="1">
      <c r="A17082" s="470"/>
    </row>
    <row r="17083" spans="1:1" s="471" customFormat="1" ht="12" hidden="1" customHeight="1">
      <c r="A17083" s="470"/>
    </row>
    <row r="17084" spans="1:1" s="471" customFormat="1" ht="12" hidden="1" customHeight="1">
      <c r="A17084" s="470"/>
    </row>
    <row r="17085" spans="1:1" s="471" customFormat="1" ht="12" hidden="1" customHeight="1">
      <c r="A17085" s="470"/>
    </row>
    <row r="17086" spans="1:1" s="471" customFormat="1" ht="12" hidden="1" customHeight="1">
      <c r="A17086" s="470"/>
    </row>
    <row r="17087" spans="1:1" s="471" customFormat="1" ht="12" hidden="1" customHeight="1">
      <c r="A17087" s="470"/>
    </row>
    <row r="17088" spans="1:1" s="471" customFormat="1" ht="12" hidden="1" customHeight="1">
      <c r="A17088" s="470"/>
    </row>
    <row r="17089" spans="1:1" s="471" customFormat="1" ht="12" hidden="1" customHeight="1">
      <c r="A17089" s="470"/>
    </row>
    <row r="17090" spans="1:1" s="471" customFormat="1" ht="12" hidden="1" customHeight="1">
      <c r="A17090" s="470"/>
    </row>
    <row r="17091" spans="1:1" s="471" customFormat="1" ht="12" hidden="1" customHeight="1">
      <c r="A17091" s="470"/>
    </row>
    <row r="17092" spans="1:1" s="471" customFormat="1" ht="12" hidden="1" customHeight="1">
      <c r="A17092" s="470"/>
    </row>
    <row r="17093" spans="1:1" s="471" customFormat="1" ht="12" hidden="1" customHeight="1">
      <c r="A17093" s="470"/>
    </row>
    <row r="17094" spans="1:1" s="471" customFormat="1" ht="12" hidden="1" customHeight="1">
      <c r="A17094" s="470"/>
    </row>
    <row r="17095" spans="1:1" s="471" customFormat="1" ht="12" hidden="1" customHeight="1">
      <c r="A17095" s="470"/>
    </row>
    <row r="17096" spans="1:1" s="471" customFormat="1" ht="12" hidden="1" customHeight="1">
      <c r="A17096" s="470"/>
    </row>
    <row r="17097" spans="1:1" s="471" customFormat="1" ht="12" hidden="1" customHeight="1">
      <c r="A17097" s="470"/>
    </row>
    <row r="17098" spans="1:1" s="471" customFormat="1" ht="12" hidden="1" customHeight="1">
      <c r="A17098" s="470"/>
    </row>
    <row r="17099" spans="1:1" s="471" customFormat="1" ht="12" hidden="1" customHeight="1">
      <c r="A17099" s="470"/>
    </row>
    <row r="17100" spans="1:1" s="471" customFormat="1" ht="12" hidden="1" customHeight="1">
      <c r="A17100" s="470"/>
    </row>
    <row r="17101" spans="1:1" s="471" customFormat="1" ht="12" hidden="1" customHeight="1">
      <c r="A17101" s="470"/>
    </row>
    <row r="17102" spans="1:1" s="471" customFormat="1" ht="12" hidden="1" customHeight="1">
      <c r="A17102" s="470"/>
    </row>
    <row r="17103" spans="1:1" s="471" customFormat="1" ht="12" hidden="1" customHeight="1">
      <c r="A17103" s="470"/>
    </row>
    <row r="17104" spans="1:1" s="471" customFormat="1" ht="12" hidden="1" customHeight="1">
      <c r="A17104" s="470"/>
    </row>
    <row r="17105" spans="1:1" s="471" customFormat="1" ht="12" hidden="1" customHeight="1">
      <c r="A17105" s="470"/>
    </row>
    <row r="17106" spans="1:1" s="471" customFormat="1" ht="12" hidden="1" customHeight="1">
      <c r="A17106" s="470"/>
    </row>
    <row r="17107" spans="1:1" s="471" customFormat="1" ht="12" hidden="1" customHeight="1">
      <c r="A17107" s="470"/>
    </row>
    <row r="17108" spans="1:1" s="471" customFormat="1" ht="12" hidden="1" customHeight="1">
      <c r="A17108" s="470"/>
    </row>
    <row r="17109" spans="1:1" s="471" customFormat="1" ht="12" hidden="1" customHeight="1">
      <c r="A17109" s="470"/>
    </row>
    <row r="17110" spans="1:1" s="471" customFormat="1" ht="12" hidden="1" customHeight="1">
      <c r="A17110" s="470"/>
    </row>
    <row r="17111" spans="1:1" s="471" customFormat="1" ht="12" hidden="1" customHeight="1">
      <c r="A17111" s="470"/>
    </row>
    <row r="17112" spans="1:1" s="471" customFormat="1" ht="12" hidden="1" customHeight="1">
      <c r="A17112" s="470"/>
    </row>
    <row r="17113" spans="1:1" s="471" customFormat="1" ht="12" hidden="1" customHeight="1">
      <c r="A17113" s="470"/>
    </row>
    <row r="17114" spans="1:1" s="471" customFormat="1" ht="12" hidden="1" customHeight="1">
      <c r="A17114" s="470"/>
    </row>
    <row r="17115" spans="1:1" s="471" customFormat="1" ht="12" hidden="1" customHeight="1">
      <c r="A17115" s="470"/>
    </row>
    <row r="17116" spans="1:1" s="471" customFormat="1" ht="12" hidden="1" customHeight="1">
      <c r="A17116" s="470"/>
    </row>
    <row r="17117" spans="1:1" s="471" customFormat="1" ht="12" hidden="1" customHeight="1">
      <c r="A17117" s="470"/>
    </row>
    <row r="17118" spans="1:1" s="471" customFormat="1" ht="12" hidden="1" customHeight="1">
      <c r="A17118" s="470"/>
    </row>
    <row r="17119" spans="1:1" s="471" customFormat="1" ht="12" hidden="1" customHeight="1">
      <c r="A17119" s="470"/>
    </row>
    <row r="17120" spans="1:1" s="471" customFormat="1" ht="12" hidden="1" customHeight="1">
      <c r="A17120" s="470"/>
    </row>
    <row r="17121" spans="1:1" s="471" customFormat="1" ht="12" hidden="1" customHeight="1">
      <c r="A17121" s="470"/>
    </row>
    <row r="17122" spans="1:1" s="471" customFormat="1" ht="12" hidden="1" customHeight="1">
      <c r="A17122" s="470"/>
    </row>
    <row r="17123" spans="1:1" s="471" customFormat="1" ht="12" hidden="1" customHeight="1">
      <c r="A17123" s="470"/>
    </row>
    <row r="17124" spans="1:1" s="471" customFormat="1" ht="12" hidden="1" customHeight="1">
      <c r="A17124" s="470"/>
    </row>
    <row r="17125" spans="1:1" s="471" customFormat="1" ht="12" hidden="1" customHeight="1">
      <c r="A17125" s="470"/>
    </row>
    <row r="17126" spans="1:1" s="471" customFormat="1" ht="12" hidden="1" customHeight="1">
      <c r="A17126" s="470"/>
    </row>
    <row r="17127" spans="1:1" s="471" customFormat="1" ht="12" hidden="1" customHeight="1">
      <c r="A17127" s="470"/>
    </row>
    <row r="17128" spans="1:1" s="471" customFormat="1" ht="12" hidden="1" customHeight="1">
      <c r="A17128" s="470"/>
    </row>
    <row r="17129" spans="1:1" s="471" customFormat="1" ht="12" hidden="1" customHeight="1">
      <c r="A17129" s="470"/>
    </row>
    <row r="17130" spans="1:1" s="471" customFormat="1" ht="12" hidden="1" customHeight="1">
      <c r="A17130" s="470"/>
    </row>
    <row r="17131" spans="1:1" s="471" customFormat="1" ht="12" hidden="1" customHeight="1">
      <c r="A17131" s="470"/>
    </row>
    <row r="17132" spans="1:1" s="471" customFormat="1" ht="12" hidden="1" customHeight="1">
      <c r="A17132" s="470"/>
    </row>
    <row r="17133" spans="1:1" s="471" customFormat="1" ht="12" hidden="1" customHeight="1">
      <c r="A17133" s="470"/>
    </row>
    <row r="17134" spans="1:1" s="471" customFormat="1" ht="12" hidden="1" customHeight="1">
      <c r="A17134" s="470"/>
    </row>
    <row r="17135" spans="1:1" s="471" customFormat="1" ht="12" hidden="1" customHeight="1">
      <c r="A17135" s="470"/>
    </row>
    <row r="17136" spans="1:1" s="471" customFormat="1" ht="12" hidden="1" customHeight="1">
      <c r="A17136" s="470"/>
    </row>
    <row r="17137" spans="1:1" s="471" customFormat="1" ht="12" hidden="1" customHeight="1">
      <c r="A17137" s="470"/>
    </row>
    <row r="17138" spans="1:1" s="471" customFormat="1" ht="12" hidden="1" customHeight="1">
      <c r="A17138" s="470"/>
    </row>
    <row r="17139" spans="1:1" s="471" customFormat="1" ht="12" hidden="1" customHeight="1">
      <c r="A17139" s="470"/>
    </row>
    <row r="17140" spans="1:1" s="471" customFormat="1" ht="12" hidden="1" customHeight="1">
      <c r="A17140" s="470"/>
    </row>
    <row r="17141" spans="1:1" s="471" customFormat="1" ht="12" hidden="1" customHeight="1">
      <c r="A17141" s="470"/>
    </row>
    <row r="17142" spans="1:1" s="471" customFormat="1" ht="12" hidden="1" customHeight="1">
      <c r="A17142" s="470"/>
    </row>
    <row r="17143" spans="1:1" s="471" customFormat="1" ht="12" hidden="1" customHeight="1">
      <c r="A17143" s="470"/>
    </row>
    <row r="17144" spans="1:1" s="471" customFormat="1" ht="12" hidden="1" customHeight="1">
      <c r="A17144" s="470"/>
    </row>
    <row r="17145" spans="1:1" s="471" customFormat="1" ht="12" hidden="1" customHeight="1">
      <c r="A17145" s="470"/>
    </row>
    <row r="17146" spans="1:1" s="471" customFormat="1" ht="12" hidden="1" customHeight="1">
      <c r="A17146" s="470"/>
    </row>
    <row r="17147" spans="1:1" s="471" customFormat="1" ht="12" hidden="1" customHeight="1">
      <c r="A17147" s="470"/>
    </row>
    <row r="17148" spans="1:1" s="471" customFormat="1" ht="12" hidden="1" customHeight="1">
      <c r="A17148" s="470"/>
    </row>
    <row r="17149" spans="1:1" s="471" customFormat="1" ht="12" hidden="1" customHeight="1">
      <c r="A17149" s="470"/>
    </row>
    <row r="17150" spans="1:1" s="471" customFormat="1" ht="12" hidden="1" customHeight="1">
      <c r="A17150" s="470"/>
    </row>
    <row r="17151" spans="1:1" s="471" customFormat="1" ht="12" hidden="1" customHeight="1">
      <c r="A17151" s="470"/>
    </row>
    <row r="17152" spans="1:1" s="471" customFormat="1" ht="12" hidden="1" customHeight="1">
      <c r="A17152" s="470"/>
    </row>
    <row r="17153" spans="1:1" s="471" customFormat="1" ht="12" hidden="1" customHeight="1">
      <c r="A17153" s="470"/>
    </row>
    <row r="17154" spans="1:1" s="471" customFormat="1" ht="12" hidden="1" customHeight="1">
      <c r="A17154" s="470"/>
    </row>
    <row r="17155" spans="1:1" s="471" customFormat="1" ht="12" hidden="1" customHeight="1">
      <c r="A17155" s="470"/>
    </row>
    <row r="17156" spans="1:1" s="471" customFormat="1" ht="12" hidden="1" customHeight="1">
      <c r="A17156" s="470"/>
    </row>
    <row r="17157" spans="1:1" s="471" customFormat="1" ht="12" hidden="1" customHeight="1">
      <c r="A17157" s="470"/>
    </row>
    <row r="17158" spans="1:1" s="471" customFormat="1" ht="12" hidden="1" customHeight="1">
      <c r="A17158" s="470"/>
    </row>
    <row r="17159" spans="1:1" s="471" customFormat="1" ht="12" hidden="1" customHeight="1">
      <c r="A17159" s="470"/>
    </row>
    <row r="17160" spans="1:1" s="471" customFormat="1" ht="12" hidden="1" customHeight="1">
      <c r="A17160" s="470"/>
    </row>
    <row r="17161" spans="1:1" s="471" customFormat="1" ht="12" hidden="1" customHeight="1">
      <c r="A17161" s="470"/>
    </row>
    <row r="17162" spans="1:1" s="471" customFormat="1" ht="12" hidden="1" customHeight="1">
      <c r="A17162" s="470"/>
    </row>
    <row r="17163" spans="1:1" s="471" customFormat="1" ht="12" hidden="1" customHeight="1">
      <c r="A17163" s="470"/>
    </row>
    <row r="17164" spans="1:1" s="471" customFormat="1" ht="12" hidden="1" customHeight="1">
      <c r="A17164" s="470"/>
    </row>
    <row r="17165" spans="1:1" s="471" customFormat="1" ht="12" hidden="1" customHeight="1">
      <c r="A17165" s="470"/>
    </row>
    <row r="17166" spans="1:1" s="471" customFormat="1" ht="12" hidden="1" customHeight="1">
      <c r="A17166" s="470"/>
    </row>
    <row r="17167" spans="1:1" s="471" customFormat="1" ht="12" hidden="1" customHeight="1">
      <c r="A17167" s="470"/>
    </row>
    <row r="17168" spans="1:1" s="471" customFormat="1" ht="12" hidden="1" customHeight="1">
      <c r="A17168" s="470"/>
    </row>
    <row r="17169" spans="1:1" s="471" customFormat="1" ht="12" hidden="1" customHeight="1">
      <c r="A17169" s="470"/>
    </row>
    <row r="17170" spans="1:1" s="471" customFormat="1" ht="12" hidden="1" customHeight="1">
      <c r="A17170" s="470"/>
    </row>
    <row r="17171" spans="1:1" s="471" customFormat="1" ht="12" hidden="1" customHeight="1">
      <c r="A17171" s="470"/>
    </row>
    <row r="17172" spans="1:1" s="471" customFormat="1" ht="12" hidden="1" customHeight="1">
      <c r="A17172" s="470"/>
    </row>
    <row r="17173" spans="1:1" s="471" customFormat="1" ht="12" hidden="1" customHeight="1">
      <c r="A17173" s="470"/>
    </row>
    <row r="17174" spans="1:1" s="471" customFormat="1" ht="12" hidden="1" customHeight="1">
      <c r="A17174" s="470"/>
    </row>
    <row r="17175" spans="1:1" s="471" customFormat="1" ht="12" hidden="1" customHeight="1">
      <c r="A17175" s="470"/>
    </row>
    <row r="17176" spans="1:1" s="471" customFormat="1" ht="12" hidden="1" customHeight="1">
      <c r="A17176" s="470"/>
    </row>
    <row r="17177" spans="1:1" s="471" customFormat="1" ht="12" hidden="1" customHeight="1">
      <c r="A17177" s="470"/>
    </row>
    <row r="17178" spans="1:1" s="471" customFormat="1" ht="12" hidden="1" customHeight="1">
      <c r="A17178" s="470"/>
    </row>
    <row r="17179" spans="1:1" s="471" customFormat="1" ht="12" hidden="1" customHeight="1">
      <c r="A17179" s="470"/>
    </row>
    <row r="17180" spans="1:1" s="471" customFormat="1" ht="12" hidden="1" customHeight="1">
      <c r="A17180" s="470"/>
    </row>
    <row r="17181" spans="1:1" s="471" customFormat="1" ht="12" hidden="1" customHeight="1">
      <c r="A17181" s="470"/>
    </row>
    <row r="17182" spans="1:1" s="471" customFormat="1" ht="12" hidden="1" customHeight="1">
      <c r="A17182" s="470"/>
    </row>
    <row r="17183" spans="1:1" s="471" customFormat="1" ht="12" hidden="1" customHeight="1">
      <c r="A17183" s="470"/>
    </row>
    <row r="17184" spans="1:1" s="471" customFormat="1" ht="12" hidden="1" customHeight="1">
      <c r="A17184" s="470"/>
    </row>
    <row r="17185" spans="1:1" s="471" customFormat="1" ht="12" hidden="1" customHeight="1">
      <c r="A17185" s="470"/>
    </row>
    <row r="17186" spans="1:1" s="471" customFormat="1" ht="12" hidden="1" customHeight="1">
      <c r="A17186" s="470"/>
    </row>
    <row r="17187" spans="1:1" s="471" customFormat="1" ht="12" hidden="1" customHeight="1">
      <c r="A17187" s="470"/>
    </row>
    <row r="17188" spans="1:1" s="471" customFormat="1" ht="12" hidden="1" customHeight="1">
      <c r="A17188" s="470"/>
    </row>
    <row r="17189" spans="1:1" s="471" customFormat="1" ht="12" hidden="1" customHeight="1">
      <c r="A17189" s="470"/>
    </row>
    <row r="17190" spans="1:1" s="471" customFormat="1" ht="12" hidden="1" customHeight="1">
      <c r="A17190" s="470"/>
    </row>
    <row r="17191" spans="1:1" s="471" customFormat="1" ht="12" hidden="1" customHeight="1">
      <c r="A17191" s="470"/>
    </row>
    <row r="17192" spans="1:1" s="471" customFormat="1" ht="12" hidden="1" customHeight="1">
      <c r="A17192" s="470"/>
    </row>
    <row r="17193" spans="1:1" s="471" customFormat="1" ht="12" hidden="1" customHeight="1">
      <c r="A17193" s="470"/>
    </row>
    <row r="17194" spans="1:1" s="471" customFormat="1" ht="12" hidden="1" customHeight="1">
      <c r="A17194" s="470"/>
    </row>
    <row r="17195" spans="1:1" s="471" customFormat="1" ht="12" hidden="1" customHeight="1">
      <c r="A17195" s="470"/>
    </row>
    <row r="17196" spans="1:1" s="471" customFormat="1" ht="12" hidden="1" customHeight="1">
      <c r="A17196" s="470"/>
    </row>
    <row r="17197" spans="1:1" s="471" customFormat="1" ht="12" hidden="1" customHeight="1">
      <c r="A17197" s="470"/>
    </row>
    <row r="17198" spans="1:1" s="471" customFormat="1" ht="12" hidden="1" customHeight="1">
      <c r="A17198" s="470"/>
    </row>
    <row r="17199" spans="1:1" s="471" customFormat="1" ht="12" hidden="1" customHeight="1">
      <c r="A17199" s="470"/>
    </row>
    <row r="17200" spans="1:1" s="471" customFormat="1" ht="12" hidden="1" customHeight="1">
      <c r="A17200" s="470"/>
    </row>
    <row r="17201" spans="1:1" s="471" customFormat="1" ht="12" hidden="1" customHeight="1">
      <c r="A17201" s="470"/>
    </row>
    <row r="17202" spans="1:1" s="471" customFormat="1" ht="12" hidden="1" customHeight="1">
      <c r="A17202" s="470"/>
    </row>
    <row r="17203" spans="1:1" s="471" customFormat="1" ht="12" hidden="1" customHeight="1">
      <c r="A17203" s="470"/>
    </row>
    <row r="17204" spans="1:1" s="471" customFormat="1" ht="12" hidden="1" customHeight="1">
      <c r="A17204" s="470"/>
    </row>
    <row r="17205" spans="1:1" s="471" customFormat="1" ht="12" hidden="1" customHeight="1">
      <c r="A17205" s="470"/>
    </row>
    <row r="17206" spans="1:1" s="471" customFormat="1" ht="12" hidden="1" customHeight="1">
      <c r="A17206" s="470"/>
    </row>
    <row r="17207" spans="1:1" s="471" customFormat="1" ht="12" hidden="1" customHeight="1">
      <c r="A17207" s="470"/>
    </row>
    <row r="17208" spans="1:1" s="471" customFormat="1" ht="12" hidden="1" customHeight="1">
      <c r="A17208" s="470"/>
    </row>
    <row r="17209" spans="1:1" s="471" customFormat="1" ht="12" hidden="1" customHeight="1">
      <c r="A17209" s="470"/>
    </row>
    <row r="17210" spans="1:1" s="471" customFormat="1" ht="12" hidden="1" customHeight="1">
      <c r="A17210" s="470"/>
    </row>
    <row r="17211" spans="1:1" s="471" customFormat="1" ht="12" hidden="1" customHeight="1">
      <c r="A17211" s="470"/>
    </row>
    <row r="17212" spans="1:1" s="471" customFormat="1" ht="12" hidden="1" customHeight="1">
      <c r="A17212" s="470"/>
    </row>
    <row r="17213" spans="1:1" s="471" customFormat="1" ht="12" hidden="1" customHeight="1">
      <c r="A17213" s="470"/>
    </row>
    <row r="17214" spans="1:1" s="471" customFormat="1" ht="12" hidden="1" customHeight="1">
      <c r="A17214" s="470"/>
    </row>
    <row r="17215" spans="1:1" s="471" customFormat="1" ht="12" hidden="1" customHeight="1">
      <c r="A17215" s="470"/>
    </row>
    <row r="17216" spans="1:1" s="471" customFormat="1" ht="12" hidden="1" customHeight="1">
      <c r="A17216" s="470"/>
    </row>
    <row r="17217" spans="1:1" s="471" customFormat="1" ht="12" hidden="1" customHeight="1">
      <c r="A17217" s="470"/>
    </row>
    <row r="17218" spans="1:1" s="471" customFormat="1" ht="12" hidden="1" customHeight="1">
      <c r="A17218" s="470"/>
    </row>
    <row r="17219" spans="1:1" s="471" customFormat="1" ht="12" hidden="1" customHeight="1">
      <c r="A17219" s="470"/>
    </row>
    <row r="17220" spans="1:1" s="471" customFormat="1" ht="12" hidden="1" customHeight="1">
      <c r="A17220" s="470"/>
    </row>
    <row r="17221" spans="1:1" s="471" customFormat="1" ht="12" hidden="1" customHeight="1">
      <c r="A17221" s="470"/>
    </row>
    <row r="17222" spans="1:1" s="471" customFormat="1" ht="12" hidden="1" customHeight="1">
      <c r="A17222" s="470"/>
    </row>
    <row r="17223" spans="1:1" s="471" customFormat="1" ht="12" hidden="1" customHeight="1">
      <c r="A17223" s="470"/>
    </row>
    <row r="17224" spans="1:1" s="471" customFormat="1" ht="12" hidden="1" customHeight="1">
      <c r="A17224" s="470"/>
    </row>
    <row r="17225" spans="1:1" s="471" customFormat="1" ht="12" hidden="1" customHeight="1">
      <c r="A17225" s="470"/>
    </row>
    <row r="17226" spans="1:1" s="471" customFormat="1" ht="12" hidden="1" customHeight="1">
      <c r="A17226" s="470"/>
    </row>
    <row r="17227" spans="1:1" s="471" customFormat="1" ht="12" hidden="1" customHeight="1">
      <c r="A17227" s="470"/>
    </row>
    <row r="17228" spans="1:1" s="471" customFormat="1" ht="12" hidden="1" customHeight="1">
      <c r="A17228" s="470"/>
    </row>
    <row r="17229" spans="1:1" s="471" customFormat="1" ht="12" hidden="1" customHeight="1">
      <c r="A17229" s="470"/>
    </row>
    <row r="17230" spans="1:1" s="471" customFormat="1" ht="12" hidden="1" customHeight="1">
      <c r="A17230" s="470"/>
    </row>
    <row r="17231" spans="1:1" s="471" customFormat="1" ht="12" hidden="1" customHeight="1">
      <c r="A17231" s="470"/>
    </row>
    <row r="17232" spans="1:1" s="471" customFormat="1" ht="12" hidden="1" customHeight="1">
      <c r="A17232" s="470"/>
    </row>
    <row r="17233" spans="1:1" s="471" customFormat="1" ht="12" hidden="1" customHeight="1">
      <c r="A17233" s="470"/>
    </row>
    <row r="17234" spans="1:1" s="471" customFormat="1" ht="12" hidden="1" customHeight="1">
      <c r="A17234" s="470"/>
    </row>
    <row r="17235" spans="1:1" s="471" customFormat="1" ht="12" hidden="1" customHeight="1">
      <c r="A17235" s="470"/>
    </row>
    <row r="17236" spans="1:1" s="471" customFormat="1" ht="12" hidden="1" customHeight="1">
      <c r="A17236" s="470"/>
    </row>
    <row r="17237" spans="1:1" s="471" customFormat="1" ht="12" hidden="1" customHeight="1">
      <c r="A17237" s="470"/>
    </row>
    <row r="17238" spans="1:1" s="471" customFormat="1" ht="12" hidden="1" customHeight="1">
      <c r="A17238" s="470"/>
    </row>
    <row r="17239" spans="1:1" s="471" customFormat="1" ht="12" hidden="1" customHeight="1">
      <c r="A17239" s="470"/>
    </row>
    <row r="17240" spans="1:1" s="471" customFormat="1" ht="12" hidden="1" customHeight="1">
      <c r="A17240" s="470"/>
    </row>
    <row r="17241" spans="1:1" s="471" customFormat="1" ht="12" hidden="1" customHeight="1">
      <c r="A17241" s="470"/>
    </row>
    <row r="17242" spans="1:1" s="471" customFormat="1" ht="12" hidden="1" customHeight="1">
      <c r="A17242" s="470"/>
    </row>
    <row r="17243" spans="1:1" s="471" customFormat="1" ht="12" hidden="1" customHeight="1">
      <c r="A17243" s="470"/>
    </row>
    <row r="17244" spans="1:1" s="471" customFormat="1" ht="12" hidden="1" customHeight="1">
      <c r="A17244" s="470"/>
    </row>
    <row r="17245" spans="1:1" s="471" customFormat="1" ht="12" hidden="1" customHeight="1">
      <c r="A17245" s="470"/>
    </row>
    <row r="17246" spans="1:1" s="471" customFormat="1" ht="12" hidden="1" customHeight="1">
      <c r="A17246" s="470"/>
    </row>
    <row r="17247" spans="1:1" s="471" customFormat="1" ht="12" hidden="1" customHeight="1">
      <c r="A17247" s="470"/>
    </row>
    <row r="17248" spans="1:1" s="471" customFormat="1" ht="12" hidden="1" customHeight="1">
      <c r="A17248" s="470"/>
    </row>
    <row r="17249" spans="1:1" s="471" customFormat="1" ht="12" hidden="1" customHeight="1">
      <c r="A17249" s="470"/>
    </row>
    <row r="17250" spans="1:1" s="471" customFormat="1" ht="12" hidden="1" customHeight="1">
      <c r="A17250" s="470"/>
    </row>
    <row r="17251" spans="1:1" s="471" customFormat="1" ht="12" hidden="1" customHeight="1">
      <c r="A17251" s="470"/>
    </row>
    <row r="17252" spans="1:1" s="471" customFormat="1" ht="12" hidden="1" customHeight="1">
      <c r="A17252" s="470"/>
    </row>
    <row r="17253" spans="1:1" s="471" customFormat="1" ht="12" hidden="1" customHeight="1">
      <c r="A17253" s="470"/>
    </row>
    <row r="17254" spans="1:1" s="471" customFormat="1" ht="12" hidden="1" customHeight="1">
      <c r="A17254" s="470"/>
    </row>
    <row r="17255" spans="1:1" s="471" customFormat="1" ht="12" hidden="1" customHeight="1">
      <c r="A17255" s="470"/>
    </row>
    <row r="17256" spans="1:1" s="471" customFormat="1" ht="12" hidden="1" customHeight="1">
      <c r="A17256" s="470"/>
    </row>
    <row r="17257" spans="1:1" s="471" customFormat="1" ht="12" hidden="1" customHeight="1">
      <c r="A17257" s="470"/>
    </row>
    <row r="17258" spans="1:1" s="471" customFormat="1" ht="12" hidden="1" customHeight="1">
      <c r="A17258" s="470"/>
    </row>
    <row r="17259" spans="1:1" s="471" customFormat="1" ht="12" hidden="1" customHeight="1">
      <c r="A17259" s="470"/>
    </row>
    <row r="17260" spans="1:1" s="471" customFormat="1" ht="12" hidden="1" customHeight="1">
      <c r="A17260" s="470"/>
    </row>
    <row r="17261" spans="1:1" s="471" customFormat="1" ht="12" hidden="1" customHeight="1">
      <c r="A17261" s="470"/>
    </row>
    <row r="17262" spans="1:1" s="471" customFormat="1" ht="12" hidden="1" customHeight="1">
      <c r="A17262" s="470"/>
    </row>
    <row r="17263" spans="1:1" s="471" customFormat="1" ht="12" hidden="1" customHeight="1">
      <c r="A17263" s="470"/>
    </row>
    <row r="17264" spans="1:1" s="471" customFormat="1" ht="12" hidden="1" customHeight="1">
      <c r="A17264" s="470"/>
    </row>
    <row r="17265" spans="1:1" s="471" customFormat="1" ht="12" hidden="1" customHeight="1">
      <c r="A17265" s="470"/>
    </row>
    <row r="17266" spans="1:1" s="471" customFormat="1" ht="12" hidden="1" customHeight="1">
      <c r="A17266" s="470"/>
    </row>
    <row r="17267" spans="1:1" s="471" customFormat="1" ht="12" hidden="1" customHeight="1">
      <c r="A17267" s="470"/>
    </row>
    <row r="17268" spans="1:1" s="471" customFormat="1" ht="12" hidden="1" customHeight="1">
      <c r="A17268" s="470"/>
    </row>
    <row r="17269" spans="1:1" s="471" customFormat="1" ht="12" hidden="1" customHeight="1">
      <c r="A17269" s="470"/>
    </row>
    <row r="17270" spans="1:1" s="471" customFormat="1" ht="12" hidden="1" customHeight="1">
      <c r="A17270" s="470"/>
    </row>
    <row r="17271" spans="1:1" s="471" customFormat="1" ht="12" hidden="1" customHeight="1">
      <c r="A17271" s="470"/>
    </row>
    <row r="17272" spans="1:1" s="471" customFormat="1" ht="12" hidden="1" customHeight="1">
      <c r="A17272" s="470"/>
    </row>
    <row r="17273" spans="1:1" s="471" customFormat="1" ht="12" hidden="1" customHeight="1">
      <c r="A17273" s="470"/>
    </row>
    <row r="17274" spans="1:1" s="471" customFormat="1" ht="12" hidden="1" customHeight="1">
      <c r="A17274" s="470"/>
    </row>
    <row r="17275" spans="1:1" s="471" customFormat="1" ht="12" hidden="1" customHeight="1">
      <c r="A17275" s="470"/>
    </row>
    <row r="17276" spans="1:1" s="471" customFormat="1" ht="12" hidden="1" customHeight="1">
      <c r="A17276" s="470"/>
    </row>
    <row r="17277" spans="1:1" s="471" customFormat="1" ht="12" hidden="1" customHeight="1">
      <c r="A17277" s="470"/>
    </row>
    <row r="17278" spans="1:1" s="471" customFormat="1" ht="12" hidden="1" customHeight="1">
      <c r="A17278" s="470"/>
    </row>
    <row r="17279" spans="1:1" s="471" customFormat="1" ht="12" hidden="1" customHeight="1">
      <c r="A17279" s="470"/>
    </row>
    <row r="17280" spans="1:1" s="471" customFormat="1" ht="12" hidden="1" customHeight="1">
      <c r="A17280" s="470"/>
    </row>
    <row r="17281" spans="1:1" s="471" customFormat="1" ht="12" hidden="1" customHeight="1">
      <c r="A17281" s="470"/>
    </row>
    <row r="17282" spans="1:1" s="471" customFormat="1" ht="12" hidden="1" customHeight="1">
      <c r="A17282" s="470"/>
    </row>
    <row r="17283" spans="1:1" s="471" customFormat="1" ht="12" hidden="1" customHeight="1">
      <c r="A17283" s="470"/>
    </row>
    <row r="17284" spans="1:1" s="471" customFormat="1" ht="12" hidden="1" customHeight="1">
      <c r="A17284" s="470"/>
    </row>
    <row r="17285" spans="1:1" s="471" customFormat="1" ht="12" hidden="1" customHeight="1">
      <c r="A17285" s="470"/>
    </row>
    <row r="17286" spans="1:1" s="471" customFormat="1" ht="12" hidden="1" customHeight="1">
      <c r="A17286" s="470"/>
    </row>
    <row r="17287" spans="1:1" s="471" customFormat="1" ht="12" hidden="1" customHeight="1">
      <c r="A17287" s="470"/>
    </row>
    <row r="17288" spans="1:1" s="471" customFormat="1" ht="12" hidden="1" customHeight="1">
      <c r="A17288" s="470"/>
    </row>
    <row r="17289" spans="1:1" s="471" customFormat="1" ht="12" hidden="1" customHeight="1">
      <c r="A17289" s="470"/>
    </row>
    <row r="17290" spans="1:1" s="471" customFormat="1" ht="12" hidden="1" customHeight="1">
      <c r="A17290" s="470"/>
    </row>
    <row r="17291" spans="1:1" s="471" customFormat="1" ht="12" hidden="1" customHeight="1">
      <c r="A17291" s="470"/>
    </row>
    <row r="17292" spans="1:1" s="471" customFormat="1" ht="12" hidden="1" customHeight="1">
      <c r="A17292" s="470"/>
    </row>
    <row r="17293" spans="1:1" s="471" customFormat="1" ht="12" hidden="1" customHeight="1">
      <c r="A17293" s="470"/>
    </row>
    <row r="17294" spans="1:1" s="471" customFormat="1" ht="12" hidden="1" customHeight="1">
      <c r="A17294" s="470"/>
    </row>
    <row r="17295" spans="1:1" s="471" customFormat="1" ht="12" hidden="1" customHeight="1">
      <c r="A17295" s="470"/>
    </row>
    <row r="17296" spans="1:1" s="471" customFormat="1" ht="12" hidden="1" customHeight="1">
      <c r="A17296" s="470"/>
    </row>
    <row r="17297" spans="1:1" s="471" customFormat="1" ht="12" hidden="1" customHeight="1">
      <c r="A17297" s="470"/>
    </row>
    <row r="17298" spans="1:1" s="471" customFormat="1" ht="12" hidden="1" customHeight="1">
      <c r="A17298" s="470"/>
    </row>
    <row r="17299" spans="1:1" s="471" customFormat="1" ht="12" hidden="1" customHeight="1">
      <c r="A17299" s="470"/>
    </row>
    <row r="17300" spans="1:1" s="471" customFormat="1" ht="12" hidden="1" customHeight="1">
      <c r="A17300" s="470"/>
    </row>
    <row r="17301" spans="1:1" s="471" customFormat="1" ht="12" hidden="1" customHeight="1">
      <c r="A17301" s="470"/>
    </row>
    <row r="17302" spans="1:1" s="471" customFormat="1" ht="12" hidden="1" customHeight="1">
      <c r="A17302" s="470"/>
    </row>
    <row r="17303" spans="1:1" s="471" customFormat="1" ht="12" hidden="1" customHeight="1">
      <c r="A17303" s="470"/>
    </row>
    <row r="17304" spans="1:1" s="471" customFormat="1" ht="12" hidden="1" customHeight="1">
      <c r="A17304" s="470"/>
    </row>
    <row r="17305" spans="1:1" s="471" customFormat="1" ht="12" hidden="1" customHeight="1">
      <c r="A17305" s="470"/>
    </row>
    <row r="17306" spans="1:1" s="471" customFormat="1" ht="12" hidden="1" customHeight="1">
      <c r="A17306" s="470"/>
    </row>
    <row r="17307" spans="1:1" s="471" customFormat="1" ht="12" hidden="1" customHeight="1">
      <c r="A17307" s="470"/>
    </row>
    <row r="17308" spans="1:1" s="471" customFormat="1" ht="12" hidden="1" customHeight="1">
      <c r="A17308" s="470"/>
    </row>
    <row r="17309" spans="1:1" s="471" customFormat="1" ht="12" hidden="1" customHeight="1">
      <c r="A17309" s="470"/>
    </row>
    <row r="17310" spans="1:1" s="471" customFormat="1" ht="12" hidden="1" customHeight="1">
      <c r="A17310" s="470"/>
    </row>
    <row r="17311" spans="1:1" s="471" customFormat="1" ht="12" hidden="1" customHeight="1">
      <c r="A17311" s="470"/>
    </row>
    <row r="17312" spans="1:1" s="471" customFormat="1" ht="12" hidden="1" customHeight="1">
      <c r="A17312" s="470"/>
    </row>
    <row r="17313" spans="1:1" s="471" customFormat="1" ht="12" hidden="1" customHeight="1">
      <c r="A17313" s="470"/>
    </row>
    <row r="17314" spans="1:1" s="471" customFormat="1" ht="12" hidden="1" customHeight="1">
      <c r="A17314" s="470"/>
    </row>
    <row r="17315" spans="1:1" s="471" customFormat="1" ht="12" hidden="1" customHeight="1">
      <c r="A17315" s="470"/>
    </row>
    <row r="17316" spans="1:1" s="471" customFormat="1" ht="12" hidden="1" customHeight="1">
      <c r="A17316" s="470"/>
    </row>
    <row r="17317" spans="1:1" s="471" customFormat="1" ht="12" hidden="1" customHeight="1">
      <c r="A17317" s="470"/>
    </row>
    <row r="17318" spans="1:1" s="471" customFormat="1" ht="12" hidden="1" customHeight="1">
      <c r="A17318" s="470"/>
    </row>
    <row r="17319" spans="1:1" s="471" customFormat="1" ht="12" hidden="1" customHeight="1">
      <c r="A17319" s="470"/>
    </row>
    <row r="17320" spans="1:1" s="471" customFormat="1" ht="12" hidden="1" customHeight="1">
      <c r="A17320" s="470"/>
    </row>
    <row r="17321" spans="1:1" s="471" customFormat="1" ht="12" hidden="1" customHeight="1">
      <c r="A17321" s="470"/>
    </row>
    <row r="17322" spans="1:1" s="471" customFormat="1" ht="12" hidden="1" customHeight="1">
      <c r="A17322" s="470"/>
    </row>
    <row r="17323" spans="1:1" s="471" customFormat="1" ht="12" hidden="1" customHeight="1">
      <c r="A17323" s="470"/>
    </row>
    <row r="17324" spans="1:1" s="471" customFormat="1" ht="12" hidden="1" customHeight="1">
      <c r="A17324" s="470"/>
    </row>
    <row r="17325" spans="1:1" s="471" customFormat="1" ht="12" hidden="1" customHeight="1">
      <c r="A17325" s="470"/>
    </row>
    <row r="17326" spans="1:1" s="471" customFormat="1" ht="12" hidden="1" customHeight="1">
      <c r="A17326" s="470"/>
    </row>
    <row r="17327" spans="1:1" s="471" customFormat="1" ht="12" hidden="1" customHeight="1">
      <c r="A17327" s="470"/>
    </row>
    <row r="17328" spans="1:1" s="471" customFormat="1" ht="12" hidden="1" customHeight="1">
      <c r="A17328" s="470"/>
    </row>
    <row r="17329" spans="1:1" s="471" customFormat="1" ht="12" hidden="1" customHeight="1">
      <c r="A17329" s="470"/>
    </row>
    <row r="17330" spans="1:1" s="471" customFormat="1" ht="12" hidden="1" customHeight="1">
      <c r="A17330" s="470"/>
    </row>
    <row r="17331" spans="1:1" s="471" customFormat="1" ht="12" hidden="1" customHeight="1">
      <c r="A17331" s="470"/>
    </row>
    <row r="17332" spans="1:1" s="471" customFormat="1" ht="12" hidden="1" customHeight="1">
      <c r="A17332" s="470"/>
    </row>
    <row r="17333" spans="1:1" s="471" customFormat="1" ht="12" hidden="1" customHeight="1">
      <c r="A17333" s="470"/>
    </row>
    <row r="17334" spans="1:1" s="471" customFormat="1" ht="12" hidden="1" customHeight="1">
      <c r="A17334" s="470"/>
    </row>
    <row r="17335" spans="1:1" s="471" customFormat="1" ht="12" hidden="1" customHeight="1">
      <c r="A17335" s="470"/>
    </row>
    <row r="17336" spans="1:1" s="471" customFormat="1" ht="12" hidden="1" customHeight="1">
      <c r="A17336" s="470"/>
    </row>
    <row r="17337" spans="1:1" s="471" customFormat="1" ht="12" hidden="1" customHeight="1">
      <c r="A17337" s="470"/>
    </row>
    <row r="17338" spans="1:1" s="471" customFormat="1" ht="12" hidden="1" customHeight="1">
      <c r="A17338" s="470"/>
    </row>
    <row r="17339" spans="1:1" s="471" customFormat="1" ht="12" hidden="1" customHeight="1">
      <c r="A17339" s="470"/>
    </row>
    <row r="17340" spans="1:1" s="471" customFormat="1" ht="12" hidden="1" customHeight="1">
      <c r="A17340" s="470"/>
    </row>
    <row r="17341" spans="1:1" s="471" customFormat="1" ht="12" hidden="1" customHeight="1">
      <c r="A17341" s="470"/>
    </row>
    <row r="17342" spans="1:1" s="471" customFormat="1" ht="12" hidden="1" customHeight="1">
      <c r="A17342" s="470"/>
    </row>
    <row r="17343" spans="1:1" s="471" customFormat="1" ht="12" hidden="1" customHeight="1">
      <c r="A17343" s="470"/>
    </row>
    <row r="17344" spans="1:1" s="471" customFormat="1" ht="12" hidden="1" customHeight="1">
      <c r="A17344" s="470"/>
    </row>
    <row r="17345" spans="1:1" s="471" customFormat="1" ht="12" hidden="1" customHeight="1">
      <c r="A17345" s="470"/>
    </row>
    <row r="17346" spans="1:1" s="471" customFormat="1" ht="12" hidden="1" customHeight="1">
      <c r="A17346" s="470"/>
    </row>
    <row r="17347" spans="1:1" s="471" customFormat="1" ht="12" hidden="1" customHeight="1">
      <c r="A17347" s="470"/>
    </row>
    <row r="17348" spans="1:1" s="471" customFormat="1" ht="12" hidden="1" customHeight="1">
      <c r="A17348" s="470"/>
    </row>
    <row r="17349" spans="1:1" s="471" customFormat="1" ht="12" hidden="1" customHeight="1">
      <c r="A17349" s="470"/>
    </row>
    <row r="17350" spans="1:1" s="471" customFormat="1" ht="12" hidden="1" customHeight="1">
      <c r="A17350" s="470"/>
    </row>
    <row r="17351" spans="1:1" s="471" customFormat="1" ht="12" hidden="1" customHeight="1">
      <c r="A17351" s="470"/>
    </row>
    <row r="17352" spans="1:1" s="471" customFormat="1" ht="12" hidden="1" customHeight="1">
      <c r="A17352" s="470"/>
    </row>
    <row r="17353" spans="1:1" s="471" customFormat="1" ht="12" hidden="1" customHeight="1">
      <c r="A17353" s="470"/>
    </row>
    <row r="17354" spans="1:1" s="471" customFormat="1" ht="12" hidden="1" customHeight="1">
      <c r="A17354" s="470"/>
    </row>
    <row r="17355" spans="1:1" s="471" customFormat="1" ht="12" hidden="1" customHeight="1">
      <c r="A17355" s="470"/>
    </row>
    <row r="17356" spans="1:1" s="471" customFormat="1" ht="12" hidden="1" customHeight="1">
      <c r="A17356" s="470"/>
    </row>
    <row r="17357" spans="1:1" s="471" customFormat="1" ht="12" hidden="1" customHeight="1">
      <c r="A17357" s="470"/>
    </row>
    <row r="17358" spans="1:1" s="471" customFormat="1" ht="12" hidden="1" customHeight="1">
      <c r="A17358" s="470"/>
    </row>
    <row r="17359" spans="1:1" s="471" customFormat="1" ht="12" hidden="1" customHeight="1">
      <c r="A17359" s="470"/>
    </row>
    <row r="17360" spans="1:1" s="471" customFormat="1" ht="12" hidden="1" customHeight="1">
      <c r="A17360" s="470"/>
    </row>
    <row r="17361" spans="1:1" s="471" customFormat="1" ht="12" hidden="1" customHeight="1">
      <c r="A17361" s="470"/>
    </row>
    <row r="17362" spans="1:1" s="471" customFormat="1" ht="12" hidden="1" customHeight="1">
      <c r="A17362" s="470"/>
    </row>
    <row r="17363" spans="1:1" s="471" customFormat="1" ht="12" hidden="1" customHeight="1">
      <c r="A17363" s="470"/>
    </row>
    <row r="17364" spans="1:1" s="471" customFormat="1" ht="12" hidden="1" customHeight="1">
      <c r="A17364" s="470"/>
    </row>
    <row r="17365" spans="1:1" s="471" customFormat="1" ht="12" hidden="1" customHeight="1">
      <c r="A17365" s="470"/>
    </row>
    <row r="17366" spans="1:1" s="471" customFormat="1" ht="12" hidden="1" customHeight="1">
      <c r="A17366" s="470"/>
    </row>
    <row r="17367" spans="1:1" s="471" customFormat="1" ht="12" hidden="1" customHeight="1">
      <c r="A17367" s="470"/>
    </row>
    <row r="17368" spans="1:1" s="471" customFormat="1" ht="12" hidden="1" customHeight="1">
      <c r="A17368" s="470"/>
    </row>
    <row r="17369" spans="1:1" s="471" customFormat="1" ht="12" hidden="1" customHeight="1">
      <c r="A17369" s="470"/>
    </row>
    <row r="17370" spans="1:1" s="471" customFormat="1" ht="12" hidden="1" customHeight="1">
      <c r="A17370" s="470"/>
    </row>
    <row r="17371" spans="1:1" s="471" customFormat="1" ht="12" hidden="1" customHeight="1">
      <c r="A17371" s="470"/>
    </row>
    <row r="17372" spans="1:1" s="471" customFormat="1" ht="12" hidden="1" customHeight="1">
      <c r="A17372" s="470"/>
    </row>
    <row r="17373" spans="1:1" s="471" customFormat="1" ht="12" hidden="1" customHeight="1">
      <c r="A17373" s="470"/>
    </row>
    <row r="17374" spans="1:1" s="471" customFormat="1" ht="12" hidden="1" customHeight="1">
      <c r="A17374" s="470"/>
    </row>
    <row r="17375" spans="1:1" s="471" customFormat="1" ht="12" hidden="1" customHeight="1">
      <c r="A17375" s="470"/>
    </row>
    <row r="17376" spans="1:1" s="471" customFormat="1" ht="12" hidden="1" customHeight="1">
      <c r="A17376" s="470"/>
    </row>
    <row r="17377" spans="1:1" s="471" customFormat="1" ht="12" hidden="1" customHeight="1">
      <c r="A17377" s="470"/>
    </row>
    <row r="17378" spans="1:1" s="471" customFormat="1" ht="12" hidden="1" customHeight="1">
      <c r="A17378" s="470"/>
    </row>
    <row r="17379" spans="1:1" s="471" customFormat="1" ht="12" hidden="1" customHeight="1">
      <c r="A17379" s="470"/>
    </row>
    <row r="17380" spans="1:1" s="471" customFormat="1" ht="12" hidden="1" customHeight="1">
      <c r="A17380" s="470"/>
    </row>
    <row r="17381" spans="1:1" s="471" customFormat="1" ht="12" hidden="1" customHeight="1">
      <c r="A17381" s="470"/>
    </row>
    <row r="17382" spans="1:1" s="471" customFormat="1" ht="12" hidden="1" customHeight="1">
      <c r="A17382" s="470"/>
    </row>
    <row r="17383" spans="1:1" s="471" customFormat="1" ht="12" hidden="1" customHeight="1">
      <c r="A17383" s="470"/>
    </row>
    <row r="17384" spans="1:1" s="471" customFormat="1" ht="12" hidden="1" customHeight="1">
      <c r="A17384" s="470"/>
    </row>
    <row r="17385" spans="1:1" s="471" customFormat="1" ht="12" hidden="1" customHeight="1">
      <c r="A17385" s="470"/>
    </row>
    <row r="17386" spans="1:1" s="471" customFormat="1" ht="12" hidden="1" customHeight="1">
      <c r="A17386" s="470"/>
    </row>
    <row r="17387" spans="1:1" s="471" customFormat="1" ht="12" hidden="1" customHeight="1">
      <c r="A17387" s="470"/>
    </row>
    <row r="17388" spans="1:1" s="471" customFormat="1" ht="12" hidden="1" customHeight="1">
      <c r="A17388" s="470"/>
    </row>
    <row r="17389" spans="1:1" s="471" customFormat="1" ht="12" hidden="1" customHeight="1">
      <c r="A17389" s="470"/>
    </row>
    <row r="17390" spans="1:1" s="471" customFormat="1" ht="12" hidden="1" customHeight="1">
      <c r="A17390" s="470"/>
    </row>
    <row r="17391" spans="1:1" s="471" customFormat="1" ht="12" hidden="1" customHeight="1">
      <c r="A17391" s="470"/>
    </row>
    <row r="17392" spans="1:1" s="471" customFormat="1" ht="12" hidden="1" customHeight="1">
      <c r="A17392" s="470"/>
    </row>
    <row r="17393" spans="1:1" s="471" customFormat="1" ht="12" hidden="1" customHeight="1">
      <c r="A17393" s="470"/>
    </row>
    <row r="17394" spans="1:1" s="471" customFormat="1" ht="12" hidden="1" customHeight="1">
      <c r="A17394" s="470"/>
    </row>
    <row r="17395" spans="1:1" s="471" customFormat="1" ht="12" hidden="1" customHeight="1">
      <c r="A17395" s="470"/>
    </row>
    <row r="17396" spans="1:1" s="471" customFormat="1" ht="12" hidden="1" customHeight="1">
      <c r="A17396" s="470"/>
    </row>
    <row r="17397" spans="1:1" s="471" customFormat="1" ht="12" hidden="1" customHeight="1">
      <c r="A17397" s="470"/>
    </row>
    <row r="17398" spans="1:1" s="471" customFormat="1" ht="12" hidden="1" customHeight="1">
      <c r="A17398" s="470"/>
    </row>
    <row r="17399" spans="1:1" s="471" customFormat="1" ht="12" hidden="1" customHeight="1">
      <c r="A17399" s="470"/>
    </row>
    <row r="17400" spans="1:1" s="471" customFormat="1" ht="12" hidden="1" customHeight="1">
      <c r="A17400" s="470"/>
    </row>
    <row r="17401" spans="1:1" s="471" customFormat="1" ht="12" hidden="1" customHeight="1">
      <c r="A17401" s="470"/>
    </row>
    <row r="17402" spans="1:1" s="471" customFormat="1" ht="12" hidden="1" customHeight="1">
      <c r="A17402" s="470"/>
    </row>
    <row r="17403" spans="1:1" s="471" customFormat="1" ht="12" hidden="1" customHeight="1">
      <c r="A17403" s="470"/>
    </row>
    <row r="17404" spans="1:1" s="471" customFormat="1" ht="12" hidden="1" customHeight="1">
      <c r="A17404" s="470"/>
    </row>
    <row r="17405" spans="1:1" s="471" customFormat="1" ht="12" hidden="1" customHeight="1">
      <c r="A17405" s="470"/>
    </row>
    <row r="17406" spans="1:1" s="471" customFormat="1" ht="12" hidden="1" customHeight="1">
      <c r="A17406" s="470"/>
    </row>
    <row r="17407" spans="1:1" s="471" customFormat="1" ht="12" hidden="1" customHeight="1">
      <c r="A17407" s="470"/>
    </row>
    <row r="17408" spans="1:1" s="471" customFormat="1" ht="12" hidden="1" customHeight="1">
      <c r="A17408" s="470"/>
    </row>
    <row r="17409" spans="1:1" s="471" customFormat="1" ht="12" hidden="1" customHeight="1">
      <c r="A17409" s="470"/>
    </row>
    <row r="17410" spans="1:1" s="471" customFormat="1" ht="12" hidden="1" customHeight="1">
      <c r="A17410" s="470"/>
    </row>
    <row r="17411" spans="1:1" s="471" customFormat="1" ht="12" hidden="1" customHeight="1">
      <c r="A17411" s="470"/>
    </row>
    <row r="17412" spans="1:1" s="471" customFormat="1" ht="12" hidden="1" customHeight="1">
      <c r="A17412" s="470"/>
    </row>
    <row r="17413" spans="1:1" s="471" customFormat="1" ht="12" hidden="1" customHeight="1">
      <c r="A17413" s="470"/>
    </row>
    <row r="17414" spans="1:1" s="471" customFormat="1" ht="12" hidden="1" customHeight="1">
      <c r="A17414" s="470"/>
    </row>
    <row r="17415" spans="1:1" s="471" customFormat="1" ht="12" hidden="1" customHeight="1">
      <c r="A17415" s="470"/>
    </row>
    <row r="17416" spans="1:1" s="471" customFormat="1" ht="12" hidden="1" customHeight="1">
      <c r="A17416" s="470"/>
    </row>
    <row r="17417" spans="1:1" s="471" customFormat="1" ht="12" hidden="1" customHeight="1">
      <c r="A17417" s="470"/>
    </row>
    <row r="17418" spans="1:1" s="471" customFormat="1" ht="12" hidden="1" customHeight="1">
      <c r="A17418" s="470"/>
    </row>
    <row r="17419" spans="1:1" s="471" customFormat="1" ht="12" hidden="1" customHeight="1">
      <c r="A17419" s="470"/>
    </row>
    <row r="17420" spans="1:1" s="471" customFormat="1" ht="12" hidden="1" customHeight="1">
      <c r="A17420" s="470"/>
    </row>
    <row r="17421" spans="1:1" s="471" customFormat="1" ht="12" hidden="1" customHeight="1">
      <c r="A17421" s="470"/>
    </row>
    <row r="17422" spans="1:1" s="471" customFormat="1" ht="12" hidden="1" customHeight="1">
      <c r="A17422" s="470"/>
    </row>
    <row r="17423" spans="1:1" s="471" customFormat="1" ht="12" hidden="1" customHeight="1">
      <c r="A17423" s="470"/>
    </row>
    <row r="17424" spans="1:1" s="471" customFormat="1" ht="12" hidden="1" customHeight="1">
      <c r="A17424" s="470"/>
    </row>
    <row r="17425" spans="1:1" s="471" customFormat="1" ht="12" hidden="1" customHeight="1">
      <c r="A17425" s="470"/>
    </row>
    <row r="17426" spans="1:1" s="471" customFormat="1" ht="12" hidden="1" customHeight="1">
      <c r="A17426" s="470"/>
    </row>
    <row r="17427" spans="1:1" s="471" customFormat="1" ht="12" hidden="1" customHeight="1">
      <c r="A17427" s="470"/>
    </row>
    <row r="17428" spans="1:1" s="471" customFormat="1" ht="12" hidden="1" customHeight="1">
      <c r="A17428" s="470"/>
    </row>
    <row r="17429" spans="1:1" s="471" customFormat="1" ht="12" hidden="1" customHeight="1">
      <c r="A17429" s="470"/>
    </row>
    <row r="17430" spans="1:1" s="471" customFormat="1" ht="12" hidden="1" customHeight="1">
      <c r="A17430" s="470"/>
    </row>
    <row r="17431" spans="1:1" s="471" customFormat="1" ht="12" hidden="1" customHeight="1">
      <c r="A17431" s="470"/>
    </row>
    <row r="17432" spans="1:1" s="471" customFormat="1" ht="12" hidden="1" customHeight="1">
      <c r="A17432" s="470"/>
    </row>
    <row r="17433" spans="1:1" s="471" customFormat="1" ht="12" hidden="1" customHeight="1">
      <c r="A17433" s="470"/>
    </row>
    <row r="17434" spans="1:1" s="471" customFormat="1" ht="12" hidden="1" customHeight="1">
      <c r="A17434" s="470"/>
    </row>
    <row r="17435" spans="1:1" s="471" customFormat="1" ht="12" hidden="1" customHeight="1">
      <c r="A17435" s="470"/>
    </row>
    <row r="17436" spans="1:1" s="471" customFormat="1" ht="12" hidden="1" customHeight="1">
      <c r="A17436" s="470"/>
    </row>
    <row r="17437" spans="1:1" s="471" customFormat="1" ht="12" hidden="1" customHeight="1">
      <c r="A17437" s="470"/>
    </row>
    <row r="17438" spans="1:1" s="471" customFormat="1" ht="12" hidden="1" customHeight="1">
      <c r="A17438" s="470"/>
    </row>
    <row r="17439" spans="1:1" s="471" customFormat="1" ht="12" hidden="1" customHeight="1">
      <c r="A17439" s="470"/>
    </row>
    <row r="17440" spans="1:1" s="471" customFormat="1" ht="12" hidden="1" customHeight="1">
      <c r="A17440" s="470"/>
    </row>
    <row r="17441" spans="1:1" s="471" customFormat="1" ht="12" hidden="1" customHeight="1">
      <c r="A17441" s="470"/>
    </row>
    <row r="17442" spans="1:1" s="471" customFormat="1" ht="12" hidden="1" customHeight="1">
      <c r="A17442" s="470"/>
    </row>
    <row r="17443" spans="1:1" s="471" customFormat="1" ht="12" hidden="1" customHeight="1">
      <c r="A17443" s="470"/>
    </row>
    <row r="17444" spans="1:1" s="471" customFormat="1" ht="12" hidden="1" customHeight="1">
      <c r="A17444" s="470"/>
    </row>
    <row r="17445" spans="1:1" s="471" customFormat="1" ht="12" hidden="1" customHeight="1">
      <c r="A17445" s="470"/>
    </row>
    <row r="17446" spans="1:1" s="471" customFormat="1" ht="12" hidden="1" customHeight="1">
      <c r="A17446" s="470"/>
    </row>
    <row r="17447" spans="1:1" s="471" customFormat="1" ht="12" hidden="1" customHeight="1">
      <c r="A17447" s="470"/>
    </row>
    <row r="17448" spans="1:1" s="471" customFormat="1" ht="12" hidden="1" customHeight="1">
      <c r="A17448" s="470"/>
    </row>
    <row r="17449" spans="1:1" s="471" customFormat="1" ht="12" hidden="1" customHeight="1">
      <c r="A17449" s="470"/>
    </row>
    <row r="17450" spans="1:1" s="471" customFormat="1" ht="12" hidden="1" customHeight="1">
      <c r="A17450" s="470"/>
    </row>
    <row r="17451" spans="1:1" s="471" customFormat="1" ht="12" hidden="1" customHeight="1">
      <c r="A17451" s="470"/>
    </row>
    <row r="17452" spans="1:1" s="471" customFormat="1" ht="12" hidden="1" customHeight="1">
      <c r="A17452" s="470"/>
    </row>
    <row r="17453" spans="1:1" s="471" customFormat="1" ht="12" hidden="1" customHeight="1">
      <c r="A17453" s="470"/>
    </row>
    <row r="17454" spans="1:1" s="471" customFormat="1" ht="12" hidden="1" customHeight="1">
      <c r="A17454" s="470"/>
    </row>
    <row r="17455" spans="1:1" s="471" customFormat="1" ht="12" hidden="1" customHeight="1">
      <c r="A17455" s="470"/>
    </row>
    <row r="17456" spans="1:1" s="471" customFormat="1" ht="12" hidden="1" customHeight="1">
      <c r="A17456" s="470"/>
    </row>
    <row r="17457" spans="1:1" s="471" customFormat="1" ht="12" hidden="1" customHeight="1">
      <c r="A17457" s="470"/>
    </row>
    <row r="17458" spans="1:1" s="471" customFormat="1" ht="12" hidden="1" customHeight="1">
      <c r="A17458" s="470"/>
    </row>
    <row r="17459" spans="1:1" s="471" customFormat="1" ht="12" hidden="1" customHeight="1">
      <c r="A17459" s="470"/>
    </row>
    <row r="17460" spans="1:1" s="471" customFormat="1" ht="12" hidden="1" customHeight="1">
      <c r="A17460" s="470"/>
    </row>
    <row r="17461" spans="1:1" s="471" customFormat="1" ht="12" hidden="1" customHeight="1">
      <c r="A17461" s="470"/>
    </row>
    <row r="17462" spans="1:1" s="471" customFormat="1" ht="12" hidden="1" customHeight="1">
      <c r="A17462" s="470"/>
    </row>
    <row r="17463" spans="1:1" s="471" customFormat="1" ht="12" hidden="1" customHeight="1">
      <c r="A17463" s="470"/>
    </row>
    <row r="17464" spans="1:1" s="471" customFormat="1" ht="12" hidden="1" customHeight="1">
      <c r="A17464" s="470"/>
    </row>
    <row r="17465" spans="1:1" s="471" customFormat="1" ht="12" hidden="1" customHeight="1">
      <c r="A17465" s="470"/>
    </row>
    <row r="17466" spans="1:1" s="471" customFormat="1" ht="12" hidden="1" customHeight="1">
      <c r="A17466" s="470"/>
    </row>
    <row r="17467" spans="1:1" s="471" customFormat="1" ht="12" hidden="1" customHeight="1">
      <c r="A17467" s="470"/>
    </row>
    <row r="17468" spans="1:1" s="471" customFormat="1" ht="12" hidden="1" customHeight="1">
      <c r="A17468" s="470"/>
    </row>
    <row r="17469" spans="1:1" s="471" customFormat="1" ht="12" hidden="1" customHeight="1">
      <c r="A17469" s="470"/>
    </row>
    <row r="17470" spans="1:1" s="471" customFormat="1" ht="12" hidden="1" customHeight="1">
      <c r="A17470" s="470"/>
    </row>
    <row r="17471" spans="1:1" s="471" customFormat="1" ht="12" hidden="1" customHeight="1">
      <c r="A17471" s="470"/>
    </row>
    <row r="17472" spans="1:1" s="471" customFormat="1" ht="12" hidden="1" customHeight="1">
      <c r="A17472" s="470"/>
    </row>
    <row r="17473" spans="1:1" s="471" customFormat="1" ht="12" hidden="1" customHeight="1">
      <c r="A17473" s="470"/>
    </row>
    <row r="17474" spans="1:1" s="471" customFormat="1" ht="12" hidden="1" customHeight="1">
      <c r="A17474" s="470"/>
    </row>
    <row r="17475" spans="1:1" s="471" customFormat="1" ht="12" hidden="1" customHeight="1">
      <c r="A17475" s="470"/>
    </row>
    <row r="17476" spans="1:1" s="471" customFormat="1" ht="12" hidden="1" customHeight="1">
      <c r="A17476" s="470"/>
    </row>
    <row r="17477" spans="1:1" s="471" customFormat="1" ht="12" hidden="1" customHeight="1">
      <c r="A17477" s="470"/>
    </row>
    <row r="17478" spans="1:1" s="471" customFormat="1" ht="12" hidden="1" customHeight="1">
      <c r="A17478" s="470"/>
    </row>
    <row r="17479" spans="1:1" s="471" customFormat="1" ht="12" hidden="1" customHeight="1">
      <c r="A17479" s="470"/>
    </row>
    <row r="17480" spans="1:1" s="471" customFormat="1" ht="12" hidden="1" customHeight="1">
      <c r="A17480" s="470"/>
    </row>
    <row r="17481" spans="1:1" s="471" customFormat="1" ht="12" hidden="1" customHeight="1">
      <c r="A17481" s="470"/>
    </row>
    <row r="17482" spans="1:1" s="471" customFormat="1" ht="12" hidden="1" customHeight="1">
      <c r="A17482" s="470"/>
    </row>
    <row r="17483" spans="1:1" s="471" customFormat="1" ht="12" hidden="1" customHeight="1">
      <c r="A17483" s="470"/>
    </row>
    <row r="17484" spans="1:1" s="471" customFormat="1" ht="12" hidden="1" customHeight="1">
      <c r="A17484" s="470"/>
    </row>
    <row r="17485" spans="1:1" s="471" customFormat="1" ht="12" hidden="1" customHeight="1">
      <c r="A17485" s="470"/>
    </row>
    <row r="17486" spans="1:1" s="471" customFormat="1" ht="12" hidden="1" customHeight="1">
      <c r="A17486" s="470"/>
    </row>
    <row r="17487" spans="1:1" s="471" customFormat="1" ht="12" hidden="1" customHeight="1">
      <c r="A17487" s="470"/>
    </row>
    <row r="17488" spans="1:1" s="471" customFormat="1" ht="12" hidden="1" customHeight="1">
      <c r="A17488" s="470"/>
    </row>
    <row r="17489" spans="1:1" s="471" customFormat="1" ht="12" hidden="1" customHeight="1">
      <c r="A17489" s="470"/>
    </row>
    <row r="17490" spans="1:1" s="471" customFormat="1" ht="12" hidden="1" customHeight="1">
      <c r="A17490" s="470"/>
    </row>
    <row r="17491" spans="1:1" s="471" customFormat="1" ht="12" hidden="1" customHeight="1">
      <c r="A17491" s="470"/>
    </row>
    <row r="17492" spans="1:1" s="471" customFormat="1" ht="12" hidden="1" customHeight="1">
      <c r="A17492" s="470"/>
    </row>
    <row r="17493" spans="1:1" s="471" customFormat="1" ht="12" hidden="1" customHeight="1">
      <c r="A17493" s="470"/>
    </row>
    <row r="17494" spans="1:1" s="471" customFormat="1" ht="12" hidden="1" customHeight="1">
      <c r="A17494" s="470"/>
    </row>
    <row r="17495" spans="1:1" s="471" customFormat="1" ht="12" hidden="1" customHeight="1">
      <c r="A17495" s="470"/>
    </row>
    <row r="17496" spans="1:1" s="471" customFormat="1" ht="12" hidden="1" customHeight="1">
      <c r="A17496" s="470"/>
    </row>
    <row r="17497" spans="1:1" s="471" customFormat="1" ht="12" hidden="1" customHeight="1">
      <c r="A17497" s="470"/>
    </row>
    <row r="17498" spans="1:1" s="471" customFormat="1" ht="12" hidden="1" customHeight="1">
      <c r="A17498" s="470"/>
    </row>
    <row r="17499" spans="1:1" s="471" customFormat="1" ht="12" hidden="1" customHeight="1">
      <c r="A17499" s="470"/>
    </row>
    <row r="17500" spans="1:1" s="471" customFormat="1" ht="12" hidden="1" customHeight="1">
      <c r="A17500" s="470"/>
    </row>
    <row r="17501" spans="1:1" s="471" customFormat="1" ht="12" hidden="1" customHeight="1">
      <c r="A17501" s="470"/>
    </row>
    <row r="17502" spans="1:1" s="471" customFormat="1" ht="12" hidden="1" customHeight="1">
      <c r="A17502" s="470"/>
    </row>
    <row r="17503" spans="1:1" s="471" customFormat="1" ht="12" hidden="1" customHeight="1">
      <c r="A17503" s="470"/>
    </row>
    <row r="17504" spans="1:1" s="471" customFormat="1" ht="12" hidden="1" customHeight="1">
      <c r="A17504" s="470"/>
    </row>
    <row r="17505" spans="1:1" s="471" customFormat="1" ht="12" hidden="1" customHeight="1">
      <c r="A17505" s="470"/>
    </row>
    <row r="17506" spans="1:1" s="471" customFormat="1" ht="12" hidden="1" customHeight="1">
      <c r="A17506" s="470"/>
    </row>
    <row r="17507" spans="1:1" s="471" customFormat="1" ht="12" hidden="1" customHeight="1">
      <c r="A17507" s="470"/>
    </row>
    <row r="17508" spans="1:1" s="471" customFormat="1" ht="12" hidden="1" customHeight="1">
      <c r="A17508" s="470"/>
    </row>
    <row r="17509" spans="1:1" s="471" customFormat="1" ht="12" hidden="1" customHeight="1">
      <c r="A17509" s="470"/>
    </row>
    <row r="17510" spans="1:1" s="471" customFormat="1" ht="12" hidden="1" customHeight="1">
      <c r="A17510" s="470"/>
    </row>
    <row r="17511" spans="1:1" s="471" customFormat="1" ht="12" hidden="1" customHeight="1">
      <c r="A17511" s="470"/>
    </row>
    <row r="17512" spans="1:1" s="471" customFormat="1" ht="12" hidden="1" customHeight="1">
      <c r="A17512" s="470"/>
    </row>
    <row r="17513" spans="1:1" s="471" customFormat="1" ht="12" hidden="1" customHeight="1">
      <c r="A17513" s="470"/>
    </row>
    <row r="17514" spans="1:1" s="471" customFormat="1" ht="12" hidden="1" customHeight="1">
      <c r="A17514" s="470"/>
    </row>
    <row r="17515" spans="1:1" s="471" customFormat="1" ht="12" hidden="1" customHeight="1">
      <c r="A17515" s="470"/>
    </row>
    <row r="17516" spans="1:1" s="471" customFormat="1" ht="12" hidden="1" customHeight="1">
      <c r="A17516" s="470"/>
    </row>
    <row r="17517" spans="1:1" s="471" customFormat="1" ht="12" hidden="1" customHeight="1">
      <c r="A17517" s="470"/>
    </row>
    <row r="17518" spans="1:1" s="471" customFormat="1" ht="12" hidden="1" customHeight="1">
      <c r="A17518" s="470"/>
    </row>
    <row r="17519" spans="1:1" s="471" customFormat="1" ht="12" hidden="1" customHeight="1">
      <c r="A17519" s="470"/>
    </row>
    <row r="17520" spans="1:1" s="471" customFormat="1" ht="12" hidden="1" customHeight="1">
      <c r="A17520" s="470"/>
    </row>
    <row r="17521" spans="1:1" s="471" customFormat="1" ht="12" hidden="1" customHeight="1">
      <c r="A17521" s="470"/>
    </row>
    <row r="17522" spans="1:1" s="471" customFormat="1" ht="12" hidden="1" customHeight="1">
      <c r="A17522" s="470"/>
    </row>
    <row r="17523" spans="1:1" s="471" customFormat="1" ht="12" hidden="1" customHeight="1">
      <c r="A17523" s="470"/>
    </row>
    <row r="17524" spans="1:1" s="471" customFormat="1" ht="12" hidden="1" customHeight="1">
      <c r="A17524" s="470"/>
    </row>
    <row r="17525" spans="1:1" s="471" customFormat="1" ht="12" hidden="1" customHeight="1">
      <c r="A17525" s="470"/>
    </row>
    <row r="17526" spans="1:1" s="471" customFormat="1" ht="12" hidden="1" customHeight="1">
      <c r="A17526" s="470"/>
    </row>
    <row r="17527" spans="1:1" s="471" customFormat="1" ht="12" hidden="1" customHeight="1">
      <c r="A17527" s="470"/>
    </row>
    <row r="17528" spans="1:1" s="471" customFormat="1" ht="12" hidden="1" customHeight="1">
      <c r="A17528" s="470"/>
    </row>
    <row r="17529" spans="1:1" s="471" customFormat="1" ht="12" hidden="1" customHeight="1">
      <c r="A17529" s="470"/>
    </row>
    <row r="17530" spans="1:1" s="471" customFormat="1" ht="12" hidden="1" customHeight="1">
      <c r="A17530" s="470"/>
    </row>
    <row r="17531" spans="1:1" s="471" customFormat="1" ht="12" hidden="1" customHeight="1">
      <c r="A17531" s="470"/>
    </row>
    <row r="17532" spans="1:1" s="471" customFormat="1" ht="12" hidden="1" customHeight="1">
      <c r="A17532" s="470"/>
    </row>
    <row r="17533" spans="1:1" s="471" customFormat="1" ht="12" hidden="1" customHeight="1">
      <c r="A17533" s="470"/>
    </row>
    <row r="17534" spans="1:1" s="471" customFormat="1" ht="12" hidden="1" customHeight="1">
      <c r="A17534" s="470"/>
    </row>
    <row r="17535" spans="1:1" s="471" customFormat="1" ht="12" hidden="1" customHeight="1">
      <c r="A17535" s="470"/>
    </row>
    <row r="17536" spans="1:1" s="471" customFormat="1" ht="12" hidden="1" customHeight="1">
      <c r="A17536" s="470"/>
    </row>
    <row r="17537" spans="1:1" s="471" customFormat="1" ht="12" hidden="1" customHeight="1">
      <c r="A17537" s="470"/>
    </row>
    <row r="17538" spans="1:1" s="471" customFormat="1" ht="12" hidden="1" customHeight="1">
      <c r="A17538" s="470"/>
    </row>
    <row r="17539" spans="1:1" s="471" customFormat="1" ht="12" hidden="1" customHeight="1">
      <c r="A17539" s="470"/>
    </row>
    <row r="17540" spans="1:1" s="471" customFormat="1" ht="12" hidden="1" customHeight="1">
      <c r="A17540" s="470"/>
    </row>
    <row r="17541" spans="1:1" s="471" customFormat="1" ht="12" hidden="1" customHeight="1">
      <c r="A17541" s="470"/>
    </row>
    <row r="17542" spans="1:1" s="471" customFormat="1" ht="12" hidden="1" customHeight="1">
      <c r="A17542" s="470"/>
    </row>
    <row r="17543" spans="1:1" s="471" customFormat="1" ht="12" hidden="1" customHeight="1">
      <c r="A17543" s="470"/>
    </row>
    <row r="17544" spans="1:1" s="471" customFormat="1" ht="12" hidden="1" customHeight="1">
      <c r="A17544" s="470"/>
    </row>
    <row r="17545" spans="1:1" s="471" customFormat="1" ht="12" hidden="1" customHeight="1">
      <c r="A17545" s="470"/>
    </row>
    <row r="17546" spans="1:1" s="471" customFormat="1" ht="12" hidden="1" customHeight="1">
      <c r="A17546" s="470"/>
    </row>
    <row r="17547" spans="1:1" s="471" customFormat="1" ht="12" hidden="1" customHeight="1">
      <c r="A17547" s="470"/>
    </row>
    <row r="17548" spans="1:1" s="471" customFormat="1" ht="12" hidden="1" customHeight="1">
      <c r="A17548" s="470"/>
    </row>
    <row r="17549" spans="1:1" s="471" customFormat="1" ht="12" hidden="1" customHeight="1">
      <c r="A17549" s="470"/>
    </row>
    <row r="17550" spans="1:1" s="471" customFormat="1" ht="12" hidden="1" customHeight="1">
      <c r="A17550" s="470"/>
    </row>
    <row r="17551" spans="1:1" s="471" customFormat="1" ht="12" hidden="1" customHeight="1">
      <c r="A17551" s="470"/>
    </row>
    <row r="17552" spans="1:1" s="471" customFormat="1" ht="12" hidden="1" customHeight="1">
      <c r="A17552" s="470"/>
    </row>
    <row r="17553" spans="1:1" s="471" customFormat="1" ht="12" hidden="1" customHeight="1">
      <c r="A17553" s="470"/>
    </row>
    <row r="17554" spans="1:1" s="471" customFormat="1" ht="12" hidden="1" customHeight="1">
      <c r="A17554" s="470"/>
    </row>
    <row r="17555" spans="1:1" s="471" customFormat="1" ht="12" hidden="1" customHeight="1">
      <c r="A17555" s="470"/>
    </row>
    <row r="17556" spans="1:1" s="471" customFormat="1" ht="12" hidden="1" customHeight="1">
      <c r="A17556" s="470"/>
    </row>
    <row r="17557" spans="1:1" s="471" customFormat="1" ht="12" hidden="1" customHeight="1">
      <c r="A17557" s="470"/>
    </row>
    <row r="17558" spans="1:1" s="471" customFormat="1" ht="12" hidden="1" customHeight="1">
      <c r="A17558" s="470"/>
    </row>
    <row r="17559" spans="1:1" s="471" customFormat="1" ht="12" hidden="1" customHeight="1">
      <c r="A17559" s="470"/>
    </row>
    <row r="17560" spans="1:1" s="471" customFormat="1" ht="12" hidden="1" customHeight="1">
      <c r="A17560" s="470"/>
    </row>
    <row r="17561" spans="1:1" s="471" customFormat="1" ht="12" hidden="1" customHeight="1">
      <c r="A17561" s="470"/>
    </row>
    <row r="17562" spans="1:1" s="471" customFormat="1" ht="12" hidden="1" customHeight="1">
      <c r="A17562" s="470"/>
    </row>
    <row r="17563" spans="1:1" s="471" customFormat="1" ht="12" hidden="1" customHeight="1">
      <c r="A17563" s="470"/>
    </row>
    <row r="17564" spans="1:1" s="471" customFormat="1" ht="12" hidden="1" customHeight="1">
      <c r="A17564" s="470"/>
    </row>
    <row r="17565" spans="1:1" s="471" customFormat="1" ht="12" hidden="1" customHeight="1">
      <c r="A17565" s="470"/>
    </row>
    <row r="17566" spans="1:1" s="471" customFormat="1" ht="12" hidden="1" customHeight="1">
      <c r="A17566" s="470"/>
    </row>
    <row r="17567" spans="1:1" s="471" customFormat="1" ht="12" hidden="1" customHeight="1">
      <c r="A17567" s="470"/>
    </row>
    <row r="17568" spans="1:1" s="471" customFormat="1" ht="12" hidden="1" customHeight="1">
      <c r="A17568" s="470"/>
    </row>
    <row r="17569" spans="1:1" s="471" customFormat="1" ht="12" hidden="1" customHeight="1">
      <c r="A17569" s="470"/>
    </row>
    <row r="17570" spans="1:1" s="471" customFormat="1" ht="12" hidden="1" customHeight="1">
      <c r="A17570" s="470"/>
    </row>
    <row r="17571" spans="1:1" s="471" customFormat="1" ht="12" hidden="1" customHeight="1">
      <c r="A17571" s="470"/>
    </row>
    <row r="17572" spans="1:1" s="471" customFormat="1" ht="12" hidden="1" customHeight="1">
      <c r="A17572" s="470"/>
    </row>
    <row r="17573" spans="1:1" s="471" customFormat="1" ht="12" hidden="1" customHeight="1">
      <c r="A17573" s="470"/>
    </row>
    <row r="17574" spans="1:1" s="471" customFormat="1" ht="12" hidden="1" customHeight="1">
      <c r="A17574" s="470"/>
    </row>
    <row r="17575" spans="1:1" s="471" customFormat="1" ht="12" hidden="1" customHeight="1">
      <c r="A17575" s="470"/>
    </row>
    <row r="17576" spans="1:1" s="471" customFormat="1" ht="12" hidden="1" customHeight="1">
      <c r="A17576" s="470"/>
    </row>
    <row r="17577" spans="1:1" s="471" customFormat="1" ht="12" hidden="1" customHeight="1">
      <c r="A17577" s="470"/>
    </row>
    <row r="17578" spans="1:1" s="471" customFormat="1" ht="12" hidden="1" customHeight="1">
      <c r="A17578" s="470"/>
    </row>
    <row r="17579" spans="1:1" s="471" customFormat="1" ht="12" hidden="1" customHeight="1">
      <c r="A17579" s="470"/>
    </row>
    <row r="17580" spans="1:1" s="471" customFormat="1" ht="12" hidden="1" customHeight="1">
      <c r="A17580" s="470"/>
    </row>
    <row r="17581" spans="1:1" s="471" customFormat="1" ht="12" hidden="1" customHeight="1">
      <c r="A17581" s="470"/>
    </row>
    <row r="17582" spans="1:1" s="471" customFormat="1" ht="12" hidden="1" customHeight="1">
      <c r="A17582" s="470"/>
    </row>
    <row r="17583" spans="1:1" s="471" customFormat="1" ht="12" hidden="1" customHeight="1">
      <c r="A17583" s="470"/>
    </row>
    <row r="17584" spans="1:1" s="471" customFormat="1" ht="12" hidden="1" customHeight="1">
      <c r="A17584" s="470"/>
    </row>
    <row r="17585" spans="1:1" s="471" customFormat="1" ht="12" hidden="1" customHeight="1">
      <c r="A17585" s="470"/>
    </row>
    <row r="17586" spans="1:1" s="471" customFormat="1" ht="12" hidden="1" customHeight="1">
      <c r="A17586" s="470"/>
    </row>
    <row r="17587" spans="1:1" s="471" customFormat="1" ht="12" hidden="1" customHeight="1">
      <c r="A17587" s="470"/>
    </row>
    <row r="17588" spans="1:1" s="471" customFormat="1" ht="12" hidden="1" customHeight="1">
      <c r="A17588" s="470"/>
    </row>
    <row r="17589" spans="1:1" s="471" customFormat="1" ht="12" hidden="1" customHeight="1">
      <c r="A17589" s="470"/>
    </row>
    <row r="17590" spans="1:1" s="471" customFormat="1" ht="12" hidden="1" customHeight="1">
      <c r="A17590" s="470"/>
    </row>
    <row r="17591" spans="1:1" s="471" customFormat="1" ht="12" hidden="1" customHeight="1">
      <c r="A17591" s="470"/>
    </row>
    <row r="17592" spans="1:1" s="471" customFormat="1" ht="12" hidden="1" customHeight="1">
      <c r="A17592" s="470"/>
    </row>
    <row r="17593" spans="1:1" s="471" customFormat="1" ht="12" hidden="1" customHeight="1">
      <c r="A17593" s="470"/>
    </row>
    <row r="17594" spans="1:1" s="471" customFormat="1" ht="12" hidden="1" customHeight="1">
      <c r="A17594" s="470"/>
    </row>
    <row r="17595" spans="1:1" s="471" customFormat="1" ht="12" hidden="1" customHeight="1">
      <c r="A17595" s="470"/>
    </row>
    <row r="17596" spans="1:1" s="471" customFormat="1" ht="12" hidden="1" customHeight="1">
      <c r="A17596" s="470"/>
    </row>
    <row r="17597" spans="1:1" s="471" customFormat="1" ht="12" hidden="1" customHeight="1">
      <c r="A17597" s="470"/>
    </row>
    <row r="17598" spans="1:1" s="471" customFormat="1" ht="12" hidden="1" customHeight="1">
      <c r="A17598" s="470"/>
    </row>
    <row r="17599" spans="1:1" s="471" customFormat="1" ht="12" hidden="1" customHeight="1">
      <c r="A17599" s="470"/>
    </row>
    <row r="17600" spans="1:1" s="471" customFormat="1" ht="12" hidden="1" customHeight="1">
      <c r="A17600" s="470"/>
    </row>
    <row r="17601" spans="1:1" s="471" customFormat="1" ht="12" hidden="1" customHeight="1">
      <c r="A17601" s="470"/>
    </row>
    <row r="17602" spans="1:1" s="471" customFormat="1" ht="12" hidden="1" customHeight="1">
      <c r="A17602" s="470"/>
    </row>
    <row r="17603" spans="1:1" s="471" customFormat="1" ht="12" hidden="1" customHeight="1">
      <c r="A17603" s="470"/>
    </row>
    <row r="17604" spans="1:1" s="471" customFormat="1" ht="12" hidden="1" customHeight="1">
      <c r="A17604" s="470"/>
    </row>
    <row r="17605" spans="1:1" s="471" customFormat="1" ht="12" hidden="1" customHeight="1">
      <c r="A17605" s="470"/>
    </row>
    <row r="17606" spans="1:1" s="471" customFormat="1" ht="12" hidden="1" customHeight="1">
      <c r="A17606" s="470"/>
    </row>
    <row r="17607" spans="1:1" s="471" customFormat="1" ht="12" hidden="1" customHeight="1">
      <c r="A17607" s="470"/>
    </row>
    <row r="17608" spans="1:1" s="471" customFormat="1" ht="12" hidden="1" customHeight="1">
      <c r="A17608" s="470"/>
    </row>
    <row r="17609" spans="1:1" s="471" customFormat="1" ht="12" hidden="1" customHeight="1">
      <c r="A17609" s="470"/>
    </row>
    <row r="17610" spans="1:1" s="471" customFormat="1" ht="12" hidden="1" customHeight="1">
      <c r="A17610" s="470"/>
    </row>
    <row r="17611" spans="1:1" s="471" customFormat="1" ht="12" hidden="1" customHeight="1">
      <c r="A17611" s="470"/>
    </row>
    <row r="17612" spans="1:1" s="471" customFormat="1" ht="12" hidden="1" customHeight="1">
      <c r="A17612" s="470"/>
    </row>
    <row r="17613" spans="1:1" s="471" customFormat="1" ht="12" hidden="1" customHeight="1">
      <c r="A17613" s="470"/>
    </row>
    <row r="17614" spans="1:1" s="471" customFormat="1" ht="12" hidden="1" customHeight="1">
      <c r="A17614" s="470"/>
    </row>
    <row r="17615" spans="1:1" s="471" customFormat="1" ht="12" hidden="1" customHeight="1">
      <c r="A17615" s="470"/>
    </row>
    <row r="17616" spans="1:1" s="471" customFormat="1" ht="12" hidden="1" customHeight="1">
      <c r="A17616" s="470"/>
    </row>
    <row r="17617" spans="1:1" s="471" customFormat="1" ht="12" hidden="1" customHeight="1">
      <c r="A17617" s="470"/>
    </row>
    <row r="17618" spans="1:1" s="471" customFormat="1" ht="12" hidden="1" customHeight="1">
      <c r="A17618" s="470"/>
    </row>
    <row r="17619" spans="1:1" s="471" customFormat="1" ht="12" hidden="1" customHeight="1">
      <c r="A17619" s="470"/>
    </row>
    <row r="17620" spans="1:1" s="471" customFormat="1" ht="12" hidden="1" customHeight="1">
      <c r="A17620" s="470"/>
    </row>
    <row r="17621" spans="1:1" s="471" customFormat="1" ht="12" hidden="1" customHeight="1">
      <c r="A17621" s="470"/>
    </row>
    <row r="17622" spans="1:1" s="471" customFormat="1" ht="12" hidden="1" customHeight="1">
      <c r="A17622" s="470"/>
    </row>
    <row r="17623" spans="1:1" s="471" customFormat="1" ht="12" hidden="1" customHeight="1">
      <c r="A17623" s="470"/>
    </row>
    <row r="17624" spans="1:1" s="471" customFormat="1" ht="12" hidden="1" customHeight="1">
      <c r="A17624" s="470"/>
    </row>
    <row r="17625" spans="1:1" s="471" customFormat="1" ht="12" hidden="1" customHeight="1">
      <c r="A17625" s="470"/>
    </row>
    <row r="17626" spans="1:1" s="471" customFormat="1" ht="12" hidden="1" customHeight="1">
      <c r="A17626" s="470"/>
    </row>
    <row r="17627" spans="1:1" s="471" customFormat="1" ht="12" hidden="1" customHeight="1">
      <c r="A17627" s="470"/>
    </row>
    <row r="17628" spans="1:1" s="471" customFormat="1" ht="12" hidden="1" customHeight="1">
      <c r="A17628" s="470"/>
    </row>
    <row r="17629" spans="1:1" s="471" customFormat="1" ht="12" hidden="1" customHeight="1">
      <c r="A17629" s="470"/>
    </row>
    <row r="17630" spans="1:1" s="471" customFormat="1" ht="12" hidden="1" customHeight="1">
      <c r="A17630" s="470"/>
    </row>
    <row r="17631" spans="1:1" s="471" customFormat="1" ht="12" hidden="1" customHeight="1">
      <c r="A17631" s="470"/>
    </row>
    <row r="17632" spans="1:1" s="471" customFormat="1" ht="12" hidden="1" customHeight="1">
      <c r="A17632" s="470"/>
    </row>
    <row r="17633" spans="1:1" s="471" customFormat="1" ht="12" hidden="1" customHeight="1">
      <c r="A17633" s="470"/>
    </row>
    <row r="17634" spans="1:1" s="471" customFormat="1" ht="12" hidden="1" customHeight="1">
      <c r="A17634" s="470"/>
    </row>
    <row r="17635" spans="1:1" s="471" customFormat="1" ht="12" hidden="1" customHeight="1">
      <c r="A17635" s="470"/>
    </row>
    <row r="17636" spans="1:1" s="471" customFormat="1" ht="12" hidden="1" customHeight="1">
      <c r="A17636" s="470"/>
    </row>
    <row r="17637" spans="1:1" s="471" customFormat="1" ht="12" hidden="1" customHeight="1">
      <c r="A17637" s="470"/>
    </row>
    <row r="17638" spans="1:1" s="471" customFormat="1" ht="12" hidden="1" customHeight="1">
      <c r="A17638" s="470"/>
    </row>
    <row r="17639" spans="1:1" s="471" customFormat="1" ht="12" hidden="1" customHeight="1">
      <c r="A17639" s="470"/>
    </row>
    <row r="17640" spans="1:1" s="471" customFormat="1" ht="12" hidden="1" customHeight="1">
      <c r="A17640" s="470"/>
    </row>
    <row r="17641" spans="1:1" s="471" customFormat="1" ht="12" hidden="1" customHeight="1">
      <c r="A17641" s="470"/>
    </row>
    <row r="17642" spans="1:1" s="471" customFormat="1" ht="12" hidden="1" customHeight="1">
      <c r="A17642" s="470"/>
    </row>
    <row r="17643" spans="1:1" s="471" customFormat="1" ht="12" hidden="1" customHeight="1">
      <c r="A17643" s="470"/>
    </row>
    <row r="17644" spans="1:1" s="471" customFormat="1" ht="12" hidden="1" customHeight="1">
      <c r="A17644" s="470"/>
    </row>
    <row r="17645" spans="1:1" s="471" customFormat="1" ht="12" hidden="1" customHeight="1">
      <c r="A17645" s="470"/>
    </row>
    <row r="17646" spans="1:1" s="471" customFormat="1" ht="12" hidden="1" customHeight="1">
      <c r="A17646" s="470"/>
    </row>
    <row r="17647" spans="1:1" s="471" customFormat="1" ht="12" hidden="1" customHeight="1">
      <c r="A17647" s="470"/>
    </row>
    <row r="17648" spans="1:1" s="471" customFormat="1" ht="12" hidden="1" customHeight="1">
      <c r="A17648" s="470"/>
    </row>
    <row r="17649" spans="1:1" s="471" customFormat="1" ht="12" hidden="1" customHeight="1">
      <c r="A17649" s="470"/>
    </row>
    <row r="17650" spans="1:1" s="471" customFormat="1" ht="12" hidden="1" customHeight="1">
      <c r="A17650" s="470"/>
    </row>
    <row r="17651" spans="1:1" s="471" customFormat="1" ht="12" hidden="1" customHeight="1">
      <c r="A17651" s="470"/>
    </row>
    <row r="17652" spans="1:1" s="471" customFormat="1" ht="12" hidden="1" customHeight="1">
      <c r="A17652" s="470"/>
    </row>
    <row r="17653" spans="1:1" s="471" customFormat="1" ht="12" hidden="1" customHeight="1">
      <c r="A17653" s="470"/>
    </row>
    <row r="17654" spans="1:1" s="471" customFormat="1" ht="12" hidden="1" customHeight="1">
      <c r="A17654" s="470"/>
    </row>
    <row r="17655" spans="1:1" s="471" customFormat="1" ht="12" hidden="1" customHeight="1">
      <c r="A17655" s="470"/>
    </row>
    <row r="17656" spans="1:1" s="471" customFormat="1" ht="12" hidden="1" customHeight="1">
      <c r="A17656" s="470"/>
    </row>
    <row r="17657" spans="1:1" s="471" customFormat="1" ht="12" hidden="1" customHeight="1">
      <c r="A17657" s="470"/>
    </row>
    <row r="17658" spans="1:1" s="471" customFormat="1" ht="12" hidden="1" customHeight="1">
      <c r="A17658" s="470"/>
    </row>
    <row r="17659" spans="1:1" s="471" customFormat="1" ht="12" hidden="1" customHeight="1">
      <c r="A17659" s="470"/>
    </row>
    <row r="17660" spans="1:1" s="471" customFormat="1" ht="12" hidden="1" customHeight="1">
      <c r="A17660" s="470"/>
    </row>
    <row r="17661" spans="1:1" s="471" customFormat="1" ht="12" hidden="1" customHeight="1">
      <c r="A17661" s="470"/>
    </row>
    <row r="17662" spans="1:1" s="471" customFormat="1" ht="12" hidden="1" customHeight="1">
      <c r="A17662" s="470"/>
    </row>
    <row r="17663" spans="1:1" s="471" customFormat="1" ht="12" hidden="1" customHeight="1">
      <c r="A17663" s="470"/>
    </row>
    <row r="17664" spans="1:1" s="471" customFormat="1" ht="12" hidden="1" customHeight="1">
      <c r="A17664" s="470"/>
    </row>
    <row r="17665" spans="1:1" s="471" customFormat="1" ht="12" hidden="1" customHeight="1">
      <c r="A17665" s="470"/>
    </row>
    <row r="17666" spans="1:1" s="471" customFormat="1" ht="12" hidden="1" customHeight="1">
      <c r="A17666" s="470"/>
    </row>
    <row r="17667" spans="1:1" s="471" customFormat="1" ht="12" hidden="1" customHeight="1">
      <c r="A17667" s="470"/>
    </row>
    <row r="17668" spans="1:1" s="471" customFormat="1" ht="12" hidden="1" customHeight="1">
      <c r="A17668" s="470"/>
    </row>
    <row r="17669" spans="1:1" s="471" customFormat="1" ht="12" hidden="1" customHeight="1">
      <c r="A17669" s="470"/>
    </row>
    <row r="17670" spans="1:1" s="471" customFormat="1" ht="12" hidden="1" customHeight="1">
      <c r="A17670" s="470"/>
    </row>
    <row r="17671" spans="1:1" s="471" customFormat="1" ht="12" hidden="1" customHeight="1">
      <c r="A17671" s="470"/>
    </row>
    <row r="17672" spans="1:1" s="471" customFormat="1" ht="12" hidden="1" customHeight="1">
      <c r="A17672" s="470"/>
    </row>
    <row r="17673" spans="1:1" s="471" customFormat="1" ht="12" hidden="1" customHeight="1">
      <c r="A17673" s="470"/>
    </row>
    <row r="17674" spans="1:1" s="471" customFormat="1" ht="12" hidden="1" customHeight="1">
      <c r="A17674" s="470"/>
    </row>
    <row r="17675" spans="1:1" s="471" customFormat="1" ht="12" hidden="1" customHeight="1">
      <c r="A17675" s="470"/>
    </row>
    <row r="17676" spans="1:1" s="471" customFormat="1" ht="12" hidden="1" customHeight="1">
      <c r="A17676" s="470"/>
    </row>
    <row r="17677" spans="1:1" s="471" customFormat="1" ht="12" hidden="1" customHeight="1">
      <c r="A17677" s="470"/>
    </row>
    <row r="17678" spans="1:1" s="471" customFormat="1" ht="12" hidden="1" customHeight="1">
      <c r="A17678" s="470"/>
    </row>
    <row r="17679" spans="1:1" s="471" customFormat="1" ht="12" hidden="1" customHeight="1">
      <c r="A17679" s="470"/>
    </row>
    <row r="17680" spans="1:1" s="471" customFormat="1" ht="12" hidden="1" customHeight="1">
      <c r="A17680" s="470"/>
    </row>
    <row r="17681" spans="1:1" s="471" customFormat="1" ht="12" hidden="1" customHeight="1">
      <c r="A17681" s="470"/>
    </row>
    <row r="17682" spans="1:1" s="471" customFormat="1" ht="12" hidden="1" customHeight="1">
      <c r="A17682" s="470"/>
    </row>
    <row r="17683" spans="1:1" s="471" customFormat="1" ht="12" hidden="1" customHeight="1">
      <c r="A17683" s="470"/>
    </row>
    <row r="17684" spans="1:1" s="471" customFormat="1" ht="12" hidden="1" customHeight="1">
      <c r="A17684" s="470"/>
    </row>
    <row r="17685" spans="1:1" s="471" customFormat="1" ht="12" hidden="1" customHeight="1">
      <c r="A17685" s="470"/>
    </row>
    <row r="17686" spans="1:1" s="471" customFormat="1" ht="12" hidden="1" customHeight="1">
      <c r="A17686" s="470"/>
    </row>
    <row r="17687" spans="1:1" s="471" customFormat="1" ht="12" hidden="1" customHeight="1">
      <c r="A17687" s="470"/>
    </row>
    <row r="17688" spans="1:1" s="471" customFormat="1" ht="12" hidden="1" customHeight="1">
      <c r="A17688" s="470"/>
    </row>
    <row r="17689" spans="1:1" s="471" customFormat="1" ht="12" hidden="1" customHeight="1">
      <c r="A17689" s="470"/>
    </row>
    <row r="17690" spans="1:1" s="471" customFormat="1" ht="12" hidden="1" customHeight="1">
      <c r="A17690" s="470"/>
    </row>
    <row r="17691" spans="1:1" s="471" customFormat="1" ht="12" hidden="1" customHeight="1">
      <c r="A17691" s="470"/>
    </row>
    <row r="17692" spans="1:1" s="471" customFormat="1" ht="12" hidden="1" customHeight="1">
      <c r="A17692" s="470"/>
    </row>
    <row r="17693" spans="1:1" s="471" customFormat="1" ht="12" hidden="1" customHeight="1">
      <c r="A17693" s="470"/>
    </row>
    <row r="17694" spans="1:1" s="471" customFormat="1" ht="12" hidden="1" customHeight="1">
      <c r="A17694" s="470"/>
    </row>
    <row r="17695" spans="1:1" s="471" customFormat="1" ht="12" hidden="1" customHeight="1">
      <c r="A17695" s="470"/>
    </row>
    <row r="17696" spans="1:1" s="471" customFormat="1" ht="12" hidden="1" customHeight="1">
      <c r="A17696" s="470"/>
    </row>
    <row r="17697" spans="1:1" s="471" customFormat="1" ht="12" hidden="1" customHeight="1">
      <c r="A17697" s="470"/>
    </row>
    <row r="17698" spans="1:1" s="471" customFormat="1" ht="12" hidden="1" customHeight="1">
      <c r="A17698" s="470"/>
    </row>
    <row r="17699" spans="1:1" s="471" customFormat="1" ht="12" hidden="1" customHeight="1">
      <c r="A17699" s="470"/>
    </row>
    <row r="17700" spans="1:1" s="471" customFormat="1" ht="12" hidden="1" customHeight="1">
      <c r="A17700" s="470"/>
    </row>
    <row r="17701" spans="1:1" s="471" customFormat="1" ht="12" hidden="1" customHeight="1">
      <c r="A17701" s="470"/>
    </row>
    <row r="17702" spans="1:1" s="471" customFormat="1" ht="12" hidden="1" customHeight="1">
      <c r="A17702" s="470"/>
    </row>
    <row r="17703" spans="1:1" s="471" customFormat="1" ht="12" hidden="1" customHeight="1">
      <c r="A17703" s="470"/>
    </row>
    <row r="17704" spans="1:1" s="471" customFormat="1" ht="12" hidden="1" customHeight="1">
      <c r="A17704" s="470"/>
    </row>
    <row r="17705" spans="1:1" s="471" customFormat="1" ht="12" hidden="1" customHeight="1">
      <c r="A17705" s="470"/>
    </row>
    <row r="17706" spans="1:1" s="471" customFormat="1" ht="12" hidden="1" customHeight="1">
      <c r="A17706" s="470"/>
    </row>
    <row r="17707" spans="1:1" s="471" customFormat="1" ht="12" hidden="1" customHeight="1">
      <c r="A17707" s="470"/>
    </row>
    <row r="17708" spans="1:1" s="471" customFormat="1" ht="12" hidden="1" customHeight="1">
      <c r="A17708" s="470"/>
    </row>
    <row r="17709" spans="1:1" s="471" customFormat="1" ht="12" hidden="1" customHeight="1">
      <c r="A17709" s="470"/>
    </row>
    <row r="17710" spans="1:1" s="471" customFormat="1" ht="12" hidden="1" customHeight="1">
      <c r="A17710" s="470"/>
    </row>
    <row r="17711" spans="1:1" s="471" customFormat="1" ht="12" hidden="1" customHeight="1">
      <c r="A17711" s="470"/>
    </row>
    <row r="17712" spans="1:1" s="471" customFormat="1" ht="12" hidden="1" customHeight="1">
      <c r="A17712" s="470"/>
    </row>
    <row r="17713" spans="1:1" s="471" customFormat="1" ht="12" hidden="1" customHeight="1">
      <c r="A17713" s="470"/>
    </row>
    <row r="17714" spans="1:1" s="471" customFormat="1" ht="12" hidden="1" customHeight="1">
      <c r="A17714" s="470"/>
    </row>
    <row r="17715" spans="1:1" s="471" customFormat="1" ht="12" hidden="1" customHeight="1">
      <c r="A17715" s="470"/>
    </row>
    <row r="17716" spans="1:1" s="471" customFormat="1" ht="12" hidden="1" customHeight="1">
      <c r="A17716" s="470"/>
    </row>
    <row r="17717" spans="1:1" s="471" customFormat="1" ht="12" hidden="1" customHeight="1">
      <c r="A17717" s="470"/>
    </row>
    <row r="17718" spans="1:1" s="471" customFormat="1" ht="12" hidden="1" customHeight="1">
      <c r="A17718" s="470"/>
    </row>
    <row r="17719" spans="1:1" s="471" customFormat="1" ht="12" hidden="1" customHeight="1">
      <c r="A17719" s="470"/>
    </row>
    <row r="17720" spans="1:1" s="471" customFormat="1" ht="12" hidden="1" customHeight="1">
      <c r="A17720" s="470"/>
    </row>
    <row r="17721" spans="1:1" s="471" customFormat="1" ht="12" hidden="1" customHeight="1">
      <c r="A17721" s="470"/>
    </row>
    <row r="17722" spans="1:1" s="471" customFormat="1" ht="12" hidden="1" customHeight="1">
      <c r="A17722" s="470"/>
    </row>
    <row r="17723" spans="1:1" s="471" customFormat="1" ht="12" hidden="1" customHeight="1">
      <c r="A17723" s="470"/>
    </row>
    <row r="17724" spans="1:1" s="471" customFormat="1" ht="12" hidden="1" customHeight="1">
      <c r="A17724" s="470"/>
    </row>
    <row r="17725" spans="1:1" s="471" customFormat="1" ht="12" hidden="1" customHeight="1">
      <c r="A17725" s="470"/>
    </row>
    <row r="17726" spans="1:1" s="471" customFormat="1" ht="12" hidden="1" customHeight="1">
      <c r="A17726" s="470"/>
    </row>
    <row r="17727" spans="1:1" s="471" customFormat="1" ht="12" hidden="1" customHeight="1">
      <c r="A17727" s="470"/>
    </row>
    <row r="17728" spans="1:1" s="471" customFormat="1" ht="12" hidden="1" customHeight="1">
      <c r="A17728" s="470"/>
    </row>
    <row r="17729" spans="1:1" s="471" customFormat="1" ht="12" hidden="1" customHeight="1">
      <c r="A17729" s="470"/>
    </row>
    <row r="17730" spans="1:1" s="471" customFormat="1" ht="12" hidden="1" customHeight="1">
      <c r="A17730" s="470"/>
    </row>
    <row r="17731" spans="1:1" s="471" customFormat="1" ht="12" hidden="1" customHeight="1">
      <c r="A17731" s="470"/>
    </row>
    <row r="17732" spans="1:1" s="471" customFormat="1" ht="12" hidden="1" customHeight="1">
      <c r="A17732" s="470"/>
    </row>
    <row r="17733" spans="1:1" s="471" customFormat="1" ht="12" hidden="1" customHeight="1">
      <c r="A17733" s="470"/>
    </row>
    <row r="17734" spans="1:1" s="471" customFormat="1" ht="12" hidden="1" customHeight="1">
      <c r="A17734" s="470"/>
    </row>
    <row r="17735" spans="1:1" s="471" customFormat="1" ht="12" hidden="1" customHeight="1">
      <c r="A17735" s="470"/>
    </row>
    <row r="17736" spans="1:1" s="471" customFormat="1" ht="12" hidden="1" customHeight="1">
      <c r="A17736" s="470"/>
    </row>
    <row r="17737" spans="1:1" s="471" customFormat="1" ht="12" hidden="1" customHeight="1">
      <c r="A17737" s="470"/>
    </row>
    <row r="17738" spans="1:1" s="471" customFormat="1" ht="12" hidden="1" customHeight="1">
      <c r="A17738" s="470"/>
    </row>
    <row r="17739" spans="1:1" s="471" customFormat="1" ht="12" hidden="1" customHeight="1">
      <c r="A17739" s="470"/>
    </row>
    <row r="17740" spans="1:1" s="471" customFormat="1" ht="12" hidden="1" customHeight="1">
      <c r="A17740" s="470"/>
    </row>
    <row r="17741" spans="1:1" s="471" customFormat="1" ht="12" hidden="1" customHeight="1">
      <c r="A17741" s="470"/>
    </row>
    <row r="17742" spans="1:1" s="471" customFormat="1" ht="12" hidden="1" customHeight="1">
      <c r="A17742" s="470"/>
    </row>
    <row r="17743" spans="1:1" s="471" customFormat="1" ht="12" hidden="1" customHeight="1">
      <c r="A17743" s="470"/>
    </row>
    <row r="17744" spans="1:1" s="471" customFormat="1" ht="12" hidden="1" customHeight="1">
      <c r="A17744" s="470"/>
    </row>
    <row r="17745" spans="1:1" s="471" customFormat="1" ht="12" hidden="1" customHeight="1">
      <c r="A17745" s="470"/>
    </row>
    <row r="17746" spans="1:1" s="471" customFormat="1" ht="12" hidden="1" customHeight="1">
      <c r="A17746" s="470"/>
    </row>
    <row r="17747" spans="1:1" s="471" customFormat="1" ht="12" hidden="1" customHeight="1">
      <c r="A17747" s="470"/>
    </row>
    <row r="17748" spans="1:1" s="471" customFormat="1" ht="12" hidden="1" customHeight="1">
      <c r="A17748" s="470"/>
    </row>
    <row r="17749" spans="1:1" s="471" customFormat="1" ht="12" hidden="1" customHeight="1">
      <c r="A17749" s="470"/>
    </row>
    <row r="17750" spans="1:1" s="471" customFormat="1" ht="12" hidden="1" customHeight="1">
      <c r="A17750" s="470"/>
    </row>
    <row r="17751" spans="1:1" s="471" customFormat="1" ht="12" hidden="1" customHeight="1">
      <c r="A17751" s="470"/>
    </row>
    <row r="17752" spans="1:1" s="471" customFormat="1" ht="12" hidden="1" customHeight="1">
      <c r="A17752" s="470"/>
    </row>
    <row r="17753" spans="1:1" s="471" customFormat="1" ht="12" hidden="1" customHeight="1">
      <c r="A17753" s="470"/>
    </row>
    <row r="17754" spans="1:1" s="471" customFormat="1" ht="12" hidden="1" customHeight="1">
      <c r="A17754" s="470"/>
    </row>
    <row r="17755" spans="1:1" s="471" customFormat="1" ht="12" hidden="1" customHeight="1">
      <c r="A17755" s="470"/>
    </row>
    <row r="17756" spans="1:1" s="471" customFormat="1" ht="12" hidden="1" customHeight="1">
      <c r="A17756" s="470"/>
    </row>
    <row r="17757" spans="1:1" s="471" customFormat="1" ht="12" hidden="1" customHeight="1">
      <c r="A17757" s="470"/>
    </row>
    <row r="17758" spans="1:1" s="471" customFormat="1" ht="12" hidden="1" customHeight="1">
      <c r="A17758" s="470"/>
    </row>
    <row r="17759" spans="1:1" s="471" customFormat="1" ht="12" hidden="1" customHeight="1">
      <c r="A17759" s="470"/>
    </row>
    <row r="17760" spans="1:1" s="471" customFormat="1" ht="12" hidden="1" customHeight="1">
      <c r="A17760" s="470"/>
    </row>
    <row r="17761" spans="1:1" s="471" customFormat="1" ht="12" hidden="1" customHeight="1">
      <c r="A17761" s="470"/>
    </row>
    <row r="17762" spans="1:1" s="471" customFormat="1" ht="12" hidden="1" customHeight="1">
      <c r="A17762" s="470"/>
    </row>
    <row r="17763" spans="1:1" s="471" customFormat="1" ht="12" hidden="1" customHeight="1">
      <c r="A17763" s="470"/>
    </row>
    <row r="17764" spans="1:1" s="471" customFormat="1" ht="12" hidden="1" customHeight="1">
      <c r="A17764" s="470"/>
    </row>
    <row r="17765" spans="1:1" s="471" customFormat="1" ht="12" hidden="1" customHeight="1">
      <c r="A17765" s="470"/>
    </row>
    <row r="17766" spans="1:1" s="471" customFormat="1" ht="12" hidden="1" customHeight="1">
      <c r="A17766" s="470"/>
    </row>
    <row r="17767" spans="1:1" s="471" customFormat="1" ht="12" hidden="1" customHeight="1">
      <c r="A17767" s="470"/>
    </row>
    <row r="17768" spans="1:1" s="471" customFormat="1" ht="12" hidden="1" customHeight="1">
      <c r="A17768" s="470"/>
    </row>
    <row r="17769" spans="1:1" s="471" customFormat="1" ht="12" hidden="1" customHeight="1">
      <c r="A17769" s="470"/>
    </row>
    <row r="17770" spans="1:1" s="471" customFormat="1" ht="12" hidden="1" customHeight="1">
      <c r="A17770" s="470"/>
    </row>
    <row r="17771" spans="1:1" s="471" customFormat="1" ht="12" hidden="1" customHeight="1">
      <c r="A17771" s="470"/>
    </row>
    <row r="17772" spans="1:1" s="471" customFormat="1" ht="12" hidden="1" customHeight="1">
      <c r="A17772" s="470"/>
    </row>
    <row r="17773" spans="1:1" s="471" customFormat="1" ht="12" hidden="1" customHeight="1">
      <c r="A17773" s="470"/>
    </row>
    <row r="17774" spans="1:1" s="471" customFormat="1" ht="12" hidden="1" customHeight="1">
      <c r="A17774" s="470"/>
    </row>
    <row r="17775" spans="1:1" s="471" customFormat="1" ht="12" hidden="1" customHeight="1">
      <c r="A17775" s="470"/>
    </row>
    <row r="17776" spans="1:1" s="471" customFormat="1" ht="12" hidden="1" customHeight="1">
      <c r="A17776" s="470"/>
    </row>
    <row r="17777" spans="1:1" s="471" customFormat="1" ht="12" hidden="1" customHeight="1">
      <c r="A17777" s="470"/>
    </row>
    <row r="17778" spans="1:1" s="471" customFormat="1" ht="12" hidden="1" customHeight="1">
      <c r="A17778" s="470"/>
    </row>
    <row r="17779" spans="1:1" s="471" customFormat="1" ht="12" hidden="1" customHeight="1">
      <c r="A17779" s="470"/>
    </row>
    <row r="17780" spans="1:1" s="471" customFormat="1" ht="12" hidden="1" customHeight="1">
      <c r="A17780" s="470"/>
    </row>
    <row r="17781" spans="1:1" s="471" customFormat="1" ht="12" hidden="1" customHeight="1">
      <c r="A17781" s="470"/>
    </row>
    <row r="17782" spans="1:1" s="471" customFormat="1" ht="12" hidden="1" customHeight="1">
      <c r="A17782" s="470"/>
    </row>
    <row r="17783" spans="1:1" s="471" customFormat="1" ht="12" hidden="1" customHeight="1">
      <c r="A17783" s="470"/>
    </row>
    <row r="17784" spans="1:1" s="471" customFormat="1" ht="12" hidden="1" customHeight="1">
      <c r="A17784" s="470"/>
    </row>
    <row r="17785" spans="1:1" s="471" customFormat="1" ht="12" hidden="1" customHeight="1">
      <c r="A17785" s="470"/>
    </row>
    <row r="17786" spans="1:1" s="471" customFormat="1" ht="12" hidden="1" customHeight="1">
      <c r="A17786" s="470"/>
    </row>
    <row r="17787" spans="1:1" s="471" customFormat="1" ht="12" hidden="1" customHeight="1">
      <c r="A17787" s="470"/>
    </row>
    <row r="17788" spans="1:1" s="471" customFormat="1" ht="12" hidden="1" customHeight="1">
      <c r="A17788" s="470"/>
    </row>
    <row r="17789" spans="1:1" s="471" customFormat="1" ht="12" hidden="1" customHeight="1">
      <c r="A17789" s="470"/>
    </row>
    <row r="17790" spans="1:1" s="471" customFormat="1" ht="12" hidden="1" customHeight="1">
      <c r="A17790" s="470"/>
    </row>
    <row r="17791" spans="1:1" s="471" customFormat="1" ht="12" hidden="1" customHeight="1">
      <c r="A17791" s="470"/>
    </row>
    <row r="17792" spans="1:1" s="471" customFormat="1" ht="12" hidden="1" customHeight="1">
      <c r="A17792" s="470"/>
    </row>
    <row r="17793" spans="1:1" s="471" customFormat="1" ht="12" hidden="1" customHeight="1">
      <c r="A17793" s="470"/>
    </row>
    <row r="17794" spans="1:1" s="471" customFormat="1" ht="12" hidden="1" customHeight="1">
      <c r="A17794" s="470"/>
    </row>
    <row r="17795" spans="1:1" s="471" customFormat="1" ht="12" hidden="1" customHeight="1">
      <c r="A17795" s="470"/>
    </row>
    <row r="17796" spans="1:1" s="471" customFormat="1" ht="12" hidden="1" customHeight="1">
      <c r="A17796" s="470"/>
    </row>
    <row r="17797" spans="1:1" s="471" customFormat="1" ht="12" hidden="1" customHeight="1">
      <c r="A17797" s="470"/>
    </row>
    <row r="17798" spans="1:1" s="471" customFormat="1" ht="12" hidden="1" customHeight="1">
      <c r="A17798" s="470"/>
    </row>
    <row r="17799" spans="1:1" s="471" customFormat="1" ht="12" hidden="1" customHeight="1">
      <c r="A17799" s="470"/>
    </row>
    <row r="17800" spans="1:1" s="471" customFormat="1" ht="12" hidden="1" customHeight="1">
      <c r="A17800" s="470"/>
    </row>
    <row r="17801" spans="1:1" s="471" customFormat="1" ht="12" hidden="1" customHeight="1">
      <c r="A17801" s="470"/>
    </row>
    <row r="17802" spans="1:1" s="471" customFormat="1" ht="12" hidden="1" customHeight="1">
      <c r="A17802" s="470"/>
    </row>
    <row r="17803" spans="1:1" s="471" customFormat="1" ht="12" hidden="1" customHeight="1">
      <c r="A17803" s="470"/>
    </row>
    <row r="17804" spans="1:1" s="471" customFormat="1" ht="12" hidden="1" customHeight="1">
      <c r="A17804" s="470"/>
    </row>
    <row r="17805" spans="1:1" s="471" customFormat="1" ht="12" hidden="1" customHeight="1">
      <c r="A17805" s="470"/>
    </row>
    <row r="17806" spans="1:1" s="471" customFormat="1" ht="12" hidden="1" customHeight="1">
      <c r="A17806" s="470"/>
    </row>
    <row r="17807" spans="1:1" s="471" customFormat="1" ht="12" hidden="1" customHeight="1">
      <c r="A17807" s="470"/>
    </row>
    <row r="17808" spans="1:1" s="471" customFormat="1" ht="12" hidden="1" customHeight="1">
      <c r="A17808" s="470"/>
    </row>
    <row r="17809" spans="1:1" s="471" customFormat="1" ht="12" hidden="1" customHeight="1">
      <c r="A17809" s="470"/>
    </row>
    <row r="17810" spans="1:1" s="471" customFormat="1" ht="12" hidden="1" customHeight="1">
      <c r="A17810" s="470"/>
    </row>
    <row r="17811" spans="1:1" s="471" customFormat="1" ht="12" hidden="1" customHeight="1">
      <c r="A17811" s="470"/>
    </row>
    <row r="17812" spans="1:1" s="471" customFormat="1" ht="12" hidden="1" customHeight="1">
      <c r="A17812" s="470"/>
    </row>
    <row r="17813" spans="1:1" s="471" customFormat="1" ht="12" hidden="1" customHeight="1">
      <c r="A17813" s="470"/>
    </row>
    <row r="17814" spans="1:1" s="471" customFormat="1" ht="12" hidden="1" customHeight="1">
      <c r="A17814" s="470"/>
    </row>
    <row r="17815" spans="1:1" s="471" customFormat="1" ht="12" hidden="1" customHeight="1">
      <c r="A17815" s="470"/>
    </row>
    <row r="17816" spans="1:1" s="471" customFormat="1" ht="12" hidden="1" customHeight="1">
      <c r="A17816" s="470"/>
    </row>
    <row r="17817" spans="1:1" s="471" customFormat="1" ht="12" hidden="1" customHeight="1">
      <c r="A17817" s="470"/>
    </row>
    <row r="17818" spans="1:1" s="471" customFormat="1" ht="12" hidden="1" customHeight="1">
      <c r="A17818" s="470"/>
    </row>
    <row r="17819" spans="1:1" s="471" customFormat="1" ht="12" hidden="1" customHeight="1">
      <c r="A17819" s="470"/>
    </row>
    <row r="17820" spans="1:1" s="471" customFormat="1" ht="12" hidden="1" customHeight="1">
      <c r="A17820" s="470"/>
    </row>
    <row r="17821" spans="1:1" s="471" customFormat="1" ht="12" hidden="1" customHeight="1">
      <c r="A17821" s="470"/>
    </row>
    <row r="17822" spans="1:1" s="471" customFormat="1" ht="12" hidden="1" customHeight="1">
      <c r="A17822" s="470"/>
    </row>
    <row r="17823" spans="1:1" s="471" customFormat="1" ht="12" hidden="1" customHeight="1">
      <c r="A17823" s="470"/>
    </row>
    <row r="17824" spans="1:1" s="471" customFormat="1" ht="12" hidden="1" customHeight="1">
      <c r="A17824" s="470"/>
    </row>
    <row r="17825" spans="1:1" s="471" customFormat="1" ht="12" hidden="1" customHeight="1">
      <c r="A17825" s="470"/>
    </row>
    <row r="17826" spans="1:1" s="471" customFormat="1" ht="12" hidden="1" customHeight="1">
      <c r="A17826" s="470"/>
    </row>
    <row r="17827" spans="1:1" s="471" customFormat="1" ht="12" hidden="1" customHeight="1">
      <c r="A17827" s="470"/>
    </row>
    <row r="17828" spans="1:1" s="471" customFormat="1" ht="12" hidden="1" customHeight="1">
      <c r="A17828" s="470"/>
    </row>
    <row r="17829" spans="1:1" s="471" customFormat="1" ht="12" hidden="1" customHeight="1">
      <c r="A17829" s="470"/>
    </row>
    <row r="17830" spans="1:1" s="471" customFormat="1" ht="12" hidden="1" customHeight="1">
      <c r="A17830" s="470"/>
    </row>
    <row r="17831" spans="1:1" s="471" customFormat="1" ht="12" hidden="1" customHeight="1">
      <c r="A17831" s="470"/>
    </row>
    <row r="17832" spans="1:1" s="471" customFormat="1" ht="12" hidden="1" customHeight="1">
      <c r="A17832" s="470"/>
    </row>
    <row r="17833" spans="1:1" s="471" customFormat="1" ht="12" hidden="1" customHeight="1">
      <c r="A17833" s="470"/>
    </row>
    <row r="17834" spans="1:1" s="471" customFormat="1" ht="12" hidden="1" customHeight="1">
      <c r="A17834" s="470"/>
    </row>
    <row r="17835" spans="1:1" s="471" customFormat="1" ht="12" hidden="1" customHeight="1">
      <c r="A17835" s="470"/>
    </row>
    <row r="17836" spans="1:1" s="471" customFormat="1" ht="12" hidden="1" customHeight="1">
      <c r="A17836" s="470"/>
    </row>
    <row r="17837" spans="1:1" s="471" customFormat="1" ht="12" hidden="1" customHeight="1">
      <c r="A17837" s="470"/>
    </row>
    <row r="17838" spans="1:1" s="471" customFormat="1" ht="12" hidden="1" customHeight="1">
      <c r="A17838" s="470"/>
    </row>
    <row r="17839" spans="1:1" s="471" customFormat="1" ht="12" hidden="1" customHeight="1">
      <c r="A17839" s="470"/>
    </row>
    <row r="17840" spans="1:1" s="471" customFormat="1" ht="12" hidden="1" customHeight="1">
      <c r="A17840" s="470"/>
    </row>
    <row r="17841" spans="1:1" s="471" customFormat="1" ht="12" hidden="1" customHeight="1">
      <c r="A17841" s="470"/>
    </row>
    <row r="17842" spans="1:1" s="471" customFormat="1" ht="12" hidden="1" customHeight="1">
      <c r="A17842" s="470"/>
    </row>
    <row r="17843" spans="1:1" s="471" customFormat="1" ht="12" hidden="1" customHeight="1">
      <c r="A17843" s="470"/>
    </row>
    <row r="17844" spans="1:1" s="471" customFormat="1" ht="12" hidden="1" customHeight="1">
      <c r="A17844" s="470"/>
    </row>
    <row r="17845" spans="1:1" s="471" customFormat="1" ht="12" hidden="1" customHeight="1">
      <c r="A17845" s="470"/>
    </row>
    <row r="17846" spans="1:1" s="471" customFormat="1" ht="12" hidden="1" customHeight="1">
      <c r="A17846" s="470"/>
    </row>
    <row r="17847" spans="1:1" s="471" customFormat="1" ht="12" hidden="1" customHeight="1">
      <c r="A17847" s="470"/>
    </row>
    <row r="17848" spans="1:1" s="471" customFormat="1" ht="12" hidden="1" customHeight="1">
      <c r="A17848" s="470"/>
    </row>
    <row r="17849" spans="1:1" s="471" customFormat="1" ht="12" hidden="1" customHeight="1">
      <c r="A17849" s="470"/>
    </row>
    <row r="17850" spans="1:1" s="471" customFormat="1" ht="12" hidden="1" customHeight="1">
      <c r="A17850" s="470"/>
    </row>
    <row r="17851" spans="1:1" s="471" customFormat="1" ht="12" hidden="1" customHeight="1">
      <c r="A17851" s="470"/>
    </row>
    <row r="17852" spans="1:1" s="471" customFormat="1" ht="12" hidden="1" customHeight="1">
      <c r="A17852" s="470"/>
    </row>
    <row r="17853" spans="1:1" s="471" customFormat="1" ht="12" hidden="1" customHeight="1">
      <c r="A17853" s="470"/>
    </row>
    <row r="17854" spans="1:1" s="471" customFormat="1" ht="12" hidden="1" customHeight="1">
      <c r="A17854" s="470"/>
    </row>
    <row r="17855" spans="1:1" s="471" customFormat="1" ht="12" hidden="1" customHeight="1">
      <c r="A17855" s="470"/>
    </row>
    <row r="17856" spans="1:1" s="471" customFormat="1" ht="12" hidden="1" customHeight="1">
      <c r="A17856" s="470"/>
    </row>
    <row r="17857" spans="1:1" s="471" customFormat="1" ht="12" hidden="1" customHeight="1">
      <c r="A17857" s="470"/>
    </row>
    <row r="17858" spans="1:1" s="471" customFormat="1" ht="12" hidden="1" customHeight="1">
      <c r="A17858" s="470"/>
    </row>
    <row r="17859" spans="1:1" s="471" customFormat="1" ht="12" hidden="1" customHeight="1">
      <c r="A17859" s="470"/>
    </row>
    <row r="17860" spans="1:1" s="471" customFormat="1" ht="12" hidden="1" customHeight="1">
      <c r="A17860" s="470"/>
    </row>
    <row r="17861" spans="1:1" s="471" customFormat="1" ht="12" hidden="1" customHeight="1">
      <c r="A17861" s="470"/>
    </row>
    <row r="17862" spans="1:1" s="471" customFormat="1" ht="12" hidden="1" customHeight="1">
      <c r="A17862" s="470"/>
    </row>
    <row r="17863" spans="1:1" s="471" customFormat="1" ht="12" hidden="1" customHeight="1">
      <c r="A17863" s="470"/>
    </row>
    <row r="17864" spans="1:1" s="471" customFormat="1" ht="12" hidden="1" customHeight="1">
      <c r="A17864" s="470"/>
    </row>
    <row r="17865" spans="1:1" s="471" customFormat="1" ht="12" hidden="1" customHeight="1">
      <c r="A17865" s="470"/>
    </row>
    <row r="17866" spans="1:1" s="471" customFormat="1" ht="12" hidden="1" customHeight="1">
      <c r="A17866" s="470"/>
    </row>
    <row r="17867" spans="1:1" s="471" customFormat="1" ht="12" hidden="1" customHeight="1">
      <c r="A17867" s="470"/>
    </row>
    <row r="17868" spans="1:1" s="471" customFormat="1" ht="12" hidden="1" customHeight="1">
      <c r="A17868" s="470"/>
    </row>
    <row r="17869" spans="1:1" s="471" customFormat="1" ht="12" hidden="1" customHeight="1">
      <c r="A17869" s="470"/>
    </row>
    <row r="17870" spans="1:1" s="471" customFormat="1" ht="12" hidden="1" customHeight="1">
      <c r="A17870" s="470"/>
    </row>
    <row r="17871" spans="1:1" s="471" customFormat="1" ht="12" hidden="1" customHeight="1">
      <c r="A17871" s="470"/>
    </row>
    <row r="17872" spans="1:1" s="471" customFormat="1" ht="12" hidden="1" customHeight="1">
      <c r="A17872" s="470"/>
    </row>
    <row r="17873" spans="1:1" s="471" customFormat="1" ht="12" hidden="1" customHeight="1">
      <c r="A17873" s="470"/>
    </row>
    <row r="17874" spans="1:1" s="471" customFormat="1" ht="12" hidden="1" customHeight="1">
      <c r="A17874" s="470"/>
    </row>
    <row r="17875" spans="1:1" s="471" customFormat="1" ht="12" hidden="1" customHeight="1">
      <c r="A17875" s="470"/>
    </row>
    <row r="17876" spans="1:1" s="471" customFormat="1" ht="12" hidden="1" customHeight="1">
      <c r="A17876" s="470"/>
    </row>
    <row r="17877" spans="1:1" s="471" customFormat="1" ht="12" hidden="1" customHeight="1">
      <c r="A17877" s="470"/>
    </row>
    <row r="17878" spans="1:1" s="471" customFormat="1" ht="12" hidden="1" customHeight="1">
      <c r="A17878" s="470"/>
    </row>
    <row r="17879" spans="1:1" s="471" customFormat="1" ht="12" hidden="1" customHeight="1">
      <c r="A17879" s="470"/>
    </row>
    <row r="17880" spans="1:1" s="471" customFormat="1" ht="12" hidden="1" customHeight="1">
      <c r="A17880" s="470"/>
    </row>
    <row r="17881" spans="1:1" s="471" customFormat="1" ht="12" hidden="1" customHeight="1">
      <c r="A17881" s="470"/>
    </row>
    <row r="17882" spans="1:1" s="471" customFormat="1" ht="12" hidden="1" customHeight="1">
      <c r="A17882" s="470"/>
    </row>
    <row r="17883" spans="1:1" s="471" customFormat="1" ht="12" hidden="1" customHeight="1">
      <c r="A17883" s="470"/>
    </row>
    <row r="17884" spans="1:1" s="471" customFormat="1" ht="12" hidden="1" customHeight="1">
      <c r="A17884" s="470"/>
    </row>
    <row r="17885" spans="1:1" s="471" customFormat="1" ht="12" hidden="1" customHeight="1">
      <c r="A17885" s="470"/>
    </row>
    <row r="17886" spans="1:1" s="471" customFormat="1" ht="12" hidden="1" customHeight="1">
      <c r="A17886" s="470"/>
    </row>
    <row r="17887" spans="1:1" s="471" customFormat="1" ht="12" hidden="1" customHeight="1">
      <c r="A17887" s="470"/>
    </row>
    <row r="17888" spans="1:1" s="471" customFormat="1" ht="12" hidden="1" customHeight="1">
      <c r="A17888" s="470"/>
    </row>
    <row r="17889" spans="1:1" s="471" customFormat="1" ht="12" hidden="1" customHeight="1">
      <c r="A17889" s="470"/>
    </row>
    <row r="17890" spans="1:1" s="471" customFormat="1" ht="12" hidden="1" customHeight="1">
      <c r="A17890" s="470"/>
    </row>
    <row r="17891" spans="1:1" s="471" customFormat="1" ht="12" hidden="1" customHeight="1">
      <c r="A17891" s="470"/>
    </row>
    <row r="17892" spans="1:1" s="471" customFormat="1" ht="12" hidden="1" customHeight="1">
      <c r="A17892" s="470"/>
    </row>
    <row r="17893" spans="1:1" s="471" customFormat="1" ht="12" hidden="1" customHeight="1">
      <c r="A17893" s="470"/>
    </row>
    <row r="17894" spans="1:1" s="471" customFormat="1" ht="12" hidden="1" customHeight="1">
      <c r="A17894" s="470"/>
    </row>
    <row r="17895" spans="1:1" s="471" customFormat="1" ht="12" hidden="1" customHeight="1">
      <c r="A17895" s="470"/>
    </row>
    <row r="17896" spans="1:1" s="471" customFormat="1" ht="12" hidden="1" customHeight="1">
      <c r="A17896" s="470"/>
    </row>
    <row r="17897" spans="1:1" s="471" customFormat="1" ht="12" hidden="1" customHeight="1">
      <c r="A17897" s="470"/>
    </row>
    <row r="17898" spans="1:1" s="471" customFormat="1" ht="12" hidden="1" customHeight="1">
      <c r="A17898" s="470"/>
    </row>
    <row r="17899" spans="1:1" s="471" customFormat="1" ht="12" hidden="1" customHeight="1">
      <c r="A17899" s="470"/>
    </row>
    <row r="17900" spans="1:1" s="471" customFormat="1" ht="12" hidden="1" customHeight="1">
      <c r="A17900" s="470"/>
    </row>
    <row r="17901" spans="1:1" s="471" customFormat="1" ht="12" hidden="1" customHeight="1">
      <c r="A17901" s="470"/>
    </row>
    <row r="17902" spans="1:1" s="471" customFormat="1" ht="12" hidden="1" customHeight="1">
      <c r="A17902" s="470"/>
    </row>
    <row r="17903" spans="1:1" s="471" customFormat="1" ht="12" hidden="1" customHeight="1">
      <c r="A17903" s="470"/>
    </row>
    <row r="17904" spans="1:1" s="471" customFormat="1" ht="12" hidden="1" customHeight="1">
      <c r="A17904" s="470"/>
    </row>
    <row r="17905" spans="1:1" s="471" customFormat="1" ht="12" hidden="1" customHeight="1">
      <c r="A17905" s="470"/>
    </row>
    <row r="17906" spans="1:1" s="471" customFormat="1" ht="12" hidden="1" customHeight="1">
      <c r="A17906" s="470"/>
    </row>
    <row r="17907" spans="1:1" s="471" customFormat="1" ht="12" hidden="1" customHeight="1">
      <c r="A17907" s="470"/>
    </row>
    <row r="17908" spans="1:1" s="471" customFormat="1" ht="12" hidden="1" customHeight="1">
      <c r="A17908" s="470"/>
    </row>
    <row r="17909" spans="1:1" s="471" customFormat="1" ht="12" hidden="1" customHeight="1">
      <c r="A17909" s="470"/>
    </row>
    <row r="17910" spans="1:1" s="471" customFormat="1" ht="12" hidden="1" customHeight="1">
      <c r="A17910" s="470"/>
    </row>
    <row r="17911" spans="1:1" s="471" customFormat="1" ht="12" hidden="1" customHeight="1">
      <c r="A17911" s="470"/>
    </row>
    <row r="17912" spans="1:1" s="471" customFormat="1" ht="12" hidden="1" customHeight="1">
      <c r="A17912" s="470"/>
    </row>
    <row r="17913" spans="1:1" s="471" customFormat="1" ht="12" hidden="1" customHeight="1">
      <c r="A17913" s="470"/>
    </row>
    <row r="17914" spans="1:1" s="471" customFormat="1" ht="12" hidden="1" customHeight="1">
      <c r="A17914" s="470"/>
    </row>
    <row r="17915" spans="1:1" s="471" customFormat="1" ht="12" hidden="1" customHeight="1">
      <c r="A17915" s="470"/>
    </row>
    <row r="17916" spans="1:1" s="471" customFormat="1" ht="12" hidden="1" customHeight="1">
      <c r="A17916" s="470"/>
    </row>
    <row r="17917" spans="1:1" s="471" customFormat="1" ht="12" hidden="1" customHeight="1">
      <c r="A17917" s="470"/>
    </row>
    <row r="17918" spans="1:1" s="471" customFormat="1" ht="12" hidden="1" customHeight="1">
      <c r="A17918" s="470"/>
    </row>
    <row r="17919" spans="1:1" s="471" customFormat="1" ht="12" hidden="1" customHeight="1">
      <c r="A17919" s="470"/>
    </row>
    <row r="17920" spans="1:1" s="471" customFormat="1" ht="12" hidden="1" customHeight="1">
      <c r="A17920" s="470"/>
    </row>
    <row r="17921" spans="1:1" s="471" customFormat="1" ht="12" hidden="1" customHeight="1">
      <c r="A17921" s="470"/>
    </row>
    <row r="17922" spans="1:1" s="471" customFormat="1" ht="12" hidden="1" customHeight="1">
      <c r="A17922" s="470"/>
    </row>
    <row r="17923" spans="1:1" s="471" customFormat="1" ht="12" hidden="1" customHeight="1">
      <c r="A17923" s="470"/>
    </row>
    <row r="17924" spans="1:1" s="471" customFormat="1" ht="12" hidden="1" customHeight="1">
      <c r="A17924" s="470"/>
    </row>
    <row r="17925" spans="1:1" s="471" customFormat="1" ht="12" hidden="1" customHeight="1">
      <c r="A17925" s="470"/>
    </row>
    <row r="17926" spans="1:1" s="471" customFormat="1" ht="12" hidden="1" customHeight="1">
      <c r="A17926" s="470"/>
    </row>
    <row r="17927" spans="1:1" s="471" customFormat="1" ht="12" hidden="1" customHeight="1">
      <c r="A17927" s="470"/>
    </row>
    <row r="17928" spans="1:1" s="471" customFormat="1" ht="12" hidden="1" customHeight="1">
      <c r="A17928" s="470"/>
    </row>
    <row r="17929" spans="1:1" s="471" customFormat="1" ht="12" hidden="1" customHeight="1">
      <c r="A17929" s="470"/>
    </row>
    <row r="17930" spans="1:1" s="471" customFormat="1" ht="12" hidden="1" customHeight="1">
      <c r="A17930" s="470"/>
    </row>
    <row r="17931" spans="1:1" s="471" customFormat="1" ht="12" hidden="1" customHeight="1">
      <c r="A17931" s="470"/>
    </row>
    <row r="17932" spans="1:1" s="471" customFormat="1" ht="12" hidden="1" customHeight="1">
      <c r="A17932" s="470"/>
    </row>
    <row r="17933" spans="1:1" s="471" customFormat="1" ht="12" hidden="1" customHeight="1">
      <c r="A17933" s="470"/>
    </row>
    <row r="17934" spans="1:1" s="471" customFormat="1" ht="12" hidden="1" customHeight="1">
      <c r="A17934" s="470"/>
    </row>
    <row r="17935" spans="1:1" s="471" customFormat="1" ht="12" hidden="1" customHeight="1">
      <c r="A17935" s="470"/>
    </row>
    <row r="17936" spans="1:1" s="471" customFormat="1" ht="12" hidden="1" customHeight="1">
      <c r="A17936" s="470"/>
    </row>
    <row r="17937" spans="1:1" s="471" customFormat="1" ht="12" hidden="1" customHeight="1">
      <c r="A17937" s="470"/>
    </row>
    <row r="17938" spans="1:1" s="471" customFormat="1" ht="12" hidden="1" customHeight="1">
      <c r="A17938" s="470"/>
    </row>
    <row r="17939" spans="1:1" s="471" customFormat="1" ht="12" hidden="1" customHeight="1">
      <c r="A17939" s="470"/>
    </row>
    <row r="17940" spans="1:1" s="471" customFormat="1" ht="12" hidden="1" customHeight="1">
      <c r="A17940" s="470"/>
    </row>
    <row r="17941" spans="1:1" s="471" customFormat="1" ht="12" hidden="1" customHeight="1">
      <c r="A17941" s="470"/>
    </row>
    <row r="17942" spans="1:1" s="471" customFormat="1" ht="12" hidden="1" customHeight="1">
      <c r="A17942" s="470"/>
    </row>
    <row r="17943" spans="1:1" s="471" customFormat="1" ht="12" hidden="1" customHeight="1">
      <c r="A17943" s="470"/>
    </row>
    <row r="17944" spans="1:1" s="471" customFormat="1" ht="12" hidden="1" customHeight="1">
      <c r="A17944" s="470"/>
    </row>
    <row r="17945" spans="1:1" s="471" customFormat="1" ht="12" hidden="1" customHeight="1">
      <c r="A17945" s="470"/>
    </row>
    <row r="17946" spans="1:1" s="471" customFormat="1" ht="12" hidden="1" customHeight="1">
      <c r="A17946" s="470"/>
    </row>
    <row r="17947" spans="1:1" s="471" customFormat="1" ht="12" hidden="1" customHeight="1">
      <c r="A17947" s="470"/>
    </row>
    <row r="17948" spans="1:1" s="471" customFormat="1" ht="12" hidden="1" customHeight="1">
      <c r="A17948" s="470"/>
    </row>
    <row r="17949" spans="1:1" s="471" customFormat="1" ht="12" hidden="1" customHeight="1">
      <c r="A17949" s="470"/>
    </row>
    <row r="17950" spans="1:1" s="471" customFormat="1" ht="12" hidden="1" customHeight="1">
      <c r="A17950" s="470"/>
    </row>
    <row r="17951" spans="1:1" s="471" customFormat="1" ht="12" hidden="1" customHeight="1">
      <c r="A17951" s="470"/>
    </row>
    <row r="17952" spans="1:1" s="471" customFormat="1" ht="12" hidden="1" customHeight="1">
      <c r="A17952" s="470"/>
    </row>
    <row r="17953" spans="1:1" s="471" customFormat="1" ht="12" hidden="1" customHeight="1">
      <c r="A17953" s="470"/>
    </row>
    <row r="17954" spans="1:1" s="471" customFormat="1" ht="12" hidden="1" customHeight="1">
      <c r="A17954" s="470"/>
    </row>
    <row r="17955" spans="1:1" s="471" customFormat="1" ht="12" hidden="1" customHeight="1">
      <c r="A17955" s="470"/>
    </row>
    <row r="17956" spans="1:1" s="471" customFormat="1" ht="12" hidden="1" customHeight="1">
      <c r="A17956" s="470"/>
    </row>
    <row r="17957" spans="1:1" s="471" customFormat="1" ht="12" hidden="1" customHeight="1">
      <c r="A17957" s="470"/>
    </row>
    <row r="17958" spans="1:1" s="471" customFormat="1" ht="12" hidden="1" customHeight="1">
      <c r="A17958" s="470"/>
    </row>
    <row r="17959" spans="1:1" s="471" customFormat="1" ht="12" hidden="1" customHeight="1">
      <c r="A17959" s="470"/>
    </row>
    <row r="17960" spans="1:1" s="471" customFormat="1" ht="12" hidden="1" customHeight="1">
      <c r="A17960" s="470"/>
    </row>
    <row r="17961" spans="1:1" s="471" customFormat="1" ht="12" hidden="1" customHeight="1">
      <c r="A17961" s="470"/>
    </row>
    <row r="17962" spans="1:1" s="471" customFormat="1" ht="12" hidden="1" customHeight="1">
      <c r="A17962" s="470"/>
    </row>
    <row r="17963" spans="1:1" s="471" customFormat="1" ht="12" hidden="1" customHeight="1">
      <c r="A17963" s="470"/>
    </row>
    <row r="17964" spans="1:1" s="471" customFormat="1" ht="12" hidden="1" customHeight="1">
      <c r="A17964" s="470"/>
    </row>
    <row r="17965" spans="1:1" s="471" customFormat="1" ht="12" hidden="1" customHeight="1">
      <c r="A17965" s="470"/>
    </row>
    <row r="17966" spans="1:1" s="471" customFormat="1" ht="12" hidden="1" customHeight="1">
      <c r="A17966" s="470"/>
    </row>
    <row r="17967" spans="1:1" s="471" customFormat="1" ht="12" hidden="1" customHeight="1">
      <c r="A17967" s="470"/>
    </row>
    <row r="17968" spans="1:1" s="471" customFormat="1" ht="12" hidden="1" customHeight="1">
      <c r="A17968" s="470"/>
    </row>
    <row r="17969" spans="1:1" s="471" customFormat="1" ht="12" hidden="1" customHeight="1">
      <c r="A17969" s="470"/>
    </row>
    <row r="17970" spans="1:1" s="471" customFormat="1" ht="12" hidden="1" customHeight="1">
      <c r="A17970" s="470"/>
    </row>
    <row r="17971" spans="1:1" s="471" customFormat="1" ht="12" hidden="1" customHeight="1">
      <c r="A17971" s="470"/>
    </row>
    <row r="17972" spans="1:1" s="471" customFormat="1" ht="12" hidden="1" customHeight="1">
      <c r="A17972" s="470"/>
    </row>
    <row r="17973" spans="1:1" s="471" customFormat="1" ht="12" hidden="1" customHeight="1">
      <c r="A17973" s="470"/>
    </row>
    <row r="17974" spans="1:1" s="471" customFormat="1" ht="12" hidden="1" customHeight="1">
      <c r="A17974" s="470"/>
    </row>
    <row r="17975" spans="1:1" s="471" customFormat="1" ht="12" hidden="1" customHeight="1">
      <c r="A17975" s="470"/>
    </row>
    <row r="17976" spans="1:1" s="471" customFormat="1" ht="12" hidden="1" customHeight="1">
      <c r="A17976" s="470"/>
    </row>
    <row r="17977" spans="1:1" s="471" customFormat="1" ht="12" hidden="1" customHeight="1">
      <c r="A17977" s="470"/>
    </row>
    <row r="17978" spans="1:1" s="471" customFormat="1" ht="12" hidden="1" customHeight="1">
      <c r="A17978" s="470"/>
    </row>
    <row r="17979" spans="1:1" s="471" customFormat="1" ht="12" hidden="1" customHeight="1">
      <c r="A17979" s="470"/>
    </row>
    <row r="17980" spans="1:1" s="471" customFormat="1" ht="12" hidden="1" customHeight="1">
      <c r="A17980" s="470"/>
    </row>
    <row r="17981" spans="1:1" s="471" customFormat="1" ht="12" hidden="1" customHeight="1">
      <c r="A17981" s="470"/>
    </row>
    <row r="17982" spans="1:1" s="471" customFormat="1" ht="12" hidden="1" customHeight="1">
      <c r="A17982" s="470"/>
    </row>
    <row r="17983" spans="1:1" s="471" customFormat="1" ht="12" hidden="1" customHeight="1">
      <c r="A17983" s="470"/>
    </row>
    <row r="17984" spans="1:1" s="471" customFormat="1" ht="12" hidden="1" customHeight="1">
      <c r="A17984" s="470"/>
    </row>
    <row r="17985" spans="1:1" s="471" customFormat="1" ht="12" hidden="1" customHeight="1">
      <c r="A17985" s="470"/>
    </row>
    <row r="17986" spans="1:1" s="471" customFormat="1" ht="12" hidden="1" customHeight="1">
      <c r="A17986" s="470"/>
    </row>
    <row r="17987" spans="1:1" s="471" customFormat="1" ht="12" hidden="1" customHeight="1">
      <c r="A17987" s="470"/>
    </row>
    <row r="17988" spans="1:1" s="471" customFormat="1" ht="12" hidden="1" customHeight="1">
      <c r="A17988" s="470"/>
    </row>
    <row r="17989" spans="1:1" s="471" customFormat="1" ht="12" hidden="1" customHeight="1">
      <c r="A17989" s="470"/>
    </row>
    <row r="17990" spans="1:1" s="471" customFormat="1" ht="12" hidden="1" customHeight="1">
      <c r="A17990" s="470"/>
    </row>
    <row r="17991" spans="1:1" s="471" customFormat="1" ht="12" hidden="1" customHeight="1">
      <c r="A17991" s="470"/>
    </row>
    <row r="17992" spans="1:1" s="471" customFormat="1" ht="12" hidden="1" customHeight="1">
      <c r="A17992" s="470"/>
    </row>
    <row r="17993" spans="1:1" s="471" customFormat="1" ht="12" hidden="1" customHeight="1">
      <c r="A17993" s="470"/>
    </row>
    <row r="17994" spans="1:1" s="471" customFormat="1" ht="12" hidden="1" customHeight="1">
      <c r="A17994" s="470"/>
    </row>
    <row r="17995" spans="1:1" s="471" customFormat="1" ht="12" hidden="1" customHeight="1">
      <c r="A17995" s="470"/>
    </row>
    <row r="17996" spans="1:1" s="471" customFormat="1" ht="12" hidden="1" customHeight="1">
      <c r="A17996" s="470"/>
    </row>
    <row r="17997" spans="1:1" s="471" customFormat="1" ht="12" hidden="1" customHeight="1">
      <c r="A17997" s="470"/>
    </row>
    <row r="17998" spans="1:1" s="471" customFormat="1" ht="12" hidden="1" customHeight="1">
      <c r="A17998" s="470"/>
    </row>
    <row r="17999" spans="1:1" s="471" customFormat="1" ht="12" hidden="1" customHeight="1">
      <c r="A17999" s="470"/>
    </row>
    <row r="18000" spans="1:1" s="471" customFormat="1" ht="12" hidden="1" customHeight="1">
      <c r="A18000" s="470"/>
    </row>
    <row r="18001" spans="1:1" s="471" customFormat="1" ht="12" hidden="1" customHeight="1">
      <c r="A18001" s="470"/>
    </row>
    <row r="18002" spans="1:1" s="471" customFormat="1" ht="12" hidden="1" customHeight="1">
      <c r="A18002" s="470"/>
    </row>
    <row r="18003" spans="1:1" s="471" customFormat="1" ht="12" hidden="1" customHeight="1">
      <c r="A18003" s="470"/>
    </row>
    <row r="18004" spans="1:1" s="471" customFormat="1" ht="12" hidden="1" customHeight="1">
      <c r="A18004" s="470"/>
    </row>
    <row r="18005" spans="1:1" s="471" customFormat="1" ht="12" hidden="1" customHeight="1">
      <c r="A18005" s="470"/>
    </row>
    <row r="18006" spans="1:1" s="471" customFormat="1" ht="12" hidden="1" customHeight="1">
      <c r="A18006" s="470"/>
    </row>
    <row r="18007" spans="1:1" s="471" customFormat="1" ht="12" hidden="1" customHeight="1">
      <c r="A18007" s="470"/>
    </row>
    <row r="18008" spans="1:1" s="471" customFormat="1" ht="12" hidden="1" customHeight="1">
      <c r="A18008" s="470"/>
    </row>
    <row r="18009" spans="1:1" s="471" customFormat="1" ht="12" hidden="1" customHeight="1">
      <c r="A18009" s="470"/>
    </row>
    <row r="18010" spans="1:1" s="471" customFormat="1" ht="12" hidden="1" customHeight="1">
      <c r="A18010" s="470"/>
    </row>
    <row r="18011" spans="1:1" s="471" customFormat="1" ht="12" hidden="1" customHeight="1">
      <c r="A18011" s="470"/>
    </row>
    <row r="18012" spans="1:1" s="471" customFormat="1" ht="12" hidden="1" customHeight="1">
      <c r="A18012" s="470"/>
    </row>
    <row r="18013" spans="1:1" s="471" customFormat="1" ht="12" hidden="1" customHeight="1">
      <c r="A18013" s="470"/>
    </row>
    <row r="18014" spans="1:1" s="471" customFormat="1" ht="12" hidden="1" customHeight="1">
      <c r="A18014" s="470"/>
    </row>
    <row r="18015" spans="1:1" s="471" customFormat="1" ht="12" hidden="1" customHeight="1">
      <c r="A18015" s="470"/>
    </row>
    <row r="18016" spans="1:1" s="471" customFormat="1" ht="12" hidden="1" customHeight="1">
      <c r="A18016" s="470"/>
    </row>
    <row r="18017" spans="1:1" s="471" customFormat="1" ht="12" hidden="1" customHeight="1">
      <c r="A18017" s="470"/>
    </row>
    <row r="18018" spans="1:1" s="471" customFormat="1" ht="12" hidden="1" customHeight="1">
      <c r="A18018" s="470"/>
    </row>
    <row r="18019" spans="1:1" s="471" customFormat="1" ht="12" hidden="1" customHeight="1">
      <c r="A18019" s="470"/>
    </row>
    <row r="18020" spans="1:1" s="471" customFormat="1" ht="12" hidden="1" customHeight="1">
      <c r="A18020" s="470"/>
    </row>
    <row r="18021" spans="1:1" s="471" customFormat="1" ht="12" hidden="1" customHeight="1">
      <c r="A18021" s="470"/>
    </row>
    <row r="18022" spans="1:1" s="471" customFormat="1" ht="12" hidden="1" customHeight="1">
      <c r="A18022" s="470"/>
    </row>
    <row r="18023" spans="1:1" s="471" customFormat="1" ht="12" hidden="1" customHeight="1">
      <c r="A18023" s="470"/>
    </row>
    <row r="18024" spans="1:1" s="471" customFormat="1" ht="12" hidden="1" customHeight="1">
      <c r="A18024" s="470"/>
    </row>
    <row r="18025" spans="1:1" s="471" customFormat="1" ht="12" hidden="1" customHeight="1">
      <c r="A18025" s="470"/>
    </row>
    <row r="18026" spans="1:1" s="471" customFormat="1" ht="12" hidden="1" customHeight="1">
      <c r="A18026" s="470"/>
    </row>
    <row r="18027" spans="1:1" s="471" customFormat="1" ht="12" hidden="1" customHeight="1">
      <c r="A18027" s="470"/>
    </row>
    <row r="18028" spans="1:1" s="471" customFormat="1" ht="12" hidden="1" customHeight="1">
      <c r="A18028" s="470"/>
    </row>
    <row r="18029" spans="1:1" s="471" customFormat="1" ht="12" hidden="1" customHeight="1">
      <c r="A18029" s="470"/>
    </row>
    <row r="18030" spans="1:1" s="471" customFormat="1" ht="12" hidden="1" customHeight="1">
      <c r="A18030" s="470"/>
    </row>
    <row r="18031" spans="1:1" s="471" customFormat="1" ht="12" hidden="1" customHeight="1">
      <c r="A18031" s="470"/>
    </row>
    <row r="18032" spans="1:1" s="471" customFormat="1" ht="12" hidden="1" customHeight="1">
      <c r="A18032" s="470"/>
    </row>
    <row r="18033" spans="1:1" s="471" customFormat="1" ht="12" hidden="1" customHeight="1">
      <c r="A18033" s="470"/>
    </row>
    <row r="18034" spans="1:1" s="471" customFormat="1" ht="12" hidden="1" customHeight="1">
      <c r="A18034" s="470"/>
    </row>
    <row r="18035" spans="1:1" s="471" customFormat="1" ht="12" hidden="1" customHeight="1">
      <c r="A18035" s="470"/>
    </row>
    <row r="18036" spans="1:1" s="471" customFormat="1" ht="12" hidden="1" customHeight="1">
      <c r="A18036" s="470"/>
    </row>
    <row r="18037" spans="1:1" s="471" customFormat="1" ht="12" hidden="1" customHeight="1">
      <c r="A18037" s="470"/>
    </row>
    <row r="18038" spans="1:1" s="471" customFormat="1" ht="12" hidden="1" customHeight="1">
      <c r="A18038" s="470"/>
    </row>
    <row r="18039" spans="1:1" s="471" customFormat="1" ht="12" hidden="1" customHeight="1">
      <c r="A18039" s="470"/>
    </row>
    <row r="18040" spans="1:1" s="471" customFormat="1" ht="12" hidden="1" customHeight="1">
      <c r="A18040" s="470"/>
    </row>
    <row r="18041" spans="1:1" s="471" customFormat="1" ht="12" hidden="1" customHeight="1">
      <c r="A18041" s="470"/>
    </row>
    <row r="18042" spans="1:1" s="471" customFormat="1" ht="12" hidden="1" customHeight="1">
      <c r="A18042" s="470"/>
    </row>
    <row r="18043" spans="1:1" s="471" customFormat="1" ht="12" hidden="1" customHeight="1">
      <c r="A18043" s="470"/>
    </row>
    <row r="18044" spans="1:1" s="471" customFormat="1" ht="12" hidden="1" customHeight="1">
      <c r="A18044" s="470"/>
    </row>
    <row r="18045" spans="1:1" s="471" customFormat="1" ht="12" hidden="1" customHeight="1">
      <c r="A18045" s="470"/>
    </row>
    <row r="18046" spans="1:1" s="471" customFormat="1" ht="12" hidden="1" customHeight="1">
      <c r="A18046" s="470"/>
    </row>
    <row r="18047" spans="1:1" s="471" customFormat="1" ht="12" hidden="1" customHeight="1">
      <c r="A18047" s="470"/>
    </row>
    <row r="18048" spans="1:1" s="471" customFormat="1" ht="12" hidden="1" customHeight="1">
      <c r="A18048" s="470"/>
    </row>
    <row r="18049" spans="1:1" s="471" customFormat="1" ht="12" hidden="1" customHeight="1">
      <c r="A18049" s="470"/>
    </row>
    <row r="18050" spans="1:1" s="471" customFormat="1" ht="12" hidden="1" customHeight="1">
      <c r="A18050" s="470"/>
    </row>
    <row r="18051" spans="1:1" s="471" customFormat="1" ht="12" hidden="1" customHeight="1">
      <c r="A18051" s="470"/>
    </row>
    <row r="18052" spans="1:1" s="471" customFormat="1" ht="12" hidden="1" customHeight="1">
      <c r="A18052" s="470"/>
    </row>
    <row r="18053" spans="1:1" s="471" customFormat="1" ht="12" hidden="1" customHeight="1">
      <c r="A18053" s="470"/>
    </row>
    <row r="18054" spans="1:1" s="471" customFormat="1" ht="12" hidden="1" customHeight="1">
      <c r="A18054" s="470"/>
    </row>
    <row r="18055" spans="1:1" s="471" customFormat="1" ht="12" hidden="1" customHeight="1">
      <c r="A18055" s="470"/>
    </row>
    <row r="18056" spans="1:1" s="471" customFormat="1" ht="12" hidden="1" customHeight="1">
      <c r="A18056" s="470"/>
    </row>
    <row r="18057" spans="1:1" s="471" customFormat="1" ht="12" hidden="1" customHeight="1">
      <c r="A18057" s="470"/>
    </row>
    <row r="18058" spans="1:1" s="471" customFormat="1" ht="12" hidden="1" customHeight="1">
      <c r="A18058" s="470"/>
    </row>
    <row r="18059" spans="1:1" s="471" customFormat="1" ht="12" hidden="1" customHeight="1">
      <c r="A18059" s="470"/>
    </row>
    <row r="18060" spans="1:1" s="471" customFormat="1" ht="12" hidden="1" customHeight="1">
      <c r="A18060" s="470"/>
    </row>
    <row r="18061" spans="1:1" s="471" customFormat="1" ht="12" hidden="1" customHeight="1">
      <c r="A18061" s="470"/>
    </row>
    <row r="18062" spans="1:1" s="471" customFormat="1" ht="12" hidden="1" customHeight="1">
      <c r="A18062" s="470"/>
    </row>
    <row r="18063" spans="1:1" s="471" customFormat="1" ht="12" hidden="1" customHeight="1">
      <c r="A18063" s="470"/>
    </row>
    <row r="18064" spans="1:1" s="471" customFormat="1" ht="12" hidden="1" customHeight="1">
      <c r="A18064" s="470"/>
    </row>
    <row r="18065" spans="1:1" s="471" customFormat="1" ht="12" hidden="1" customHeight="1">
      <c r="A18065" s="470"/>
    </row>
    <row r="18066" spans="1:1" s="471" customFormat="1" ht="12" hidden="1" customHeight="1">
      <c r="A18066" s="470"/>
    </row>
    <row r="18067" spans="1:1" s="471" customFormat="1" ht="12" hidden="1" customHeight="1">
      <c r="A18067" s="470"/>
    </row>
    <row r="18068" spans="1:1" s="471" customFormat="1" ht="12" hidden="1" customHeight="1">
      <c r="A18068" s="470"/>
    </row>
    <row r="18069" spans="1:1" s="471" customFormat="1" ht="12" hidden="1" customHeight="1">
      <c r="A18069" s="470"/>
    </row>
    <row r="18070" spans="1:1" s="471" customFormat="1" ht="12" hidden="1" customHeight="1">
      <c r="A18070" s="470"/>
    </row>
    <row r="18071" spans="1:1" s="471" customFormat="1" ht="12" hidden="1" customHeight="1">
      <c r="A18071" s="470"/>
    </row>
    <row r="18072" spans="1:1" s="471" customFormat="1" ht="12" hidden="1" customHeight="1">
      <c r="A18072" s="470"/>
    </row>
    <row r="18073" spans="1:1" s="471" customFormat="1" ht="12" hidden="1" customHeight="1">
      <c r="A18073" s="470"/>
    </row>
    <row r="18074" spans="1:1" s="471" customFormat="1" ht="12" hidden="1" customHeight="1">
      <c r="A18074" s="470"/>
    </row>
    <row r="18075" spans="1:1" s="471" customFormat="1" ht="12" hidden="1" customHeight="1">
      <c r="A18075" s="470"/>
    </row>
    <row r="18076" spans="1:1" s="471" customFormat="1" ht="12" hidden="1" customHeight="1">
      <c r="A18076" s="470"/>
    </row>
    <row r="18077" spans="1:1" s="471" customFormat="1" ht="12" hidden="1" customHeight="1">
      <c r="A18077" s="470"/>
    </row>
    <row r="18078" spans="1:1" s="471" customFormat="1" ht="12" hidden="1" customHeight="1">
      <c r="A18078" s="470"/>
    </row>
    <row r="18079" spans="1:1" s="471" customFormat="1" ht="12" hidden="1" customHeight="1">
      <c r="A18079" s="470"/>
    </row>
    <row r="18080" spans="1:1" s="471" customFormat="1" ht="12" hidden="1" customHeight="1">
      <c r="A18080" s="470"/>
    </row>
    <row r="18081" spans="1:1" s="471" customFormat="1" ht="12" hidden="1" customHeight="1">
      <c r="A18081" s="470"/>
    </row>
    <row r="18082" spans="1:1" s="471" customFormat="1" ht="12" hidden="1" customHeight="1">
      <c r="A18082" s="470"/>
    </row>
    <row r="18083" spans="1:1" s="471" customFormat="1" ht="12" hidden="1" customHeight="1">
      <c r="A18083" s="470"/>
    </row>
    <row r="18084" spans="1:1" s="471" customFormat="1" ht="12" hidden="1" customHeight="1">
      <c r="A18084" s="470"/>
    </row>
    <row r="18085" spans="1:1" s="471" customFormat="1" ht="12" hidden="1" customHeight="1">
      <c r="A18085" s="470"/>
    </row>
    <row r="18086" spans="1:1" s="471" customFormat="1" ht="12" hidden="1" customHeight="1">
      <c r="A18086" s="470"/>
    </row>
    <row r="18087" spans="1:1" s="471" customFormat="1" ht="12" hidden="1" customHeight="1">
      <c r="A18087" s="470"/>
    </row>
    <row r="18088" spans="1:1" s="471" customFormat="1" ht="12" hidden="1" customHeight="1">
      <c r="A18088" s="470"/>
    </row>
    <row r="18089" spans="1:1" s="471" customFormat="1" ht="12" hidden="1" customHeight="1">
      <c r="A18089" s="470"/>
    </row>
    <row r="18090" spans="1:1" s="471" customFormat="1" ht="12" hidden="1" customHeight="1">
      <c r="A18090" s="470"/>
    </row>
    <row r="18091" spans="1:1" s="471" customFormat="1" ht="12" hidden="1" customHeight="1">
      <c r="A18091" s="470"/>
    </row>
    <row r="18092" spans="1:1" s="471" customFormat="1" ht="12" hidden="1" customHeight="1">
      <c r="A18092" s="470"/>
    </row>
    <row r="18093" spans="1:1" s="471" customFormat="1" ht="12" hidden="1" customHeight="1">
      <c r="A18093" s="470"/>
    </row>
    <row r="18094" spans="1:1" s="471" customFormat="1" ht="12" hidden="1" customHeight="1">
      <c r="A18094" s="470"/>
    </row>
    <row r="18095" spans="1:1" s="471" customFormat="1" ht="12" hidden="1" customHeight="1">
      <c r="A18095" s="470"/>
    </row>
    <row r="18096" spans="1:1" s="471" customFormat="1" ht="12" hidden="1" customHeight="1">
      <c r="A18096" s="470"/>
    </row>
    <row r="18097" spans="1:1" s="471" customFormat="1" ht="12" hidden="1" customHeight="1">
      <c r="A18097" s="470"/>
    </row>
    <row r="18098" spans="1:1" s="471" customFormat="1" ht="12" hidden="1" customHeight="1">
      <c r="A18098" s="470"/>
    </row>
    <row r="18099" spans="1:1" s="471" customFormat="1" ht="12" hidden="1" customHeight="1">
      <c r="A18099" s="470"/>
    </row>
    <row r="18100" spans="1:1" s="471" customFormat="1" ht="12" hidden="1" customHeight="1">
      <c r="A18100" s="470"/>
    </row>
    <row r="18101" spans="1:1" s="471" customFormat="1" ht="12" hidden="1" customHeight="1">
      <c r="A18101" s="470"/>
    </row>
    <row r="18102" spans="1:1" s="471" customFormat="1" ht="12" hidden="1" customHeight="1">
      <c r="A18102" s="470"/>
    </row>
    <row r="18103" spans="1:1" s="471" customFormat="1" ht="12" hidden="1" customHeight="1">
      <c r="A18103" s="470"/>
    </row>
    <row r="18104" spans="1:1" s="471" customFormat="1" ht="12" hidden="1" customHeight="1">
      <c r="A18104" s="470"/>
    </row>
    <row r="18105" spans="1:1" s="471" customFormat="1" ht="12" hidden="1" customHeight="1">
      <c r="A18105" s="470"/>
    </row>
    <row r="18106" spans="1:1" s="471" customFormat="1" ht="12" hidden="1" customHeight="1">
      <c r="A18106" s="470"/>
    </row>
    <row r="18107" spans="1:1" s="471" customFormat="1" ht="12" hidden="1" customHeight="1">
      <c r="A18107" s="470"/>
    </row>
    <row r="18108" spans="1:1" s="471" customFormat="1" ht="12" hidden="1" customHeight="1">
      <c r="A18108" s="470"/>
    </row>
    <row r="18109" spans="1:1" s="471" customFormat="1" ht="12" hidden="1" customHeight="1">
      <c r="A18109" s="470"/>
    </row>
    <row r="18110" spans="1:1" s="471" customFormat="1" ht="12" hidden="1" customHeight="1">
      <c r="A18110" s="470"/>
    </row>
    <row r="18111" spans="1:1" s="471" customFormat="1" ht="12" hidden="1" customHeight="1">
      <c r="A18111" s="470"/>
    </row>
    <row r="18112" spans="1:1" s="471" customFormat="1" ht="12" hidden="1" customHeight="1">
      <c r="A18112" s="470"/>
    </row>
    <row r="18113" spans="1:1" s="471" customFormat="1" ht="12" hidden="1" customHeight="1">
      <c r="A18113" s="470"/>
    </row>
    <row r="18114" spans="1:1" s="471" customFormat="1" ht="12" hidden="1" customHeight="1">
      <c r="A18114" s="470"/>
    </row>
    <row r="18115" spans="1:1" s="471" customFormat="1" ht="12" hidden="1" customHeight="1">
      <c r="A18115" s="470"/>
    </row>
    <row r="18116" spans="1:1" s="471" customFormat="1" ht="12" hidden="1" customHeight="1">
      <c r="A18116" s="470"/>
    </row>
    <row r="18117" spans="1:1" s="471" customFormat="1" ht="12" hidden="1" customHeight="1">
      <c r="A18117" s="470"/>
    </row>
    <row r="18118" spans="1:1" s="471" customFormat="1" ht="12" hidden="1" customHeight="1">
      <c r="A18118" s="470"/>
    </row>
    <row r="18119" spans="1:1" s="471" customFormat="1" ht="12" hidden="1" customHeight="1">
      <c r="A18119" s="470"/>
    </row>
    <row r="18120" spans="1:1" s="471" customFormat="1" ht="12" hidden="1" customHeight="1">
      <c r="A18120" s="470"/>
    </row>
    <row r="18121" spans="1:1" s="471" customFormat="1" ht="12" hidden="1" customHeight="1">
      <c r="A18121" s="470"/>
    </row>
    <row r="18122" spans="1:1" s="471" customFormat="1" ht="12" hidden="1" customHeight="1">
      <c r="A18122" s="470"/>
    </row>
    <row r="18123" spans="1:1" s="471" customFormat="1" ht="12" hidden="1" customHeight="1">
      <c r="A18123" s="470"/>
    </row>
    <row r="18124" spans="1:1" s="471" customFormat="1" ht="12" hidden="1" customHeight="1">
      <c r="A18124" s="470"/>
    </row>
    <row r="18125" spans="1:1" s="471" customFormat="1" ht="12" hidden="1" customHeight="1">
      <c r="A18125" s="470"/>
    </row>
    <row r="18126" spans="1:1" s="471" customFormat="1" ht="12" hidden="1" customHeight="1">
      <c r="A18126" s="470"/>
    </row>
    <row r="18127" spans="1:1" s="471" customFormat="1" ht="12" hidden="1" customHeight="1">
      <c r="A18127" s="470"/>
    </row>
    <row r="18128" spans="1:1" s="471" customFormat="1" ht="12" hidden="1" customHeight="1">
      <c r="A18128" s="470"/>
    </row>
    <row r="18129" spans="1:1" s="471" customFormat="1" ht="12" hidden="1" customHeight="1">
      <c r="A18129" s="470"/>
    </row>
    <row r="18130" spans="1:1" s="471" customFormat="1" ht="12" hidden="1" customHeight="1">
      <c r="A18130" s="470"/>
    </row>
    <row r="18131" spans="1:1" s="471" customFormat="1" ht="12" hidden="1" customHeight="1">
      <c r="A18131" s="470"/>
    </row>
    <row r="18132" spans="1:1" s="471" customFormat="1" ht="12" hidden="1" customHeight="1">
      <c r="A18132" s="470"/>
    </row>
    <row r="18133" spans="1:1" s="471" customFormat="1" ht="12" hidden="1" customHeight="1">
      <c r="A18133" s="470"/>
    </row>
    <row r="18134" spans="1:1" s="471" customFormat="1" ht="12" hidden="1" customHeight="1">
      <c r="A18134" s="470"/>
    </row>
    <row r="18135" spans="1:1" s="471" customFormat="1" ht="12" hidden="1" customHeight="1">
      <c r="A18135" s="470"/>
    </row>
    <row r="18136" spans="1:1" s="471" customFormat="1" ht="12" hidden="1" customHeight="1">
      <c r="A18136" s="470"/>
    </row>
    <row r="18137" spans="1:1" s="471" customFormat="1" ht="12" hidden="1" customHeight="1">
      <c r="A18137" s="470"/>
    </row>
    <row r="18138" spans="1:1" s="471" customFormat="1" ht="12" hidden="1" customHeight="1">
      <c r="A18138" s="470"/>
    </row>
    <row r="18139" spans="1:1" s="471" customFormat="1" ht="12" hidden="1" customHeight="1">
      <c r="A18139" s="470"/>
    </row>
    <row r="18140" spans="1:1" s="471" customFormat="1" ht="12" hidden="1" customHeight="1">
      <c r="A18140" s="470"/>
    </row>
    <row r="18141" spans="1:1" s="471" customFormat="1" ht="12" hidden="1" customHeight="1">
      <c r="A18141" s="470"/>
    </row>
    <row r="18142" spans="1:1" s="471" customFormat="1" ht="12" hidden="1" customHeight="1">
      <c r="A18142" s="470"/>
    </row>
    <row r="18143" spans="1:1" s="471" customFormat="1" ht="12" hidden="1" customHeight="1">
      <c r="A18143" s="470"/>
    </row>
    <row r="18144" spans="1:1" s="471" customFormat="1" ht="12" hidden="1" customHeight="1">
      <c r="A18144" s="470"/>
    </row>
    <row r="18145" spans="1:1" s="471" customFormat="1" ht="12" hidden="1" customHeight="1">
      <c r="A18145" s="470"/>
    </row>
    <row r="18146" spans="1:1" s="471" customFormat="1" ht="12" hidden="1" customHeight="1">
      <c r="A18146" s="470"/>
    </row>
    <row r="18147" spans="1:1" s="471" customFormat="1" ht="12" hidden="1" customHeight="1">
      <c r="A18147" s="470"/>
    </row>
    <row r="18148" spans="1:1" s="471" customFormat="1" ht="12" hidden="1" customHeight="1">
      <c r="A18148" s="470"/>
    </row>
    <row r="18149" spans="1:1" s="471" customFormat="1" ht="12" hidden="1" customHeight="1">
      <c r="A18149" s="470"/>
    </row>
    <row r="18150" spans="1:1" s="471" customFormat="1" ht="12" hidden="1" customHeight="1">
      <c r="A18150" s="470"/>
    </row>
    <row r="18151" spans="1:1" s="471" customFormat="1" ht="12" hidden="1" customHeight="1">
      <c r="A18151" s="470"/>
    </row>
    <row r="18152" spans="1:1" s="471" customFormat="1" ht="12" hidden="1" customHeight="1">
      <c r="A18152" s="470"/>
    </row>
    <row r="18153" spans="1:1" s="471" customFormat="1" ht="12" hidden="1" customHeight="1">
      <c r="A18153" s="470"/>
    </row>
    <row r="18154" spans="1:1" s="471" customFormat="1" ht="12" hidden="1" customHeight="1">
      <c r="A18154" s="470"/>
    </row>
    <row r="18155" spans="1:1" s="471" customFormat="1" ht="12" hidden="1" customHeight="1">
      <c r="A18155" s="470"/>
    </row>
    <row r="18156" spans="1:1" s="471" customFormat="1" ht="12" hidden="1" customHeight="1">
      <c r="A18156" s="470"/>
    </row>
    <row r="18157" spans="1:1" s="471" customFormat="1" ht="12" hidden="1" customHeight="1">
      <c r="A18157" s="470"/>
    </row>
    <row r="18158" spans="1:1" s="471" customFormat="1" ht="12" hidden="1" customHeight="1">
      <c r="A18158" s="470"/>
    </row>
    <row r="18159" spans="1:1" s="471" customFormat="1" ht="12" hidden="1" customHeight="1">
      <c r="A18159" s="470"/>
    </row>
    <row r="18160" spans="1:1" s="471" customFormat="1" ht="12" hidden="1" customHeight="1">
      <c r="A18160" s="470"/>
    </row>
    <row r="18161" spans="1:1" s="471" customFormat="1" ht="12" hidden="1" customHeight="1">
      <c r="A18161" s="470"/>
    </row>
    <row r="18162" spans="1:1" s="471" customFormat="1" ht="12" hidden="1" customHeight="1">
      <c r="A18162" s="470"/>
    </row>
    <row r="18163" spans="1:1" s="471" customFormat="1" ht="12" hidden="1" customHeight="1">
      <c r="A18163" s="470"/>
    </row>
    <row r="18164" spans="1:1" s="471" customFormat="1" ht="12" hidden="1" customHeight="1">
      <c r="A18164" s="470"/>
    </row>
    <row r="18165" spans="1:1" s="471" customFormat="1" ht="12" hidden="1" customHeight="1">
      <c r="A18165" s="470"/>
    </row>
    <row r="18166" spans="1:1" s="471" customFormat="1" ht="12" hidden="1" customHeight="1">
      <c r="A18166" s="470"/>
    </row>
    <row r="18167" spans="1:1" s="471" customFormat="1" ht="12" hidden="1" customHeight="1">
      <c r="A18167" s="470"/>
    </row>
    <row r="18168" spans="1:1" s="471" customFormat="1" ht="12" hidden="1" customHeight="1">
      <c r="A18168" s="470"/>
    </row>
    <row r="18169" spans="1:1" s="471" customFormat="1" ht="12" hidden="1" customHeight="1">
      <c r="A18169" s="470"/>
    </row>
    <row r="18170" spans="1:1" s="471" customFormat="1" ht="12" hidden="1" customHeight="1">
      <c r="A18170" s="470"/>
    </row>
    <row r="18171" spans="1:1" s="471" customFormat="1" ht="12" hidden="1" customHeight="1">
      <c r="A18171" s="470"/>
    </row>
    <row r="18172" spans="1:1" s="471" customFormat="1" ht="12" hidden="1" customHeight="1">
      <c r="A18172" s="470"/>
    </row>
    <row r="18173" spans="1:1" s="471" customFormat="1" ht="12" hidden="1" customHeight="1">
      <c r="A18173" s="470"/>
    </row>
    <row r="18174" spans="1:1" s="471" customFormat="1" ht="12" hidden="1" customHeight="1">
      <c r="A18174" s="470"/>
    </row>
    <row r="18175" spans="1:1" s="471" customFormat="1" ht="12" hidden="1" customHeight="1">
      <c r="A18175" s="470"/>
    </row>
    <row r="18176" spans="1:1" s="471" customFormat="1" ht="12" hidden="1" customHeight="1">
      <c r="A18176" s="470"/>
    </row>
    <row r="18177" spans="1:1" s="471" customFormat="1" ht="12" hidden="1" customHeight="1">
      <c r="A18177" s="470"/>
    </row>
    <row r="18178" spans="1:1" s="471" customFormat="1" ht="12" hidden="1" customHeight="1">
      <c r="A18178" s="470"/>
    </row>
    <row r="18179" spans="1:1" s="471" customFormat="1" ht="12" hidden="1" customHeight="1">
      <c r="A18179" s="470"/>
    </row>
    <row r="18180" spans="1:1" s="471" customFormat="1" ht="12" hidden="1" customHeight="1">
      <c r="A18180" s="470"/>
    </row>
    <row r="18181" spans="1:1" s="471" customFormat="1" ht="12" hidden="1" customHeight="1">
      <c r="A18181" s="470"/>
    </row>
    <row r="18182" spans="1:1" s="471" customFormat="1" ht="12" hidden="1" customHeight="1">
      <c r="A18182" s="470"/>
    </row>
    <row r="18183" spans="1:1" s="471" customFormat="1" ht="12" hidden="1" customHeight="1">
      <c r="A18183" s="470"/>
    </row>
    <row r="18184" spans="1:1" s="471" customFormat="1" ht="12" hidden="1" customHeight="1">
      <c r="A18184" s="470"/>
    </row>
    <row r="18185" spans="1:1" s="471" customFormat="1" ht="12" hidden="1" customHeight="1">
      <c r="A18185" s="470"/>
    </row>
    <row r="18186" spans="1:1" s="471" customFormat="1" ht="12" hidden="1" customHeight="1">
      <c r="A18186" s="470"/>
    </row>
    <row r="18187" spans="1:1" s="471" customFormat="1" ht="12" hidden="1" customHeight="1">
      <c r="A18187" s="470"/>
    </row>
    <row r="18188" spans="1:1" s="471" customFormat="1" ht="12" hidden="1" customHeight="1">
      <c r="A18188" s="470"/>
    </row>
    <row r="18189" spans="1:1" s="471" customFormat="1" ht="12" hidden="1" customHeight="1">
      <c r="A18189" s="470"/>
    </row>
    <row r="18190" spans="1:1" s="471" customFormat="1" ht="12" hidden="1" customHeight="1">
      <c r="A18190" s="470"/>
    </row>
    <row r="18191" spans="1:1" s="471" customFormat="1" ht="12" hidden="1" customHeight="1">
      <c r="A18191" s="470"/>
    </row>
    <row r="18192" spans="1:1" s="471" customFormat="1" ht="12" hidden="1" customHeight="1">
      <c r="A18192" s="470"/>
    </row>
    <row r="18193" spans="1:1" s="471" customFormat="1" ht="12" hidden="1" customHeight="1">
      <c r="A18193" s="470"/>
    </row>
    <row r="18194" spans="1:1" s="471" customFormat="1" ht="12" hidden="1" customHeight="1">
      <c r="A18194" s="470"/>
    </row>
    <row r="18195" spans="1:1" s="471" customFormat="1" ht="12" hidden="1" customHeight="1">
      <c r="A18195" s="470"/>
    </row>
    <row r="18196" spans="1:1" s="471" customFormat="1" ht="12" hidden="1" customHeight="1">
      <c r="A18196" s="470"/>
    </row>
    <row r="18197" spans="1:1" s="471" customFormat="1" ht="12" hidden="1" customHeight="1">
      <c r="A18197" s="470"/>
    </row>
    <row r="18198" spans="1:1" s="471" customFormat="1" ht="12" hidden="1" customHeight="1">
      <c r="A18198" s="470"/>
    </row>
    <row r="18199" spans="1:1" s="471" customFormat="1" ht="12" hidden="1" customHeight="1">
      <c r="A18199" s="470"/>
    </row>
    <row r="18200" spans="1:1" s="471" customFormat="1" ht="12" hidden="1" customHeight="1">
      <c r="A18200" s="470"/>
    </row>
    <row r="18201" spans="1:1" s="471" customFormat="1" ht="12" hidden="1" customHeight="1">
      <c r="A18201" s="470"/>
    </row>
    <row r="18202" spans="1:1" s="471" customFormat="1" ht="12" hidden="1" customHeight="1">
      <c r="A18202" s="470"/>
    </row>
    <row r="18203" spans="1:1" s="471" customFormat="1" ht="12" hidden="1" customHeight="1">
      <c r="A18203" s="470"/>
    </row>
    <row r="18204" spans="1:1" s="471" customFormat="1" ht="12" hidden="1" customHeight="1">
      <c r="A18204" s="470"/>
    </row>
    <row r="18205" spans="1:1" s="471" customFormat="1" ht="12" hidden="1" customHeight="1">
      <c r="A18205" s="470"/>
    </row>
    <row r="18206" spans="1:1" s="471" customFormat="1" ht="12" hidden="1" customHeight="1">
      <c r="A18206" s="470"/>
    </row>
    <row r="18207" spans="1:1" s="471" customFormat="1" ht="12" hidden="1" customHeight="1">
      <c r="A18207" s="470"/>
    </row>
    <row r="18208" spans="1:1" s="471" customFormat="1" ht="12" hidden="1" customHeight="1">
      <c r="A18208" s="470"/>
    </row>
    <row r="18209" spans="1:1" s="471" customFormat="1" ht="12" hidden="1" customHeight="1">
      <c r="A18209" s="470"/>
    </row>
    <row r="18210" spans="1:1" s="471" customFormat="1" ht="12" hidden="1" customHeight="1">
      <c r="A18210" s="470"/>
    </row>
    <row r="18211" spans="1:1" s="471" customFormat="1" ht="12" hidden="1" customHeight="1">
      <c r="A18211" s="470"/>
    </row>
    <row r="18212" spans="1:1" s="471" customFormat="1" ht="12" hidden="1" customHeight="1">
      <c r="A18212" s="470"/>
    </row>
    <row r="18213" spans="1:1" s="471" customFormat="1" ht="12" hidden="1" customHeight="1">
      <c r="A18213" s="470"/>
    </row>
    <row r="18214" spans="1:1" s="471" customFormat="1" ht="12" hidden="1" customHeight="1">
      <c r="A18214" s="470"/>
    </row>
    <row r="18215" spans="1:1" s="471" customFormat="1" ht="12" hidden="1" customHeight="1">
      <c r="A18215" s="470"/>
    </row>
    <row r="18216" spans="1:1" s="471" customFormat="1" ht="12" hidden="1" customHeight="1">
      <c r="A18216" s="470"/>
    </row>
    <row r="18217" spans="1:1" s="471" customFormat="1" ht="12" hidden="1" customHeight="1">
      <c r="A18217" s="470"/>
    </row>
    <row r="18218" spans="1:1" s="471" customFormat="1" ht="12" hidden="1" customHeight="1">
      <c r="A18218" s="470"/>
    </row>
    <row r="18219" spans="1:1" s="471" customFormat="1" ht="12" hidden="1" customHeight="1">
      <c r="A18219" s="470"/>
    </row>
    <row r="18220" spans="1:1" s="471" customFormat="1" ht="12" hidden="1" customHeight="1">
      <c r="A18220" s="470"/>
    </row>
    <row r="18221" spans="1:1" s="471" customFormat="1" ht="12" hidden="1" customHeight="1">
      <c r="A18221" s="470"/>
    </row>
    <row r="18222" spans="1:1" s="471" customFormat="1" ht="12" hidden="1" customHeight="1">
      <c r="A18222" s="470"/>
    </row>
    <row r="18223" spans="1:1" s="471" customFormat="1" ht="12" hidden="1" customHeight="1">
      <c r="A18223" s="470"/>
    </row>
    <row r="18224" spans="1:1" s="471" customFormat="1" ht="12" hidden="1" customHeight="1">
      <c r="A18224" s="470"/>
    </row>
    <row r="18225" spans="1:1" s="471" customFormat="1" ht="12" hidden="1" customHeight="1">
      <c r="A18225" s="470"/>
    </row>
    <row r="18226" spans="1:1" s="471" customFormat="1" ht="12" hidden="1" customHeight="1">
      <c r="A18226" s="470"/>
    </row>
    <row r="18227" spans="1:1" s="471" customFormat="1" ht="12" hidden="1" customHeight="1">
      <c r="A18227" s="470"/>
    </row>
    <row r="18228" spans="1:1" s="471" customFormat="1" ht="12" hidden="1" customHeight="1">
      <c r="A18228" s="470"/>
    </row>
    <row r="18229" spans="1:1" s="471" customFormat="1" ht="12" hidden="1" customHeight="1">
      <c r="A18229" s="470"/>
    </row>
    <row r="18230" spans="1:1" s="471" customFormat="1" ht="12" hidden="1" customHeight="1">
      <c r="A18230" s="470"/>
    </row>
    <row r="18231" spans="1:1" s="471" customFormat="1" ht="12" hidden="1" customHeight="1">
      <c r="A18231" s="470"/>
    </row>
    <row r="18232" spans="1:1" s="471" customFormat="1" ht="12" hidden="1" customHeight="1">
      <c r="A18232" s="470"/>
    </row>
    <row r="18233" spans="1:1" s="471" customFormat="1" ht="12" hidden="1" customHeight="1">
      <c r="A18233" s="470"/>
    </row>
    <row r="18234" spans="1:1" s="471" customFormat="1" ht="12" hidden="1" customHeight="1">
      <c r="A18234" s="470"/>
    </row>
    <row r="18235" spans="1:1" s="471" customFormat="1" ht="12" hidden="1" customHeight="1">
      <c r="A18235" s="470"/>
    </row>
    <row r="18236" spans="1:1" s="471" customFormat="1" ht="12" hidden="1" customHeight="1">
      <c r="A18236" s="470"/>
    </row>
    <row r="18237" spans="1:1" s="471" customFormat="1" ht="12" hidden="1" customHeight="1">
      <c r="A18237" s="470"/>
    </row>
    <row r="18238" spans="1:1" s="471" customFormat="1" ht="12" hidden="1" customHeight="1">
      <c r="A18238" s="470"/>
    </row>
    <row r="18239" spans="1:1" s="471" customFormat="1" ht="12" hidden="1" customHeight="1">
      <c r="A18239" s="470"/>
    </row>
    <row r="18240" spans="1:1" s="471" customFormat="1" ht="12" hidden="1" customHeight="1">
      <c r="A18240" s="470"/>
    </row>
    <row r="18241" spans="1:1" s="471" customFormat="1" ht="12" hidden="1" customHeight="1">
      <c r="A18241" s="470"/>
    </row>
    <row r="18242" spans="1:1" s="471" customFormat="1" ht="12" hidden="1" customHeight="1">
      <c r="A18242" s="470"/>
    </row>
    <row r="18243" spans="1:1" s="471" customFormat="1" ht="12" hidden="1" customHeight="1">
      <c r="A18243" s="470"/>
    </row>
    <row r="18244" spans="1:1" s="471" customFormat="1" ht="12" hidden="1" customHeight="1">
      <c r="A18244" s="470"/>
    </row>
    <row r="18245" spans="1:1" s="471" customFormat="1" ht="12" hidden="1" customHeight="1">
      <c r="A18245" s="470"/>
    </row>
    <row r="18246" spans="1:1" s="471" customFormat="1" ht="12" hidden="1" customHeight="1">
      <c r="A18246" s="470"/>
    </row>
    <row r="18247" spans="1:1" s="471" customFormat="1" ht="12" hidden="1" customHeight="1">
      <c r="A18247" s="470"/>
    </row>
    <row r="18248" spans="1:1" s="471" customFormat="1" ht="12" hidden="1" customHeight="1">
      <c r="A18248" s="470"/>
    </row>
    <row r="18249" spans="1:1" s="471" customFormat="1" ht="12" hidden="1" customHeight="1">
      <c r="A18249" s="470"/>
    </row>
    <row r="18250" spans="1:1" s="471" customFormat="1" ht="12" hidden="1" customHeight="1">
      <c r="A18250" s="470"/>
    </row>
    <row r="18251" spans="1:1" s="471" customFormat="1" ht="12" hidden="1" customHeight="1">
      <c r="A18251" s="470"/>
    </row>
    <row r="18252" spans="1:1" s="471" customFormat="1" ht="12" hidden="1" customHeight="1">
      <c r="A18252" s="470"/>
    </row>
    <row r="18253" spans="1:1" s="471" customFormat="1" ht="12" hidden="1" customHeight="1">
      <c r="A18253" s="470"/>
    </row>
    <row r="18254" spans="1:1" s="471" customFormat="1" ht="12" hidden="1" customHeight="1">
      <c r="A18254" s="470"/>
    </row>
    <row r="18255" spans="1:1" s="471" customFormat="1" ht="12" hidden="1" customHeight="1">
      <c r="A18255" s="470"/>
    </row>
    <row r="18256" spans="1:1" s="471" customFormat="1" ht="12" hidden="1" customHeight="1">
      <c r="A18256" s="470"/>
    </row>
    <row r="18257" spans="1:1" s="471" customFormat="1" ht="12" hidden="1" customHeight="1">
      <c r="A18257" s="470"/>
    </row>
    <row r="18258" spans="1:1" s="471" customFormat="1" ht="12" hidden="1" customHeight="1">
      <c r="A18258" s="470"/>
    </row>
    <row r="18259" spans="1:1" s="471" customFormat="1" ht="12" hidden="1" customHeight="1">
      <c r="A18259" s="470"/>
    </row>
    <row r="18260" spans="1:1" s="471" customFormat="1" ht="12" hidden="1" customHeight="1">
      <c r="A18260" s="470"/>
    </row>
    <row r="18261" spans="1:1" s="471" customFormat="1" ht="12" hidden="1" customHeight="1">
      <c r="A18261" s="470"/>
    </row>
    <row r="18262" spans="1:1" s="471" customFormat="1" ht="12" hidden="1" customHeight="1">
      <c r="A18262" s="470"/>
    </row>
    <row r="18263" spans="1:1" s="471" customFormat="1" ht="12" hidden="1" customHeight="1">
      <c r="A18263" s="470"/>
    </row>
    <row r="18264" spans="1:1" s="471" customFormat="1" ht="12" hidden="1" customHeight="1">
      <c r="A18264" s="470"/>
    </row>
    <row r="18265" spans="1:1" s="471" customFormat="1" ht="12" hidden="1" customHeight="1">
      <c r="A18265" s="470"/>
    </row>
    <row r="18266" spans="1:1" s="471" customFormat="1" ht="12" hidden="1" customHeight="1">
      <c r="A18266" s="470"/>
    </row>
    <row r="18267" spans="1:1" s="471" customFormat="1" ht="12" hidden="1" customHeight="1">
      <c r="A18267" s="470"/>
    </row>
    <row r="18268" spans="1:1" s="471" customFormat="1" ht="12" hidden="1" customHeight="1">
      <c r="A18268" s="470"/>
    </row>
    <row r="18269" spans="1:1" s="471" customFormat="1" ht="12" hidden="1" customHeight="1">
      <c r="A18269" s="470"/>
    </row>
    <row r="18270" spans="1:1" s="471" customFormat="1" ht="12" hidden="1" customHeight="1">
      <c r="A18270" s="470"/>
    </row>
    <row r="18271" spans="1:1" s="471" customFormat="1" ht="12" hidden="1" customHeight="1">
      <c r="A18271" s="470"/>
    </row>
    <row r="18272" spans="1:1" s="471" customFormat="1" ht="12" hidden="1" customHeight="1">
      <c r="A18272" s="470"/>
    </row>
    <row r="18273" spans="1:1" s="471" customFormat="1" ht="12" hidden="1" customHeight="1">
      <c r="A18273" s="470"/>
    </row>
    <row r="18274" spans="1:1" s="471" customFormat="1" ht="12" hidden="1" customHeight="1">
      <c r="A18274" s="470"/>
    </row>
    <row r="18275" spans="1:1" s="471" customFormat="1" ht="12" hidden="1" customHeight="1">
      <c r="A18275" s="470"/>
    </row>
    <row r="18276" spans="1:1" s="471" customFormat="1" ht="12" hidden="1" customHeight="1">
      <c r="A18276" s="470"/>
    </row>
    <row r="18277" spans="1:1" s="471" customFormat="1" ht="12" hidden="1" customHeight="1">
      <c r="A18277" s="470"/>
    </row>
    <row r="18278" spans="1:1" s="471" customFormat="1" ht="12" hidden="1" customHeight="1">
      <c r="A18278" s="470"/>
    </row>
    <row r="18279" spans="1:1" s="471" customFormat="1" ht="12" hidden="1" customHeight="1">
      <c r="A18279" s="470"/>
    </row>
    <row r="18280" spans="1:1" s="471" customFormat="1" ht="12" hidden="1" customHeight="1">
      <c r="A18280" s="470"/>
    </row>
    <row r="18281" spans="1:1" s="471" customFormat="1" ht="12" hidden="1" customHeight="1">
      <c r="A18281" s="470"/>
    </row>
    <row r="18282" spans="1:1" s="471" customFormat="1" ht="12" hidden="1" customHeight="1">
      <c r="A18282" s="470"/>
    </row>
    <row r="18283" spans="1:1" s="471" customFormat="1" ht="12" hidden="1" customHeight="1">
      <c r="A18283" s="470"/>
    </row>
    <row r="18284" spans="1:1" s="471" customFormat="1" ht="12" hidden="1" customHeight="1">
      <c r="A18284" s="470"/>
    </row>
    <row r="18285" spans="1:1" s="471" customFormat="1" ht="12" hidden="1" customHeight="1">
      <c r="A18285" s="470"/>
    </row>
    <row r="18286" spans="1:1" s="471" customFormat="1" ht="12" hidden="1" customHeight="1">
      <c r="A18286" s="470"/>
    </row>
    <row r="18287" spans="1:1" s="471" customFormat="1" ht="12" hidden="1" customHeight="1">
      <c r="A18287" s="470"/>
    </row>
    <row r="18288" spans="1:1" s="471" customFormat="1" ht="12" hidden="1" customHeight="1">
      <c r="A18288" s="470"/>
    </row>
    <row r="18289" spans="1:1" s="471" customFormat="1" ht="12" hidden="1" customHeight="1">
      <c r="A18289" s="470"/>
    </row>
    <row r="18290" spans="1:1" s="471" customFormat="1" ht="12" hidden="1" customHeight="1">
      <c r="A18290" s="470"/>
    </row>
    <row r="18291" spans="1:1" s="471" customFormat="1" ht="12" hidden="1" customHeight="1">
      <c r="A18291" s="470"/>
    </row>
    <row r="18292" spans="1:1" s="471" customFormat="1" ht="12" hidden="1" customHeight="1">
      <c r="A18292" s="470"/>
    </row>
    <row r="18293" spans="1:1" s="471" customFormat="1" ht="12" hidden="1" customHeight="1">
      <c r="A18293" s="470"/>
    </row>
    <row r="18294" spans="1:1" s="471" customFormat="1" ht="12" hidden="1" customHeight="1">
      <c r="A18294" s="470"/>
    </row>
    <row r="18295" spans="1:1" s="471" customFormat="1" ht="12" hidden="1" customHeight="1">
      <c r="A18295" s="470"/>
    </row>
    <row r="18296" spans="1:1" s="471" customFormat="1" ht="12" hidden="1" customHeight="1">
      <c r="A18296" s="470"/>
    </row>
    <row r="18297" spans="1:1" s="471" customFormat="1" ht="12" hidden="1" customHeight="1">
      <c r="A18297" s="470"/>
    </row>
    <row r="18298" spans="1:1" s="471" customFormat="1" ht="12" hidden="1" customHeight="1">
      <c r="A18298" s="470"/>
    </row>
    <row r="18299" spans="1:1" s="471" customFormat="1" ht="12" hidden="1" customHeight="1">
      <c r="A18299" s="470"/>
    </row>
    <row r="18300" spans="1:1" s="471" customFormat="1" ht="12" hidden="1" customHeight="1">
      <c r="A18300" s="470"/>
    </row>
    <row r="18301" spans="1:1" s="471" customFormat="1" ht="12" hidden="1" customHeight="1">
      <c r="A18301" s="470"/>
    </row>
    <row r="18302" spans="1:1" s="471" customFormat="1" ht="12" hidden="1" customHeight="1">
      <c r="A18302" s="470"/>
    </row>
    <row r="18303" spans="1:1" s="471" customFormat="1" ht="12" hidden="1" customHeight="1">
      <c r="A18303" s="470"/>
    </row>
    <row r="18304" spans="1:1" s="471" customFormat="1" ht="12" hidden="1" customHeight="1">
      <c r="A18304" s="470"/>
    </row>
    <row r="18305" spans="1:1" s="471" customFormat="1" ht="12" hidden="1" customHeight="1">
      <c r="A18305" s="470"/>
    </row>
    <row r="18306" spans="1:1" s="471" customFormat="1" ht="12" hidden="1" customHeight="1">
      <c r="A18306" s="470"/>
    </row>
    <row r="18307" spans="1:1" s="471" customFormat="1" ht="12" hidden="1" customHeight="1">
      <c r="A18307" s="470"/>
    </row>
    <row r="18308" spans="1:1" s="471" customFormat="1" ht="12" hidden="1" customHeight="1">
      <c r="A18308" s="470"/>
    </row>
    <row r="18309" spans="1:1" s="471" customFormat="1" ht="12" hidden="1" customHeight="1">
      <c r="A18309" s="470"/>
    </row>
    <row r="18310" spans="1:1" s="471" customFormat="1" ht="12" hidden="1" customHeight="1">
      <c r="A18310" s="470"/>
    </row>
    <row r="18311" spans="1:1" s="471" customFormat="1" ht="12" hidden="1" customHeight="1">
      <c r="A18311" s="470"/>
    </row>
    <row r="18312" spans="1:1" s="471" customFormat="1" ht="12" hidden="1" customHeight="1">
      <c r="A18312" s="470"/>
    </row>
    <row r="18313" spans="1:1" s="471" customFormat="1" ht="12" hidden="1" customHeight="1">
      <c r="A18313" s="470"/>
    </row>
    <row r="18314" spans="1:1" s="471" customFormat="1" ht="12" hidden="1" customHeight="1">
      <c r="A18314" s="470"/>
    </row>
    <row r="18315" spans="1:1" s="471" customFormat="1" ht="12" hidden="1" customHeight="1">
      <c r="A18315" s="470"/>
    </row>
    <row r="18316" spans="1:1" s="471" customFormat="1" ht="12" hidden="1" customHeight="1">
      <c r="A18316" s="470"/>
    </row>
    <row r="18317" spans="1:1" s="471" customFormat="1" ht="12" hidden="1" customHeight="1">
      <c r="A18317" s="470"/>
    </row>
    <row r="18318" spans="1:1" s="471" customFormat="1" ht="12" hidden="1" customHeight="1">
      <c r="A18318" s="470"/>
    </row>
    <row r="18319" spans="1:1" s="471" customFormat="1" ht="12" hidden="1" customHeight="1">
      <c r="A18319" s="470"/>
    </row>
    <row r="18320" spans="1:1" s="471" customFormat="1" ht="12" hidden="1" customHeight="1">
      <c r="A18320" s="470"/>
    </row>
    <row r="18321" spans="1:1" s="471" customFormat="1" ht="12" hidden="1" customHeight="1">
      <c r="A18321" s="470"/>
    </row>
    <row r="18322" spans="1:1" s="471" customFormat="1" ht="12" hidden="1" customHeight="1">
      <c r="A18322" s="470"/>
    </row>
    <row r="18323" spans="1:1" s="471" customFormat="1" ht="12" hidden="1" customHeight="1">
      <c r="A18323" s="470"/>
    </row>
    <row r="18324" spans="1:1" s="471" customFormat="1" ht="12" hidden="1" customHeight="1">
      <c r="A18324" s="470"/>
    </row>
    <row r="18325" spans="1:1" s="471" customFormat="1" ht="12" hidden="1" customHeight="1">
      <c r="A18325" s="470"/>
    </row>
    <row r="18326" spans="1:1" s="471" customFormat="1" ht="12" hidden="1" customHeight="1">
      <c r="A18326" s="470"/>
    </row>
    <row r="18327" spans="1:1" s="471" customFormat="1" ht="12" hidden="1" customHeight="1">
      <c r="A18327" s="470"/>
    </row>
    <row r="18328" spans="1:1" s="471" customFormat="1" ht="12" hidden="1" customHeight="1">
      <c r="A18328" s="470"/>
    </row>
    <row r="18329" spans="1:1" s="471" customFormat="1" ht="12" hidden="1" customHeight="1">
      <c r="A18329" s="470"/>
    </row>
    <row r="18330" spans="1:1" s="471" customFormat="1" ht="12" hidden="1" customHeight="1">
      <c r="A18330" s="470"/>
    </row>
    <row r="18331" spans="1:1" s="471" customFormat="1" ht="12" hidden="1" customHeight="1">
      <c r="A18331" s="470"/>
    </row>
    <row r="18332" spans="1:1" s="471" customFormat="1" ht="12" hidden="1" customHeight="1">
      <c r="A18332" s="470"/>
    </row>
    <row r="18333" spans="1:1" s="471" customFormat="1" ht="12" hidden="1" customHeight="1">
      <c r="A18333" s="470"/>
    </row>
    <row r="18334" spans="1:1" s="471" customFormat="1" ht="12" hidden="1" customHeight="1">
      <c r="A18334" s="470"/>
    </row>
    <row r="18335" spans="1:1" s="471" customFormat="1" ht="12" hidden="1" customHeight="1">
      <c r="A18335" s="470"/>
    </row>
    <row r="18336" spans="1:1" s="471" customFormat="1" ht="12" hidden="1" customHeight="1">
      <c r="A18336" s="470"/>
    </row>
    <row r="18337" spans="1:1" s="471" customFormat="1" ht="12" hidden="1" customHeight="1">
      <c r="A18337" s="470"/>
    </row>
    <row r="18338" spans="1:1" s="471" customFormat="1" ht="12" hidden="1" customHeight="1">
      <c r="A18338" s="470"/>
    </row>
    <row r="18339" spans="1:1" s="471" customFormat="1" ht="12" hidden="1" customHeight="1">
      <c r="A18339" s="470"/>
    </row>
    <row r="18340" spans="1:1" s="471" customFormat="1" ht="12" hidden="1" customHeight="1">
      <c r="A18340" s="470"/>
    </row>
    <row r="18341" spans="1:1" s="471" customFormat="1" ht="12" hidden="1" customHeight="1">
      <c r="A18341" s="470"/>
    </row>
    <row r="18342" spans="1:1" s="471" customFormat="1" ht="12" hidden="1" customHeight="1">
      <c r="A18342" s="470"/>
    </row>
    <row r="18343" spans="1:1" s="471" customFormat="1" ht="12" hidden="1" customHeight="1">
      <c r="A18343" s="470"/>
    </row>
    <row r="18344" spans="1:1" s="471" customFormat="1" ht="12" hidden="1" customHeight="1">
      <c r="A18344" s="470"/>
    </row>
    <row r="18345" spans="1:1" s="471" customFormat="1" ht="12" hidden="1" customHeight="1">
      <c r="A18345" s="470"/>
    </row>
    <row r="18346" spans="1:1" s="471" customFormat="1" ht="12" hidden="1" customHeight="1">
      <c r="A18346" s="470"/>
    </row>
    <row r="18347" spans="1:1" s="471" customFormat="1" ht="12" hidden="1" customHeight="1">
      <c r="A18347" s="470"/>
    </row>
    <row r="18348" spans="1:1" s="471" customFormat="1" ht="12" hidden="1" customHeight="1">
      <c r="A18348" s="470"/>
    </row>
    <row r="18349" spans="1:1" s="471" customFormat="1" ht="12" hidden="1" customHeight="1">
      <c r="A18349" s="470"/>
    </row>
    <row r="18350" spans="1:1" s="471" customFormat="1" ht="12" hidden="1" customHeight="1">
      <c r="A18350" s="470"/>
    </row>
    <row r="18351" spans="1:1" s="471" customFormat="1" ht="12" hidden="1" customHeight="1">
      <c r="A18351" s="470"/>
    </row>
    <row r="18352" spans="1:1" s="471" customFormat="1" ht="12" hidden="1" customHeight="1">
      <c r="A18352" s="470"/>
    </row>
    <row r="18353" spans="1:1" s="471" customFormat="1" ht="12" hidden="1" customHeight="1">
      <c r="A18353" s="470"/>
    </row>
    <row r="18354" spans="1:1" s="471" customFormat="1" ht="12" hidden="1" customHeight="1">
      <c r="A18354" s="470"/>
    </row>
    <row r="18355" spans="1:1" s="471" customFormat="1" ht="12" hidden="1" customHeight="1">
      <c r="A18355" s="470"/>
    </row>
    <row r="18356" spans="1:1" s="471" customFormat="1" ht="12" hidden="1" customHeight="1">
      <c r="A18356" s="470"/>
    </row>
    <row r="18357" spans="1:1" s="471" customFormat="1" ht="12" hidden="1" customHeight="1">
      <c r="A18357" s="470"/>
    </row>
    <row r="18358" spans="1:1" s="471" customFormat="1" ht="12" hidden="1" customHeight="1">
      <c r="A18358" s="470"/>
    </row>
    <row r="18359" spans="1:1" s="471" customFormat="1" ht="12" hidden="1" customHeight="1">
      <c r="A18359" s="470"/>
    </row>
    <row r="18360" spans="1:1" s="471" customFormat="1" ht="12" hidden="1" customHeight="1">
      <c r="A18360" s="470"/>
    </row>
    <row r="18361" spans="1:1" s="471" customFormat="1" ht="12" hidden="1" customHeight="1">
      <c r="A18361" s="470"/>
    </row>
    <row r="18362" spans="1:1" s="471" customFormat="1" ht="12" hidden="1" customHeight="1">
      <c r="A18362" s="470"/>
    </row>
    <row r="18363" spans="1:1" s="471" customFormat="1" ht="12" hidden="1" customHeight="1">
      <c r="A18363" s="470"/>
    </row>
    <row r="18364" spans="1:1" s="471" customFormat="1" ht="12" hidden="1" customHeight="1">
      <c r="A18364" s="470"/>
    </row>
    <row r="18365" spans="1:1" s="471" customFormat="1" ht="12" hidden="1" customHeight="1">
      <c r="A18365" s="470"/>
    </row>
    <row r="18366" spans="1:1" s="471" customFormat="1" ht="12" hidden="1" customHeight="1">
      <c r="A18366" s="470"/>
    </row>
    <row r="18367" spans="1:1" s="471" customFormat="1" ht="12" hidden="1" customHeight="1">
      <c r="A18367" s="470"/>
    </row>
    <row r="18368" spans="1:1" s="471" customFormat="1" ht="12" hidden="1" customHeight="1">
      <c r="A18368" s="470"/>
    </row>
    <row r="18369" spans="1:1" s="471" customFormat="1" ht="12" hidden="1" customHeight="1">
      <c r="A18369" s="470"/>
    </row>
    <row r="18370" spans="1:1" s="471" customFormat="1" ht="12" hidden="1" customHeight="1">
      <c r="A18370" s="470"/>
    </row>
    <row r="18371" spans="1:1" s="471" customFormat="1" ht="12" hidden="1" customHeight="1">
      <c r="A18371" s="470"/>
    </row>
    <row r="18372" spans="1:1" s="471" customFormat="1" ht="12" hidden="1" customHeight="1">
      <c r="A18372" s="470"/>
    </row>
    <row r="18373" spans="1:1" s="471" customFormat="1" ht="12" hidden="1" customHeight="1">
      <c r="A18373" s="470"/>
    </row>
    <row r="18374" spans="1:1" s="471" customFormat="1" ht="12" hidden="1" customHeight="1">
      <c r="A18374" s="470"/>
    </row>
    <row r="18375" spans="1:1" s="471" customFormat="1" ht="12" hidden="1" customHeight="1">
      <c r="A18375" s="470"/>
    </row>
    <row r="18376" spans="1:1" s="471" customFormat="1" ht="12" hidden="1" customHeight="1">
      <c r="A18376" s="470"/>
    </row>
    <row r="18377" spans="1:1" s="471" customFormat="1" ht="12" hidden="1" customHeight="1">
      <c r="A18377" s="470"/>
    </row>
    <row r="18378" spans="1:1" s="471" customFormat="1" ht="12" hidden="1" customHeight="1">
      <c r="A18378" s="470"/>
    </row>
    <row r="18379" spans="1:1" s="471" customFormat="1" ht="12" hidden="1" customHeight="1">
      <c r="A18379" s="470"/>
    </row>
    <row r="18380" spans="1:1" s="471" customFormat="1" ht="12" hidden="1" customHeight="1">
      <c r="A18380" s="470"/>
    </row>
    <row r="18381" spans="1:1" s="471" customFormat="1" ht="12" hidden="1" customHeight="1">
      <c r="A18381" s="470"/>
    </row>
    <row r="18382" spans="1:1" s="471" customFormat="1" ht="12" hidden="1" customHeight="1">
      <c r="A18382" s="470"/>
    </row>
    <row r="18383" spans="1:1" s="471" customFormat="1" ht="12" hidden="1" customHeight="1">
      <c r="A18383" s="470"/>
    </row>
    <row r="18384" spans="1:1" s="471" customFormat="1" ht="12" hidden="1" customHeight="1">
      <c r="A18384" s="470"/>
    </row>
    <row r="18385" spans="1:1" s="471" customFormat="1" ht="12" hidden="1" customHeight="1">
      <c r="A18385" s="470"/>
    </row>
    <row r="18386" spans="1:1" s="471" customFormat="1" ht="12" hidden="1" customHeight="1">
      <c r="A18386" s="470"/>
    </row>
    <row r="18387" spans="1:1" s="471" customFormat="1" ht="12" hidden="1" customHeight="1">
      <c r="A18387" s="470"/>
    </row>
    <row r="18388" spans="1:1" s="471" customFormat="1" ht="12" hidden="1" customHeight="1">
      <c r="A18388" s="470"/>
    </row>
    <row r="18389" spans="1:1" s="471" customFormat="1" ht="12" hidden="1" customHeight="1">
      <c r="A18389" s="470"/>
    </row>
    <row r="18390" spans="1:1" s="471" customFormat="1" ht="12" hidden="1" customHeight="1">
      <c r="A18390" s="470"/>
    </row>
    <row r="18391" spans="1:1" s="471" customFormat="1" ht="12" hidden="1" customHeight="1">
      <c r="A18391" s="470"/>
    </row>
    <row r="18392" spans="1:1" s="471" customFormat="1" ht="12" hidden="1" customHeight="1">
      <c r="A18392" s="470"/>
    </row>
    <row r="18393" spans="1:1" s="471" customFormat="1" ht="12" hidden="1" customHeight="1">
      <c r="A18393" s="470"/>
    </row>
    <row r="18394" spans="1:1" s="471" customFormat="1" ht="12" hidden="1" customHeight="1">
      <c r="A18394" s="470"/>
    </row>
    <row r="18395" spans="1:1" s="471" customFormat="1" ht="12" hidden="1" customHeight="1">
      <c r="A18395" s="470"/>
    </row>
    <row r="18396" spans="1:1" s="471" customFormat="1" ht="12" hidden="1" customHeight="1">
      <c r="A18396" s="470"/>
    </row>
    <row r="18397" spans="1:1" s="471" customFormat="1" ht="12" hidden="1" customHeight="1">
      <c r="A18397" s="470"/>
    </row>
    <row r="18398" spans="1:1" s="471" customFormat="1" ht="12" hidden="1" customHeight="1">
      <c r="A18398" s="470"/>
    </row>
    <row r="18399" spans="1:1" s="471" customFormat="1" ht="12" hidden="1" customHeight="1">
      <c r="A18399" s="470"/>
    </row>
    <row r="18400" spans="1:1" s="471" customFormat="1" ht="12" hidden="1" customHeight="1">
      <c r="A18400" s="470"/>
    </row>
    <row r="18401" spans="1:1" s="471" customFormat="1" ht="12" hidden="1" customHeight="1">
      <c r="A18401" s="470"/>
    </row>
    <row r="18402" spans="1:1" s="471" customFormat="1" ht="12" hidden="1" customHeight="1">
      <c r="A18402" s="470"/>
    </row>
    <row r="18403" spans="1:1" s="471" customFormat="1" ht="12" hidden="1" customHeight="1">
      <c r="A18403" s="470"/>
    </row>
    <row r="18404" spans="1:1" s="471" customFormat="1" ht="12" hidden="1" customHeight="1">
      <c r="A18404" s="470"/>
    </row>
    <row r="18405" spans="1:1" s="471" customFormat="1" ht="12" hidden="1" customHeight="1">
      <c r="A18405" s="470"/>
    </row>
    <row r="18406" spans="1:1" s="471" customFormat="1" ht="12" hidden="1" customHeight="1">
      <c r="A18406" s="470"/>
    </row>
    <row r="18407" spans="1:1" s="471" customFormat="1" ht="12" hidden="1" customHeight="1">
      <c r="A18407" s="470"/>
    </row>
    <row r="18408" spans="1:1" s="471" customFormat="1" ht="12" hidden="1" customHeight="1">
      <c r="A18408" s="470"/>
    </row>
    <row r="18409" spans="1:1" s="471" customFormat="1" ht="12" hidden="1" customHeight="1">
      <c r="A18409" s="470"/>
    </row>
    <row r="18410" spans="1:1" s="471" customFormat="1" ht="12" hidden="1" customHeight="1">
      <c r="A18410" s="470"/>
    </row>
    <row r="18411" spans="1:1" s="471" customFormat="1" ht="12" hidden="1" customHeight="1">
      <c r="A18411" s="470"/>
    </row>
    <row r="18412" spans="1:1" s="471" customFormat="1" ht="12" hidden="1" customHeight="1">
      <c r="A18412" s="470"/>
    </row>
    <row r="18413" spans="1:1" s="471" customFormat="1" ht="12" hidden="1" customHeight="1">
      <c r="A18413" s="470"/>
    </row>
    <row r="18414" spans="1:1" s="471" customFormat="1" ht="12" hidden="1" customHeight="1">
      <c r="A18414" s="470"/>
    </row>
    <row r="18415" spans="1:1" s="471" customFormat="1" ht="12" hidden="1" customHeight="1">
      <c r="A18415" s="470"/>
    </row>
    <row r="18416" spans="1:1" s="471" customFormat="1" ht="12" hidden="1" customHeight="1">
      <c r="A18416" s="470"/>
    </row>
    <row r="18417" spans="1:1" s="471" customFormat="1" ht="12" hidden="1" customHeight="1">
      <c r="A18417" s="470"/>
    </row>
    <row r="18418" spans="1:1" s="471" customFormat="1" ht="12" hidden="1" customHeight="1">
      <c r="A18418" s="470"/>
    </row>
    <row r="18419" spans="1:1" s="471" customFormat="1" ht="12" hidden="1" customHeight="1">
      <c r="A18419" s="470"/>
    </row>
    <row r="18420" spans="1:1" s="471" customFormat="1" ht="12" hidden="1" customHeight="1">
      <c r="A18420" s="470"/>
    </row>
    <row r="18421" spans="1:1" s="471" customFormat="1" ht="12" hidden="1" customHeight="1">
      <c r="A18421" s="470"/>
    </row>
    <row r="18422" spans="1:1" s="471" customFormat="1" ht="12" hidden="1" customHeight="1">
      <c r="A18422" s="470"/>
    </row>
    <row r="18423" spans="1:1" s="471" customFormat="1" ht="12" hidden="1" customHeight="1">
      <c r="A18423" s="470"/>
    </row>
    <row r="18424" spans="1:1" s="471" customFormat="1" ht="12" hidden="1" customHeight="1">
      <c r="A18424" s="470"/>
    </row>
    <row r="18425" spans="1:1" s="471" customFormat="1" ht="12" hidden="1" customHeight="1">
      <c r="A18425" s="470"/>
    </row>
    <row r="18426" spans="1:1" s="471" customFormat="1" ht="12" hidden="1" customHeight="1">
      <c r="A18426" s="470"/>
    </row>
    <row r="18427" spans="1:1" s="471" customFormat="1" ht="12" hidden="1" customHeight="1">
      <c r="A18427" s="470"/>
    </row>
    <row r="18428" spans="1:1" s="471" customFormat="1" ht="12" hidden="1" customHeight="1">
      <c r="A18428" s="470"/>
    </row>
    <row r="18429" spans="1:1" s="471" customFormat="1" ht="12" hidden="1" customHeight="1">
      <c r="A18429" s="470"/>
    </row>
    <row r="18430" spans="1:1" s="471" customFormat="1" ht="12" hidden="1" customHeight="1">
      <c r="A18430" s="470"/>
    </row>
    <row r="18431" spans="1:1" s="471" customFormat="1" ht="12" hidden="1" customHeight="1">
      <c r="A18431" s="470"/>
    </row>
    <row r="18432" spans="1:1" s="471" customFormat="1" ht="12" hidden="1" customHeight="1">
      <c r="A18432" s="470"/>
    </row>
    <row r="18433" spans="1:1" s="471" customFormat="1" ht="12" hidden="1" customHeight="1">
      <c r="A18433" s="470"/>
    </row>
    <row r="18434" spans="1:1" s="471" customFormat="1" ht="12" hidden="1" customHeight="1">
      <c r="A18434" s="470"/>
    </row>
    <row r="18435" spans="1:1" s="471" customFormat="1" ht="12" hidden="1" customHeight="1">
      <c r="A18435" s="470"/>
    </row>
    <row r="18436" spans="1:1" s="471" customFormat="1" ht="12" hidden="1" customHeight="1">
      <c r="A18436" s="470"/>
    </row>
    <row r="18437" spans="1:1" s="471" customFormat="1" ht="12" hidden="1" customHeight="1">
      <c r="A18437" s="470"/>
    </row>
    <row r="18438" spans="1:1" s="471" customFormat="1" ht="12" hidden="1" customHeight="1">
      <c r="A18438" s="470"/>
    </row>
    <row r="18439" spans="1:1" s="471" customFormat="1" ht="12" hidden="1" customHeight="1">
      <c r="A18439" s="470"/>
    </row>
    <row r="18440" spans="1:1" s="471" customFormat="1" ht="12" hidden="1" customHeight="1">
      <c r="A18440" s="470"/>
    </row>
    <row r="18441" spans="1:1" s="471" customFormat="1" ht="12" hidden="1" customHeight="1">
      <c r="A18441" s="470"/>
    </row>
    <row r="18442" spans="1:1" s="471" customFormat="1" ht="12" hidden="1" customHeight="1">
      <c r="A18442" s="470"/>
    </row>
    <row r="18443" spans="1:1" s="471" customFormat="1" ht="12" hidden="1" customHeight="1">
      <c r="A18443" s="470"/>
    </row>
    <row r="18444" spans="1:1" s="471" customFormat="1" ht="12" hidden="1" customHeight="1">
      <c r="A18444" s="470"/>
    </row>
    <row r="18445" spans="1:1" s="471" customFormat="1" ht="12" hidden="1" customHeight="1">
      <c r="A18445" s="470"/>
    </row>
    <row r="18446" spans="1:1" s="471" customFormat="1" ht="12" hidden="1" customHeight="1">
      <c r="A18446" s="470"/>
    </row>
    <row r="18447" spans="1:1" s="471" customFormat="1" ht="12" hidden="1" customHeight="1">
      <c r="A18447" s="470"/>
    </row>
    <row r="18448" spans="1:1" s="471" customFormat="1" ht="12" hidden="1" customHeight="1">
      <c r="A18448" s="470"/>
    </row>
    <row r="18449" spans="1:1" s="471" customFormat="1" ht="12" hidden="1" customHeight="1">
      <c r="A18449" s="470"/>
    </row>
    <row r="18450" spans="1:1" s="471" customFormat="1" ht="12" hidden="1" customHeight="1">
      <c r="A18450" s="470"/>
    </row>
    <row r="18451" spans="1:1" s="471" customFormat="1" ht="12" hidden="1" customHeight="1">
      <c r="A18451" s="470"/>
    </row>
    <row r="18452" spans="1:1" s="471" customFormat="1" ht="12" hidden="1" customHeight="1">
      <c r="A18452" s="470"/>
    </row>
    <row r="18453" spans="1:1" s="471" customFormat="1" ht="12" hidden="1" customHeight="1">
      <c r="A18453" s="470"/>
    </row>
    <row r="18454" spans="1:1" s="471" customFormat="1" ht="12" hidden="1" customHeight="1">
      <c r="A18454" s="470"/>
    </row>
    <row r="18455" spans="1:1" s="471" customFormat="1" ht="12" hidden="1" customHeight="1">
      <c r="A18455" s="470"/>
    </row>
    <row r="18456" spans="1:1" s="471" customFormat="1" ht="12" hidden="1" customHeight="1">
      <c r="A18456" s="470"/>
    </row>
    <row r="18457" spans="1:1" s="471" customFormat="1" ht="12" hidden="1" customHeight="1">
      <c r="A18457" s="470"/>
    </row>
    <row r="18458" spans="1:1" s="471" customFormat="1" ht="12" hidden="1" customHeight="1">
      <c r="A18458" s="470"/>
    </row>
    <row r="18459" spans="1:1" s="471" customFormat="1" ht="12" hidden="1" customHeight="1">
      <c r="A18459" s="470"/>
    </row>
    <row r="18460" spans="1:1" s="471" customFormat="1" ht="12" hidden="1" customHeight="1">
      <c r="A18460" s="470"/>
    </row>
    <row r="18461" spans="1:1" s="471" customFormat="1" ht="12" hidden="1" customHeight="1">
      <c r="A18461" s="470"/>
    </row>
    <row r="18462" spans="1:1" s="471" customFormat="1" ht="12" hidden="1" customHeight="1">
      <c r="A18462" s="470"/>
    </row>
    <row r="18463" spans="1:1" s="471" customFormat="1" ht="12" hidden="1" customHeight="1">
      <c r="A18463" s="470"/>
    </row>
    <row r="18464" spans="1:1" s="471" customFormat="1" ht="12" hidden="1" customHeight="1">
      <c r="A18464" s="470"/>
    </row>
    <row r="18465" spans="1:1" s="471" customFormat="1" ht="12" hidden="1" customHeight="1">
      <c r="A18465" s="470"/>
    </row>
    <row r="18466" spans="1:1" s="471" customFormat="1" ht="12" hidden="1" customHeight="1">
      <c r="A18466" s="470"/>
    </row>
    <row r="18467" spans="1:1" s="471" customFormat="1" ht="12" hidden="1" customHeight="1">
      <c r="A18467" s="470"/>
    </row>
    <row r="18468" spans="1:1" s="471" customFormat="1" ht="12" hidden="1" customHeight="1">
      <c r="A18468" s="470"/>
    </row>
    <row r="18469" spans="1:1" s="471" customFormat="1" ht="12" hidden="1" customHeight="1">
      <c r="A18469" s="470"/>
    </row>
    <row r="18470" spans="1:1" s="471" customFormat="1" ht="12" hidden="1" customHeight="1">
      <c r="A18470" s="470"/>
    </row>
    <row r="18471" spans="1:1" s="471" customFormat="1" ht="12" hidden="1" customHeight="1">
      <c r="A18471" s="470"/>
    </row>
    <row r="18472" spans="1:1" s="471" customFormat="1" ht="12" hidden="1" customHeight="1">
      <c r="A18472" s="470"/>
    </row>
    <row r="18473" spans="1:1" s="471" customFormat="1" ht="12" hidden="1" customHeight="1">
      <c r="A18473" s="470"/>
    </row>
    <row r="18474" spans="1:1" s="471" customFormat="1" ht="12" hidden="1" customHeight="1">
      <c r="A18474" s="470"/>
    </row>
    <row r="18475" spans="1:1" s="471" customFormat="1" ht="12" hidden="1" customHeight="1">
      <c r="A18475" s="470"/>
    </row>
    <row r="18476" spans="1:1" s="471" customFormat="1" ht="12" hidden="1" customHeight="1">
      <c r="A18476" s="470"/>
    </row>
    <row r="18477" spans="1:1" s="471" customFormat="1" ht="12" hidden="1" customHeight="1">
      <c r="A18477" s="470"/>
    </row>
    <row r="18478" spans="1:1" s="471" customFormat="1" ht="12" hidden="1" customHeight="1">
      <c r="A18478" s="470"/>
    </row>
    <row r="18479" spans="1:1" s="471" customFormat="1" ht="12" hidden="1" customHeight="1">
      <c r="A18479" s="470"/>
    </row>
    <row r="18480" spans="1:1" s="471" customFormat="1" ht="12" hidden="1" customHeight="1">
      <c r="A18480" s="470"/>
    </row>
    <row r="18481" spans="1:1" s="471" customFormat="1" ht="12" hidden="1" customHeight="1">
      <c r="A18481" s="470"/>
    </row>
    <row r="18482" spans="1:1" s="471" customFormat="1" ht="12" hidden="1" customHeight="1">
      <c r="A18482" s="470"/>
    </row>
    <row r="18483" spans="1:1" s="471" customFormat="1" ht="12" hidden="1" customHeight="1">
      <c r="A18483" s="470"/>
    </row>
    <row r="18484" spans="1:1" s="471" customFormat="1" ht="12" hidden="1" customHeight="1">
      <c r="A18484" s="470"/>
    </row>
    <row r="18485" spans="1:1" s="471" customFormat="1" ht="12" hidden="1" customHeight="1">
      <c r="A18485" s="470"/>
    </row>
    <row r="18486" spans="1:1" s="471" customFormat="1" ht="12" hidden="1" customHeight="1">
      <c r="A18486" s="470"/>
    </row>
    <row r="18487" spans="1:1" s="471" customFormat="1" ht="12" hidden="1" customHeight="1">
      <c r="A18487" s="470"/>
    </row>
    <row r="18488" spans="1:1" s="471" customFormat="1" ht="12" hidden="1" customHeight="1">
      <c r="A18488" s="470"/>
    </row>
    <row r="18489" spans="1:1" s="471" customFormat="1" ht="12" hidden="1" customHeight="1">
      <c r="A18489" s="470"/>
    </row>
    <row r="18490" spans="1:1" s="471" customFormat="1" ht="12" hidden="1" customHeight="1">
      <c r="A18490" s="470"/>
    </row>
    <row r="18491" spans="1:1" s="471" customFormat="1" ht="12" hidden="1" customHeight="1">
      <c r="A18491" s="470"/>
    </row>
    <row r="18492" spans="1:1" s="471" customFormat="1" ht="12" hidden="1" customHeight="1">
      <c r="A18492" s="470"/>
    </row>
    <row r="18493" spans="1:1" s="471" customFormat="1" ht="12" hidden="1" customHeight="1">
      <c r="A18493" s="470"/>
    </row>
    <row r="18494" spans="1:1" s="471" customFormat="1" ht="12" hidden="1" customHeight="1">
      <c r="A18494" s="470"/>
    </row>
    <row r="18495" spans="1:1" s="471" customFormat="1" ht="12" hidden="1" customHeight="1">
      <c r="A18495" s="470"/>
    </row>
    <row r="18496" spans="1:1" s="471" customFormat="1" ht="12" hidden="1" customHeight="1">
      <c r="A18496" s="470"/>
    </row>
    <row r="18497" spans="1:1" s="471" customFormat="1" ht="12" hidden="1" customHeight="1">
      <c r="A18497" s="470"/>
    </row>
    <row r="18498" spans="1:1" s="471" customFormat="1" ht="12" hidden="1" customHeight="1">
      <c r="A18498" s="470"/>
    </row>
    <row r="18499" spans="1:1" s="471" customFormat="1" ht="12" hidden="1" customHeight="1">
      <c r="A18499" s="470"/>
    </row>
    <row r="18500" spans="1:1" s="471" customFormat="1" ht="12" hidden="1" customHeight="1">
      <c r="A18500" s="470"/>
    </row>
    <row r="18501" spans="1:1" s="471" customFormat="1" ht="12" hidden="1" customHeight="1">
      <c r="A18501" s="470"/>
    </row>
    <row r="18502" spans="1:1" s="471" customFormat="1" ht="12" hidden="1" customHeight="1">
      <c r="A18502" s="470"/>
    </row>
    <row r="18503" spans="1:1" s="471" customFormat="1" ht="12" hidden="1" customHeight="1">
      <c r="A18503" s="470"/>
    </row>
    <row r="18504" spans="1:1" s="471" customFormat="1" ht="12" hidden="1" customHeight="1">
      <c r="A18504" s="470"/>
    </row>
    <row r="18505" spans="1:1" s="471" customFormat="1" ht="12" hidden="1" customHeight="1">
      <c r="A18505" s="470"/>
    </row>
    <row r="18506" spans="1:1" s="471" customFormat="1" ht="12" hidden="1" customHeight="1">
      <c r="A18506" s="470"/>
    </row>
    <row r="18507" spans="1:1" s="471" customFormat="1" ht="12" hidden="1" customHeight="1">
      <c r="A18507" s="470"/>
    </row>
    <row r="18508" spans="1:1" s="471" customFormat="1" ht="12" hidden="1" customHeight="1">
      <c r="A18508" s="470"/>
    </row>
    <row r="18509" spans="1:1" s="471" customFormat="1" ht="12" hidden="1" customHeight="1">
      <c r="A18509" s="470"/>
    </row>
    <row r="18510" spans="1:1" s="471" customFormat="1" ht="12" hidden="1" customHeight="1">
      <c r="A18510" s="470"/>
    </row>
    <row r="18511" spans="1:1" s="471" customFormat="1" ht="12" hidden="1" customHeight="1">
      <c r="A18511" s="470"/>
    </row>
    <row r="18512" spans="1:1" s="471" customFormat="1" ht="12" hidden="1" customHeight="1">
      <c r="A18512" s="470"/>
    </row>
    <row r="18513" spans="1:1" s="471" customFormat="1" ht="12" hidden="1" customHeight="1">
      <c r="A18513" s="470"/>
    </row>
    <row r="18514" spans="1:1" s="471" customFormat="1" ht="12" hidden="1" customHeight="1">
      <c r="A18514" s="470"/>
    </row>
    <row r="18515" spans="1:1" s="471" customFormat="1" ht="12" hidden="1" customHeight="1">
      <c r="A18515" s="470"/>
    </row>
    <row r="18516" spans="1:1" s="471" customFormat="1" ht="12" hidden="1" customHeight="1">
      <c r="A18516" s="470"/>
    </row>
    <row r="18517" spans="1:1" s="471" customFormat="1" ht="12" hidden="1" customHeight="1">
      <c r="A18517" s="470"/>
    </row>
    <row r="18518" spans="1:1" s="471" customFormat="1" ht="12" hidden="1" customHeight="1">
      <c r="A18518" s="470"/>
    </row>
    <row r="18519" spans="1:1" s="471" customFormat="1" ht="12" hidden="1" customHeight="1">
      <c r="A18519" s="470"/>
    </row>
    <row r="18520" spans="1:1" s="471" customFormat="1" ht="12" hidden="1" customHeight="1">
      <c r="A18520" s="470"/>
    </row>
    <row r="18521" spans="1:1" s="471" customFormat="1" ht="12" hidden="1" customHeight="1">
      <c r="A18521" s="470"/>
    </row>
    <row r="18522" spans="1:1" s="471" customFormat="1" ht="12" hidden="1" customHeight="1">
      <c r="A18522" s="470"/>
    </row>
    <row r="18523" spans="1:1" s="471" customFormat="1" ht="12" hidden="1" customHeight="1">
      <c r="A18523" s="470"/>
    </row>
    <row r="18524" spans="1:1" s="471" customFormat="1" ht="12" hidden="1" customHeight="1">
      <c r="A18524" s="470"/>
    </row>
    <row r="18525" spans="1:1" s="471" customFormat="1" ht="12" hidden="1" customHeight="1">
      <c r="A18525" s="470"/>
    </row>
    <row r="18526" spans="1:1" s="471" customFormat="1" ht="12" hidden="1" customHeight="1">
      <c r="A18526" s="470"/>
    </row>
    <row r="18527" spans="1:1" s="471" customFormat="1" ht="12" hidden="1" customHeight="1">
      <c r="A18527" s="470"/>
    </row>
    <row r="18528" spans="1:1" s="471" customFormat="1" ht="12" hidden="1" customHeight="1">
      <c r="A18528" s="470"/>
    </row>
    <row r="18529" spans="1:1" s="471" customFormat="1" ht="12" hidden="1" customHeight="1">
      <c r="A18529" s="470"/>
    </row>
    <row r="18530" spans="1:1" s="471" customFormat="1" ht="12" hidden="1" customHeight="1">
      <c r="A18530" s="470"/>
    </row>
    <row r="18531" spans="1:1" s="471" customFormat="1" ht="12" hidden="1" customHeight="1">
      <c r="A18531" s="470"/>
    </row>
    <row r="18532" spans="1:1" s="471" customFormat="1" ht="12" hidden="1" customHeight="1">
      <c r="A18532" s="470"/>
    </row>
    <row r="18533" spans="1:1" s="471" customFormat="1" ht="12" hidden="1" customHeight="1">
      <c r="A18533" s="470"/>
    </row>
    <row r="18534" spans="1:1" s="471" customFormat="1" ht="12" hidden="1" customHeight="1">
      <c r="A18534" s="470"/>
    </row>
    <row r="18535" spans="1:1" s="471" customFormat="1" ht="12" hidden="1" customHeight="1">
      <c r="A18535" s="470"/>
    </row>
    <row r="18536" spans="1:1" s="471" customFormat="1" ht="12" hidden="1" customHeight="1">
      <c r="A18536" s="470"/>
    </row>
    <row r="18537" spans="1:1" s="471" customFormat="1" ht="12" hidden="1" customHeight="1">
      <c r="A18537" s="470"/>
    </row>
    <row r="18538" spans="1:1" s="471" customFormat="1" ht="12" hidden="1" customHeight="1">
      <c r="A18538" s="470"/>
    </row>
    <row r="18539" spans="1:1" s="471" customFormat="1" ht="12" hidden="1" customHeight="1">
      <c r="A18539" s="470"/>
    </row>
    <row r="18540" spans="1:1" s="471" customFormat="1" ht="12" hidden="1" customHeight="1">
      <c r="A18540" s="470"/>
    </row>
    <row r="18541" spans="1:1" s="471" customFormat="1" ht="12" hidden="1" customHeight="1">
      <c r="A18541" s="470"/>
    </row>
    <row r="18542" spans="1:1" s="471" customFormat="1" ht="12" hidden="1" customHeight="1">
      <c r="A18542" s="470"/>
    </row>
    <row r="18543" spans="1:1" s="471" customFormat="1" ht="12" hidden="1" customHeight="1">
      <c r="A18543" s="470"/>
    </row>
    <row r="18544" spans="1:1" s="471" customFormat="1" ht="12" hidden="1" customHeight="1">
      <c r="A18544" s="470"/>
    </row>
    <row r="18545" spans="1:1" s="471" customFormat="1" ht="12" hidden="1" customHeight="1">
      <c r="A18545" s="470"/>
    </row>
    <row r="18546" spans="1:1" s="471" customFormat="1" ht="12" hidden="1" customHeight="1">
      <c r="A18546" s="470"/>
    </row>
    <row r="18547" spans="1:1" s="471" customFormat="1" ht="12" hidden="1" customHeight="1">
      <c r="A18547" s="470"/>
    </row>
    <row r="18548" spans="1:1" s="471" customFormat="1" ht="12" hidden="1" customHeight="1">
      <c r="A18548" s="470"/>
    </row>
    <row r="18549" spans="1:1" s="471" customFormat="1" ht="12" hidden="1" customHeight="1">
      <c r="A18549" s="470"/>
    </row>
    <row r="18550" spans="1:1" s="471" customFormat="1" ht="12" hidden="1" customHeight="1">
      <c r="A18550" s="470"/>
    </row>
    <row r="18551" spans="1:1" s="471" customFormat="1" ht="12" hidden="1" customHeight="1">
      <c r="A18551" s="470"/>
    </row>
    <row r="18552" spans="1:1" s="471" customFormat="1" ht="12" hidden="1" customHeight="1">
      <c r="A18552" s="470"/>
    </row>
    <row r="18553" spans="1:1" s="471" customFormat="1" ht="12" hidden="1" customHeight="1">
      <c r="A18553" s="470"/>
    </row>
    <row r="18554" spans="1:1" s="471" customFormat="1" ht="12" hidden="1" customHeight="1">
      <c r="A18554" s="470"/>
    </row>
    <row r="18555" spans="1:1" s="471" customFormat="1" ht="12" hidden="1" customHeight="1">
      <c r="A18555" s="470"/>
    </row>
    <row r="18556" spans="1:1" s="471" customFormat="1" ht="12" hidden="1" customHeight="1">
      <c r="A18556" s="470"/>
    </row>
    <row r="18557" spans="1:1" s="471" customFormat="1" ht="12" hidden="1" customHeight="1">
      <c r="A18557" s="470"/>
    </row>
    <row r="18558" spans="1:1" s="471" customFormat="1" ht="12" hidden="1" customHeight="1">
      <c r="A18558" s="470"/>
    </row>
    <row r="18559" spans="1:1" s="471" customFormat="1" ht="12" hidden="1" customHeight="1">
      <c r="A18559" s="470"/>
    </row>
    <row r="18560" spans="1:1" s="471" customFormat="1" ht="12" hidden="1" customHeight="1">
      <c r="A18560" s="470"/>
    </row>
    <row r="18561" spans="1:1" s="471" customFormat="1" ht="12" hidden="1" customHeight="1">
      <c r="A18561" s="470"/>
    </row>
    <row r="18562" spans="1:1" s="471" customFormat="1" ht="12" hidden="1" customHeight="1">
      <c r="A18562" s="470"/>
    </row>
    <row r="18563" spans="1:1" s="471" customFormat="1" ht="12" hidden="1" customHeight="1">
      <c r="A18563" s="470"/>
    </row>
    <row r="18564" spans="1:1" s="471" customFormat="1" ht="12" hidden="1" customHeight="1">
      <c r="A18564" s="470"/>
    </row>
    <row r="18565" spans="1:1" s="471" customFormat="1" ht="12" hidden="1" customHeight="1">
      <c r="A18565" s="470"/>
    </row>
    <row r="18566" spans="1:1" s="471" customFormat="1" ht="12" hidden="1" customHeight="1">
      <c r="A18566" s="470"/>
    </row>
    <row r="18567" spans="1:1" s="471" customFormat="1" ht="12" hidden="1" customHeight="1">
      <c r="A18567" s="470"/>
    </row>
    <row r="18568" spans="1:1" s="471" customFormat="1" ht="12" hidden="1" customHeight="1">
      <c r="A18568" s="470"/>
    </row>
    <row r="18569" spans="1:1" s="471" customFormat="1" ht="12" hidden="1" customHeight="1">
      <c r="A18569" s="470"/>
    </row>
    <row r="18570" spans="1:1" s="471" customFormat="1" ht="12" hidden="1" customHeight="1">
      <c r="A18570" s="470"/>
    </row>
    <row r="18571" spans="1:1" s="471" customFormat="1" ht="12" hidden="1" customHeight="1">
      <c r="A18571" s="470"/>
    </row>
    <row r="18572" spans="1:1" s="471" customFormat="1" ht="12" hidden="1" customHeight="1">
      <c r="A18572" s="470"/>
    </row>
    <row r="18573" spans="1:1" s="471" customFormat="1" ht="12" hidden="1" customHeight="1">
      <c r="A18573" s="470"/>
    </row>
    <row r="18574" spans="1:1" s="471" customFormat="1" ht="12" hidden="1" customHeight="1">
      <c r="A18574" s="470"/>
    </row>
    <row r="18575" spans="1:1" s="471" customFormat="1" ht="12" hidden="1" customHeight="1">
      <c r="A18575" s="470"/>
    </row>
    <row r="18576" spans="1:1" s="471" customFormat="1" ht="12" hidden="1" customHeight="1">
      <c r="A18576" s="470"/>
    </row>
    <row r="18577" spans="1:1" s="471" customFormat="1" ht="12" hidden="1" customHeight="1">
      <c r="A18577" s="470"/>
    </row>
    <row r="18578" spans="1:1" s="471" customFormat="1" ht="12" hidden="1" customHeight="1">
      <c r="A18578" s="470"/>
    </row>
    <row r="18579" spans="1:1" s="471" customFormat="1" ht="12" hidden="1" customHeight="1">
      <c r="A18579" s="470"/>
    </row>
    <row r="18580" spans="1:1" s="471" customFormat="1" ht="12" hidden="1" customHeight="1">
      <c r="A18580" s="470"/>
    </row>
    <row r="18581" spans="1:1" s="471" customFormat="1" ht="12" hidden="1" customHeight="1">
      <c r="A18581" s="470"/>
    </row>
    <row r="18582" spans="1:1" s="471" customFormat="1" ht="12" hidden="1" customHeight="1">
      <c r="A18582" s="470"/>
    </row>
    <row r="18583" spans="1:1" s="471" customFormat="1" ht="12" hidden="1" customHeight="1">
      <c r="A18583" s="470"/>
    </row>
    <row r="18584" spans="1:1" s="471" customFormat="1" ht="12" hidden="1" customHeight="1">
      <c r="A18584" s="470"/>
    </row>
    <row r="18585" spans="1:1" s="471" customFormat="1" ht="12" hidden="1" customHeight="1">
      <c r="A18585" s="470"/>
    </row>
    <row r="18586" spans="1:1" s="471" customFormat="1" ht="12" hidden="1" customHeight="1">
      <c r="A18586" s="470"/>
    </row>
    <row r="18587" spans="1:1" s="471" customFormat="1" ht="12" hidden="1" customHeight="1">
      <c r="A18587" s="470"/>
    </row>
    <row r="18588" spans="1:1" s="471" customFormat="1" ht="12" hidden="1" customHeight="1">
      <c r="A18588" s="470"/>
    </row>
    <row r="18589" spans="1:1" s="471" customFormat="1" ht="12" hidden="1" customHeight="1">
      <c r="A18589" s="470"/>
    </row>
    <row r="18590" spans="1:1" s="471" customFormat="1" ht="12" hidden="1" customHeight="1">
      <c r="A18590" s="470"/>
    </row>
    <row r="18591" spans="1:1" s="471" customFormat="1" ht="12" hidden="1" customHeight="1">
      <c r="A18591" s="470"/>
    </row>
    <row r="18592" spans="1:1" s="471" customFormat="1" ht="12" hidden="1" customHeight="1">
      <c r="A18592" s="470"/>
    </row>
    <row r="18593" spans="1:1" s="471" customFormat="1" ht="12" hidden="1" customHeight="1">
      <c r="A18593" s="470"/>
    </row>
    <row r="18594" spans="1:1" s="471" customFormat="1" ht="12" hidden="1" customHeight="1">
      <c r="A18594" s="470"/>
    </row>
    <row r="18595" spans="1:1" s="471" customFormat="1" ht="12" hidden="1" customHeight="1">
      <c r="A18595" s="470"/>
    </row>
    <row r="18596" spans="1:1" s="471" customFormat="1" ht="12" hidden="1" customHeight="1">
      <c r="A18596" s="470"/>
    </row>
    <row r="18597" spans="1:1" s="471" customFormat="1" ht="12" hidden="1" customHeight="1">
      <c r="A18597" s="470"/>
    </row>
    <row r="18598" spans="1:1" s="471" customFormat="1" ht="12" hidden="1" customHeight="1">
      <c r="A18598" s="470"/>
    </row>
    <row r="18599" spans="1:1" s="471" customFormat="1" ht="12" hidden="1" customHeight="1">
      <c r="A18599" s="470"/>
    </row>
    <row r="18600" spans="1:1" s="471" customFormat="1" ht="12" hidden="1" customHeight="1">
      <c r="A18600" s="470"/>
    </row>
    <row r="18601" spans="1:1" s="471" customFormat="1" ht="12" hidden="1" customHeight="1">
      <c r="A18601" s="470"/>
    </row>
    <row r="18602" spans="1:1" s="471" customFormat="1" ht="12" hidden="1" customHeight="1">
      <c r="A18602" s="470"/>
    </row>
    <row r="18603" spans="1:1" s="471" customFormat="1" ht="12" hidden="1" customHeight="1">
      <c r="A18603" s="470"/>
    </row>
    <row r="18604" spans="1:1" s="471" customFormat="1" ht="12" hidden="1" customHeight="1">
      <c r="A18604" s="470"/>
    </row>
    <row r="18605" spans="1:1" s="471" customFormat="1" ht="12" hidden="1" customHeight="1">
      <c r="A18605" s="470"/>
    </row>
    <row r="18606" spans="1:1" s="471" customFormat="1" ht="12" hidden="1" customHeight="1">
      <c r="A18606" s="470"/>
    </row>
    <row r="18607" spans="1:1" s="471" customFormat="1" ht="12" hidden="1" customHeight="1">
      <c r="A18607" s="470"/>
    </row>
    <row r="18608" spans="1:1" s="471" customFormat="1" ht="12" hidden="1" customHeight="1">
      <c r="A18608" s="470"/>
    </row>
    <row r="18609" spans="1:1" s="471" customFormat="1" ht="12" hidden="1" customHeight="1">
      <c r="A18609" s="470"/>
    </row>
    <row r="18610" spans="1:1" s="471" customFormat="1" ht="12" hidden="1" customHeight="1">
      <c r="A18610" s="470"/>
    </row>
    <row r="18611" spans="1:1" s="471" customFormat="1" ht="12" hidden="1" customHeight="1">
      <c r="A18611" s="470"/>
    </row>
    <row r="18612" spans="1:1" s="471" customFormat="1" ht="12" hidden="1" customHeight="1">
      <c r="A18612" s="470"/>
    </row>
    <row r="18613" spans="1:1" s="471" customFormat="1" ht="12" hidden="1" customHeight="1">
      <c r="A18613" s="470"/>
    </row>
    <row r="18614" spans="1:1" s="471" customFormat="1" ht="12" hidden="1" customHeight="1">
      <c r="A18614" s="470"/>
    </row>
    <row r="18615" spans="1:1" s="471" customFormat="1" ht="12" hidden="1" customHeight="1">
      <c r="A18615" s="470"/>
    </row>
    <row r="18616" spans="1:1" s="471" customFormat="1" ht="12" hidden="1" customHeight="1">
      <c r="A18616" s="470"/>
    </row>
    <row r="18617" spans="1:1" s="471" customFormat="1" ht="12" hidden="1" customHeight="1">
      <c r="A18617" s="470"/>
    </row>
    <row r="18618" spans="1:1" s="471" customFormat="1" ht="12" hidden="1" customHeight="1">
      <c r="A18618" s="470"/>
    </row>
    <row r="18619" spans="1:1" s="471" customFormat="1" ht="12" hidden="1" customHeight="1">
      <c r="A18619" s="470"/>
    </row>
    <row r="18620" spans="1:1" s="471" customFormat="1" ht="12" hidden="1" customHeight="1">
      <c r="A18620" s="470"/>
    </row>
    <row r="18621" spans="1:1" s="471" customFormat="1" ht="12" hidden="1" customHeight="1">
      <c r="A18621" s="470"/>
    </row>
    <row r="18622" spans="1:1" s="471" customFormat="1" ht="12" hidden="1" customHeight="1">
      <c r="A18622" s="470"/>
    </row>
    <row r="18623" spans="1:1" s="471" customFormat="1" ht="12" hidden="1" customHeight="1">
      <c r="A18623" s="470"/>
    </row>
    <row r="18624" spans="1:1" s="471" customFormat="1" ht="12" hidden="1" customHeight="1">
      <c r="A18624" s="470"/>
    </row>
    <row r="18625" spans="1:1" s="471" customFormat="1" ht="12" hidden="1" customHeight="1">
      <c r="A18625" s="470"/>
    </row>
    <row r="18626" spans="1:1" s="471" customFormat="1" ht="12" hidden="1" customHeight="1">
      <c r="A18626" s="470"/>
    </row>
    <row r="18627" spans="1:1" s="471" customFormat="1" ht="12" hidden="1" customHeight="1">
      <c r="A18627" s="470"/>
    </row>
    <row r="18628" spans="1:1" s="471" customFormat="1" ht="12" hidden="1" customHeight="1">
      <c r="A18628" s="470"/>
    </row>
    <row r="18629" spans="1:1" s="471" customFormat="1" ht="12" hidden="1" customHeight="1">
      <c r="A18629" s="470"/>
    </row>
    <row r="18630" spans="1:1" s="471" customFormat="1" ht="12" hidden="1" customHeight="1">
      <c r="A18630" s="470"/>
    </row>
    <row r="18631" spans="1:1" s="471" customFormat="1" ht="12" hidden="1" customHeight="1">
      <c r="A18631" s="470"/>
    </row>
    <row r="18632" spans="1:1" s="471" customFormat="1" ht="12" hidden="1" customHeight="1">
      <c r="A18632" s="470"/>
    </row>
    <row r="18633" spans="1:1" s="471" customFormat="1" ht="12" hidden="1" customHeight="1">
      <c r="A18633" s="470"/>
    </row>
    <row r="18634" spans="1:1" s="471" customFormat="1" ht="12" hidden="1" customHeight="1">
      <c r="A18634" s="470"/>
    </row>
    <row r="18635" spans="1:1" s="471" customFormat="1" ht="12" hidden="1" customHeight="1">
      <c r="A18635" s="470"/>
    </row>
    <row r="18636" spans="1:1" s="471" customFormat="1" ht="12" hidden="1" customHeight="1">
      <c r="A18636" s="470"/>
    </row>
    <row r="18637" spans="1:1" s="471" customFormat="1" ht="12" hidden="1" customHeight="1">
      <c r="A18637" s="470"/>
    </row>
    <row r="18638" spans="1:1" s="471" customFormat="1" ht="12" hidden="1" customHeight="1">
      <c r="A18638" s="470"/>
    </row>
    <row r="18639" spans="1:1" s="471" customFormat="1" ht="12" hidden="1" customHeight="1">
      <c r="A18639" s="470"/>
    </row>
    <row r="18640" spans="1:1" s="471" customFormat="1" ht="12" hidden="1" customHeight="1">
      <c r="A18640" s="470"/>
    </row>
    <row r="18641" spans="1:1" s="471" customFormat="1" ht="12" hidden="1" customHeight="1">
      <c r="A18641" s="470"/>
    </row>
    <row r="18642" spans="1:1" s="471" customFormat="1" ht="12" hidden="1" customHeight="1">
      <c r="A18642" s="470"/>
    </row>
    <row r="18643" spans="1:1" s="471" customFormat="1" ht="12" hidden="1" customHeight="1">
      <c r="A18643" s="470"/>
    </row>
    <row r="18644" spans="1:1" s="471" customFormat="1" ht="12" hidden="1" customHeight="1">
      <c r="A18644" s="470"/>
    </row>
    <row r="18645" spans="1:1" s="471" customFormat="1" ht="12" hidden="1" customHeight="1">
      <c r="A18645" s="470"/>
    </row>
    <row r="18646" spans="1:1" s="471" customFormat="1" ht="12" hidden="1" customHeight="1">
      <c r="A18646" s="470"/>
    </row>
    <row r="18647" spans="1:1" s="471" customFormat="1" ht="12" hidden="1" customHeight="1">
      <c r="A18647" s="470"/>
    </row>
    <row r="18648" spans="1:1" s="471" customFormat="1" ht="12" hidden="1" customHeight="1">
      <c r="A18648" s="470"/>
    </row>
    <row r="18649" spans="1:1" s="471" customFormat="1" ht="12" hidden="1" customHeight="1">
      <c r="A18649" s="470"/>
    </row>
    <row r="18650" spans="1:1" s="471" customFormat="1" ht="12" hidden="1" customHeight="1">
      <c r="A18650" s="470"/>
    </row>
    <row r="18651" spans="1:1" s="471" customFormat="1" ht="12" hidden="1" customHeight="1">
      <c r="A18651" s="470"/>
    </row>
    <row r="18652" spans="1:1" s="471" customFormat="1" ht="12" hidden="1" customHeight="1">
      <c r="A18652" s="470"/>
    </row>
    <row r="18653" spans="1:1" s="471" customFormat="1" ht="12" hidden="1" customHeight="1">
      <c r="A18653" s="470"/>
    </row>
    <row r="18654" spans="1:1" s="471" customFormat="1" ht="12" hidden="1" customHeight="1">
      <c r="A18654" s="470"/>
    </row>
    <row r="18655" spans="1:1" s="471" customFormat="1" ht="12" hidden="1" customHeight="1">
      <c r="A18655" s="470"/>
    </row>
    <row r="18656" spans="1:1" s="471" customFormat="1" ht="12" hidden="1" customHeight="1">
      <c r="A18656" s="470"/>
    </row>
    <row r="18657" spans="1:1" s="471" customFormat="1" ht="12" hidden="1" customHeight="1">
      <c r="A18657" s="470"/>
    </row>
    <row r="18658" spans="1:1" s="471" customFormat="1" ht="12" hidden="1" customHeight="1">
      <c r="A18658" s="470"/>
    </row>
    <row r="18659" spans="1:1" s="471" customFormat="1" ht="12" hidden="1" customHeight="1">
      <c r="A18659" s="470"/>
    </row>
    <row r="18660" spans="1:1" s="471" customFormat="1" ht="12" hidden="1" customHeight="1">
      <c r="A18660" s="470"/>
    </row>
    <row r="18661" spans="1:1" s="471" customFormat="1" ht="12" hidden="1" customHeight="1">
      <c r="A18661" s="470"/>
    </row>
    <row r="18662" spans="1:1" s="471" customFormat="1" ht="12" hidden="1" customHeight="1">
      <c r="A18662" s="470"/>
    </row>
    <row r="18663" spans="1:1" s="471" customFormat="1" ht="12" hidden="1" customHeight="1">
      <c r="A18663" s="470"/>
    </row>
    <row r="18664" spans="1:1" s="471" customFormat="1" ht="12" hidden="1" customHeight="1">
      <c r="A18664" s="470"/>
    </row>
    <row r="18665" spans="1:1" s="471" customFormat="1" ht="12" hidden="1" customHeight="1">
      <c r="A18665" s="470"/>
    </row>
    <row r="18666" spans="1:1" s="471" customFormat="1" ht="12" hidden="1" customHeight="1">
      <c r="A18666" s="470"/>
    </row>
    <row r="18667" spans="1:1" s="471" customFormat="1" ht="12" hidden="1" customHeight="1">
      <c r="A18667" s="470"/>
    </row>
    <row r="18668" spans="1:1" s="471" customFormat="1" ht="12" hidden="1" customHeight="1">
      <c r="A18668" s="470"/>
    </row>
    <row r="18669" spans="1:1" s="471" customFormat="1" ht="12" hidden="1" customHeight="1">
      <c r="A18669" s="470"/>
    </row>
    <row r="18670" spans="1:1" s="471" customFormat="1" ht="12" hidden="1" customHeight="1">
      <c r="A18670" s="470"/>
    </row>
    <row r="18671" spans="1:1" s="471" customFormat="1" ht="12" hidden="1" customHeight="1">
      <c r="A18671" s="470"/>
    </row>
    <row r="18672" spans="1:1" s="471" customFormat="1" ht="12" hidden="1" customHeight="1">
      <c r="A18672" s="470"/>
    </row>
    <row r="18673" spans="1:1" s="471" customFormat="1" ht="12" hidden="1" customHeight="1">
      <c r="A18673" s="470"/>
    </row>
    <row r="18674" spans="1:1" s="471" customFormat="1" ht="12" hidden="1" customHeight="1">
      <c r="A18674" s="470"/>
    </row>
    <row r="18675" spans="1:1" s="471" customFormat="1" ht="12" hidden="1" customHeight="1">
      <c r="A18675" s="470"/>
    </row>
    <row r="18676" spans="1:1" s="471" customFormat="1" ht="12" hidden="1" customHeight="1">
      <c r="A18676" s="470"/>
    </row>
    <row r="18677" spans="1:1" s="471" customFormat="1" ht="12" hidden="1" customHeight="1">
      <c r="A18677" s="470"/>
    </row>
    <row r="18678" spans="1:1" s="471" customFormat="1" ht="12" hidden="1" customHeight="1">
      <c r="A18678" s="470"/>
    </row>
    <row r="18679" spans="1:1" s="471" customFormat="1" ht="12" hidden="1" customHeight="1">
      <c r="A18679" s="470"/>
    </row>
    <row r="18680" spans="1:1" s="471" customFormat="1" ht="12" hidden="1" customHeight="1">
      <c r="A18680" s="470"/>
    </row>
    <row r="18681" spans="1:1" s="471" customFormat="1" ht="12" hidden="1" customHeight="1">
      <c r="A18681" s="470"/>
    </row>
    <row r="18682" spans="1:1" s="471" customFormat="1" ht="12" hidden="1" customHeight="1">
      <c r="A18682" s="470"/>
    </row>
    <row r="18683" spans="1:1" s="471" customFormat="1" ht="12" hidden="1" customHeight="1">
      <c r="A18683" s="470"/>
    </row>
    <row r="18684" spans="1:1" s="471" customFormat="1" ht="12" hidden="1" customHeight="1">
      <c r="A18684" s="470"/>
    </row>
    <row r="18685" spans="1:1" s="471" customFormat="1" ht="12" hidden="1" customHeight="1">
      <c r="A18685" s="470"/>
    </row>
    <row r="18686" spans="1:1" s="471" customFormat="1" ht="12" hidden="1" customHeight="1">
      <c r="A18686" s="470"/>
    </row>
    <row r="18687" spans="1:1" s="471" customFormat="1" ht="12" hidden="1" customHeight="1">
      <c r="A18687" s="470"/>
    </row>
    <row r="18688" spans="1:1" s="471" customFormat="1" ht="12" hidden="1" customHeight="1">
      <c r="A18688" s="470"/>
    </row>
    <row r="18689" spans="1:1" s="471" customFormat="1" ht="12" hidden="1" customHeight="1">
      <c r="A18689" s="470"/>
    </row>
    <row r="18690" spans="1:1" s="471" customFormat="1" ht="12" hidden="1" customHeight="1">
      <c r="A18690" s="470"/>
    </row>
    <row r="18691" spans="1:1" s="471" customFormat="1" ht="12" hidden="1" customHeight="1">
      <c r="A18691" s="470"/>
    </row>
    <row r="18692" spans="1:1" s="471" customFormat="1" ht="12" hidden="1" customHeight="1">
      <c r="A18692" s="470"/>
    </row>
    <row r="18693" spans="1:1" s="471" customFormat="1" ht="12" hidden="1" customHeight="1">
      <c r="A18693" s="470"/>
    </row>
    <row r="18694" spans="1:1" s="471" customFormat="1" ht="12" hidden="1" customHeight="1">
      <c r="A18694" s="470"/>
    </row>
    <row r="18695" spans="1:1" s="471" customFormat="1" ht="12" hidden="1" customHeight="1">
      <c r="A18695" s="470"/>
    </row>
    <row r="18696" spans="1:1" s="471" customFormat="1" ht="12" hidden="1" customHeight="1">
      <c r="A18696" s="470"/>
    </row>
    <row r="18697" spans="1:1" s="471" customFormat="1" ht="12" hidden="1" customHeight="1">
      <c r="A18697" s="470"/>
    </row>
    <row r="18698" spans="1:1" s="471" customFormat="1" ht="12" hidden="1" customHeight="1">
      <c r="A18698" s="470"/>
    </row>
    <row r="18699" spans="1:1" s="471" customFormat="1" ht="12" hidden="1" customHeight="1">
      <c r="A18699" s="470"/>
    </row>
    <row r="18700" spans="1:1" s="471" customFormat="1" ht="12" hidden="1" customHeight="1">
      <c r="A18700" s="470"/>
    </row>
    <row r="18701" spans="1:1" s="471" customFormat="1" ht="12" hidden="1" customHeight="1">
      <c r="A18701" s="470"/>
    </row>
    <row r="18702" spans="1:1" s="471" customFormat="1" ht="12" hidden="1" customHeight="1">
      <c r="A18702" s="470"/>
    </row>
    <row r="18703" spans="1:1" s="471" customFormat="1" ht="12" hidden="1" customHeight="1">
      <c r="A18703" s="470"/>
    </row>
    <row r="18704" spans="1:1" s="471" customFormat="1" ht="12" hidden="1" customHeight="1">
      <c r="A18704" s="470"/>
    </row>
    <row r="18705" spans="1:1" s="471" customFormat="1" ht="12" hidden="1" customHeight="1">
      <c r="A18705" s="470"/>
    </row>
    <row r="18706" spans="1:1" s="471" customFormat="1" ht="12" hidden="1" customHeight="1">
      <c r="A18706" s="470"/>
    </row>
    <row r="18707" spans="1:1" s="471" customFormat="1" ht="12" hidden="1" customHeight="1">
      <c r="A18707" s="470"/>
    </row>
    <row r="18708" spans="1:1" s="471" customFormat="1" ht="12" hidden="1" customHeight="1">
      <c r="A18708" s="470"/>
    </row>
    <row r="18709" spans="1:1" s="471" customFormat="1" ht="12" hidden="1" customHeight="1">
      <c r="A18709" s="470"/>
    </row>
    <row r="18710" spans="1:1" s="471" customFormat="1" ht="12" hidden="1" customHeight="1">
      <c r="A18710" s="470"/>
    </row>
    <row r="18711" spans="1:1" s="471" customFormat="1" ht="12" hidden="1" customHeight="1">
      <c r="A18711" s="470"/>
    </row>
    <row r="18712" spans="1:1" s="471" customFormat="1" ht="12" hidden="1" customHeight="1">
      <c r="A18712" s="470"/>
    </row>
    <row r="18713" spans="1:1" s="471" customFormat="1" ht="12" hidden="1" customHeight="1">
      <c r="A18713" s="470"/>
    </row>
    <row r="18714" spans="1:1" s="471" customFormat="1" ht="12" hidden="1" customHeight="1">
      <c r="A18714" s="470"/>
    </row>
    <row r="18715" spans="1:1" s="471" customFormat="1" ht="12" hidden="1" customHeight="1">
      <c r="A18715" s="470"/>
    </row>
    <row r="18716" spans="1:1" s="471" customFormat="1" ht="12" hidden="1" customHeight="1">
      <c r="A18716" s="470"/>
    </row>
    <row r="18717" spans="1:1" s="471" customFormat="1" ht="12" hidden="1" customHeight="1">
      <c r="A18717" s="470"/>
    </row>
    <row r="18718" spans="1:1" s="471" customFormat="1" ht="12" hidden="1" customHeight="1">
      <c r="A18718" s="470"/>
    </row>
    <row r="18719" spans="1:1" s="471" customFormat="1" ht="12" hidden="1" customHeight="1">
      <c r="A18719" s="470"/>
    </row>
    <row r="18720" spans="1:1" s="471" customFormat="1" ht="12" hidden="1" customHeight="1">
      <c r="A18720" s="470"/>
    </row>
    <row r="18721" spans="1:1" s="471" customFormat="1" ht="12" hidden="1" customHeight="1">
      <c r="A18721" s="470"/>
    </row>
    <row r="18722" spans="1:1" s="471" customFormat="1" ht="12" hidden="1" customHeight="1">
      <c r="A18722" s="470"/>
    </row>
    <row r="18723" spans="1:1" s="471" customFormat="1" ht="12" hidden="1" customHeight="1">
      <c r="A18723" s="470"/>
    </row>
    <row r="18724" spans="1:1" s="471" customFormat="1" ht="12" hidden="1" customHeight="1">
      <c r="A18724" s="470"/>
    </row>
    <row r="18725" spans="1:1" s="471" customFormat="1" ht="12" hidden="1" customHeight="1">
      <c r="A18725" s="470"/>
    </row>
    <row r="18726" spans="1:1" s="471" customFormat="1" ht="12" hidden="1" customHeight="1">
      <c r="A18726" s="470"/>
    </row>
    <row r="18727" spans="1:1" s="471" customFormat="1" ht="12" hidden="1" customHeight="1">
      <c r="A18727" s="470"/>
    </row>
    <row r="18728" spans="1:1" s="471" customFormat="1" ht="12" hidden="1" customHeight="1">
      <c r="A18728" s="470"/>
    </row>
    <row r="18729" spans="1:1" s="471" customFormat="1" ht="12" hidden="1" customHeight="1">
      <c r="A18729" s="470"/>
    </row>
    <row r="18730" spans="1:1" s="471" customFormat="1" ht="12" hidden="1" customHeight="1">
      <c r="A18730" s="470"/>
    </row>
    <row r="18731" spans="1:1" s="471" customFormat="1" ht="12" hidden="1" customHeight="1">
      <c r="A18731" s="470"/>
    </row>
    <row r="18732" spans="1:1" s="471" customFormat="1" ht="12" hidden="1" customHeight="1">
      <c r="A18732" s="470"/>
    </row>
    <row r="18733" spans="1:1" s="471" customFormat="1" ht="12" hidden="1" customHeight="1">
      <c r="A18733" s="470"/>
    </row>
    <row r="18734" spans="1:1" s="471" customFormat="1" ht="12" hidden="1" customHeight="1">
      <c r="A18734" s="470"/>
    </row>
    <row r="18735" spans="1:1" s="471" customFormat="1" ht="12" hidden="1" customHeight="1">
      <c r="A18735" s="470"/>
    </row>
    <row r="18736" spans="1:1" s="471" customFormat="1" ht="12" hidden="1" customHeight="1">
      <c r="A18736" s="470"/>
    </row>
    <row r="18737" spans="1:1" s="471" customFormat="1" ht="12" hidden="1" customHeight="1">
      <c r="A18737" s="470"/>
    </row>
    <row r="18738" spans="1:1" s="471" customFormat="1" ht="12" hidden="1" customHeight="1">
      <c r="A18738" s="470"/>
    </row>
    <row r="18739" spans="1:1" s="471" customFormat="1" ht="12" hidden="1" customHeight="1">
      <c r="A18739" s="470"/>
    </row>
    <row r="18740" spans="1:1" s="471" customFormat="1" ht="12" hidden="1" customHeight="1">
      <c r="A18740" s="470"/>
    </row>
    <row r="18741" spans="1:1" s="471" customFormat="1" ht="12" hidden="1" customHeight="1">
      <c r="A18741" s="470"/>
    </row>
    <row r="18742" spans="1:1" s="471" customFormat="1" ht="12" hidden="1" customHeight="1">
      <c r="A18742" s="470"/>
    </row>
    <row r="18743" spans="1:1" s="471" customFormat="1" ht="12" hidden="1" customHeight="1">
      <c r="A18743" s="470"/>
    </row>
    <row r="18744" spans="1:1" s="471" customFormat="1" ht="12" hidden="1" customHeight="1">
      <c r="A18744" s="470"/>
    </row>
    <row r="18745" spans="1:1" s="471" customFormat="1" ht="12" hidden="1" customHeight="1">
      <c r="A18745" s="470"/>
    </row>
    <row r="18746" spans="1:1" s="471" customFormat="1" ht="12" hidden="1" customHeight="1">
      <c r="A18746" s="470"/>
    </row>
    <row r="18747" spans="1:1" s="471" customFormat="1" ht="12" hidden="1" customHeight="1">
      <c r="A18747" s="470"/>
    </row>
    <row r="18748" spans="1:1" s="471" customFormat="1" ht="12" hidden="1" customHeight="1">
      <c r="A18748" s="470"/>
    </row>
    <row r="18749" spans="1:1" s="471" customFormat="1" ht="12" hidden="1" customHeight="1">
      <c r="A18749" s="470"/>
    </row>
    <row r="18750" spans="1:1" s="471" customFormat="1" ht="12" hidden="1" customHeight="1">
      <c r="A18750" s="470"/>
    </row>
    <row r="18751" spans="1:1" s="471" customFormat="1" ht="12" hidden="1" customHeight="1">
      <c r="A18751" s="470"/>
    </row>
    <row r="18752" spans="1:1" s="471" customFormat="1" ht="12" hidden="1" customHeight="1">
      <c r="A18752" s="470"/>
    </row>
    <row r="18753" spans="1:1" s="471" customFormat="1" ht="12" hidden="1" customHeight="1">
      <c r="A18753" s="470"/>
    </row>
    <row r="18754" spans="1:1" s="471" customFormat="1" ht="12" hidden="1" customHeight="1">
      <c r="A18754" s="470"/>
    </row>
    <row r="18755" spans="1:1" s="471" customFormat="1" ht="12" hidden="1" customHeight="1">
      <c r="A18755" s="470"/>
    </row>
    <row r="18756" spans="1:1" s="471" customFormat="1" ht="12" hidden="1" customHeight="1">
      <c r="A18756" s="470"/>
    </row>
    <row r="18757" spans="1:1" s="471" customFormat="1" ht="12" hidden="1" customHeight="1">
      <c r="A18757" s="470"/>
    </row>
    <row r="18758" spans="1:1" s="471" customFormat="1" ht="12" hidden="1" customHeight="1">
      <c r="A18758" s="470"/>
    </row>
    <row r="18759" spans="1:1" s="471" customFormat="1" ht="12" hidden="1" customHeight="1">
      <c r="A18759" s="470"/>
    </row>
    <row r="18760" spans="1:1" s="471" customFormat="1" ht="12" hidden="1" customHeight="1">
      <c r="A18760" s="470"/>
    </row>
    <row r="18761" spans="1:1" s="471" customFormat="1" ht="12" hidden="1" customHeight="1">
      <c r="A18761" s="470"/>
    </row>
    <row r="18762" spans="1:1" s="471" customFormat="1" ht="12" hidden="1" customHeight="1">
      <c r="A18762" s="470"/>
    </row>
    <row r="18763" spans="1:1" s="471" customFormat="1" ht="12" hidden="1" customHeight="1">
      <c r="A18763" s="470"/>
    </row>
    <row r="18764" spans="1:1" s="471" customFormat="1" ht="12" hidden="1" customHeight="1">
      <c r="A18764" s="470"/>
    </row>
    <row r="18765" spans="1:1" s="471" customFormat="1" ht="12" hidden="1" customHeight="1">
      <c r="A18765" s="470"/>
    </row>
    <row r="18766" spans="1:1" s="471" customFormat="1" ht="12" hidden="1" customHeight="1">
      <c r="A18766" s="470"/>
    </row>
    <row r="18767" spans="1:1" s="471" customFormat="1" ht="12" hidden="1" customHeight="1">
      <c r="A18767" s="470"/>
    </row>
    <row r="18768" spans="1:1" s="471" customFormat="1" ht="12" hidden="1" customHeight="1">
      <c r="A18768" s="470"/>
    </row>
    <row r="18769" spans="1:1" s="471" customFormat="1" ht="12" hidden="1" customHeight="1">
      <c r="A18769" s="470"/>
    </row>
    <row r="18770" spans="1:1" s="471" customFormat="1" ht="12" hidden="1" customHeight="1">
      <c r="A18770" s="470"/>
    </row>
    <row r="18771" spans="1:1" s="471" customFormat="1" ht="12" hidden="1" customHeight="1">
      <c r="A18771" s="470"/>
    </row>
    <row r="18772" spans="1:1" s="471" customFormat="1" ht="12" hidden="1" customHeight="1">
      <c r="A18772" s="470"/>
    </row>
    <row r="18773" spans="1:1" s="471" customFormat="1" ht="12" hidden="1" customHeight="1">
      <c r="A18773" s="470"/>
    </row>
    <row r="18774" spans="1:1" s="471" customFormat="1" ht="12" hidden="1" customHeight="1">
      <c r="A18774" s="470"/>
    </row>
    <row r="18775" spans="1:1" s="471" customFormat="1" ht="12" hidden="1" customHeight="1">
      <c r="A18775" s="470"/>
    </row>
    <row r="18776" spans="1:1" s="471" customFormat="1" ht="12" hidden="1" customHeight="1">
      <c r="A18776" s="470"/>
    </row>
    <row r="18777" spans="1:1" s="471" customFormat="1" ht="12" hidden="1" customHeight="1">
      <c r="A18777" s="470"/>
    </row>
    <row r="18778" spans="1:1" s="471" customFormat="1" ht="12" hidden="1" customHeight="1">
      <c r="A18778" s="470"/>
    </row>
    <row r="18779" spans="1:1" s="471" customFormat="1" ht="12" hidden="1" customHeight="1">
      <c r="A18779" s="470"/>
    </row>
    <row r="18780" spans="1:1" s="471" customFormat="1" ht="12" hidden="1" customHeight="1">
      <c r="A18780" s="470"/>
    </row>
    <row r="18781" spans="1:1" s="471" customFormat="1" ht="12" hidden="1" customHeight="1">
      <c r="A18781" s="470"/>
    </row>
    <row r="18782" spans="1:1" s="471" customFormat="1" ht="12" hidden="1" customHeight="1">
      <c r="A18782" s="470"/>
    </row>
    <row r="18783" spans="1:1" s="471" customFormat="1" ht="12" hidden="1" customHeight="1">
      <c r="A18783" s="470"/>
    </row>
    <row r="18784" spans="1:1" s="471" customFormat="1" ht="12" hidden="1" customHeight="1">
      <c r="A18784" s="470"/>
    </row>
    <row r="18785" spans="1:1" s="471" customFormat="1" ht="12" hidden="1" customHeight="1">
      <c r="A18785" s="470"/>
    </row>
    <row r="18786" spans="1:1" s="471" customFormat="1" ht="12" hidden="1" customHeight="1">
      <c r="A18786" s="470"/>
    </row>
    <row r="18787" spans="1:1" s="471" customFormat="1" ht="12" hidden="1" customHeight="1">
      <c r="A18787" s="470"/>
    </row>
    <row r="18788" spans="1:1" s="471" customFormat="1" ht="12" hidden="1" customHeight="1">
      <c r="A18788" s="470"/>
    </row>
    <row r="18789" spans="1:1" s="471" customFormat="1" ht="12" hidden="1" customHeight="1">
      <c r="A18789" s="470"/>
    </row>
    <row r="18790" spans="1:1" s="471" customFormat="1" ht="12" hidden="1" customHeight="1">
      <c r="A18790" s="470"/>
    </row>
    <row r="18791" spans="1:1" s="471" customFormat="1" ht="12" hidden="1" customHeight="1">
      <c r="A18791" s="470"/>
    </row>
    <row r="18792" spans="1:1" s="471" customFormat="1" ht="12" hidden="1" customHeight="1">
      <c r="A18792" s="470"/>
    </row>
    <row r="18793" spans="1:1" s="471" customFormat="1" ht="12" hidden="1" customHeight="1">
      <c r="A18793" s="470"/>
    </row>
    <row r="18794" spans="1:1" s="471" customFormat="1" ht="12" hidden="1" customHeight="1">
      <c r="A18794" s="470"/>
    </row>
    <row r="18795" spans="1:1" s="471" customFormat="1" ht="12" hidden="1" customHeight="1">
      <c r="A18795" s="470"/>
    </row>
    <row r="18796" spans="1:1" s="471" customFormat="1" ht="12" hidden="1" customHeight="1">
      <c r="A18796" s="470"/>
    </row>
    <row r="18797" spans="1:1" s="471" customFormat="1" ht="12" hidden="1" customHeight="1">
      <c r="A18797" s="470"/>
    </row>
    <row r="18798" spans="1:1" s="471" customFormat="1" ht="12" hidden="1" customHeight="1">
      <c r="A18798" s="470"/>
    </row>
    <row r="18799" spans="1:1" s="471" customFormat="1" ht="12" hidden="1" customHeight="1">
      <c r="A18799" s="470"/>
    </row>
    <row r="18800" spans="1:1" s="471" customFormat="1" ht="12" hidden="1" customHeight="1">
      <c r="A18800" s="470"/>
    </row>
    <row r="18801" spans="1:1" s="471" customFormat="1" ht="12" hidden="1" customHeight="1">
      <c r="A18801" s="470"/>
    </row>
    <row r="18802" spans="1:1" s="471" customFormat="1" ht="12" hidden="1" customHeight="1">
      <c r="A18802" s="470"/>
    </row>
    <row r="18803" spans="1:1" s="471" customFormat="1" ht="12" hidden="1" customHeight="1">
      <c r="A18803" s="470"/>
    </row>
    <row r="18804" spans="1:1" s="471" customFormat="1" ht="12" hidden="1" customHeight="1">
      <c r="A18804" s="470"/>
    </row>
    <row r="18805" spans="1:1" s="471" customFormat="1" ht="12" hidden="1" customHeight="1">
      <c r="A18805" s="470"/>
    </row>
    <row r="18806" spans="1:1" s="471" customFormat="1" ht="12" hidden="1" customHeight="1">
      <c r="A18806" s="470"/>
    </row>
    <row r="18807" spans="1:1" s="471" customFormat="1" ht="12" hidden="1" customHeight="1">
      <c r="A18807" s="470"/>
    </row>
    <row r="18808" spans="1:1" s="471" customFormat="1" ht="12" hidden="1" customHeight="1">
      <c r="A18808" s="470"/>
    </row>
    <row r="18809" spans="1:1" s="471" customFormat="1" ht="12" hidden="1" customHeight="1">
      <c r="A18809" s="470"/>
    </row>
    <row r="18810" spans="1:1" s="471" customFormat="1" ht="12" hidden="1" customHeight="1">
      <c r="A18810" s="470"/>
    </row>
    <row r="18811" spans="1:1" s="471" customFormat="1" ht="12" hidden="1" customHeight="1">
      <c r="A18811" s="470"/>
    </row>
    <row r="18812" spans="1:1" s="471" customFormat="1" ht="12" hidden="1" customHeight="1">
      <c r="A18812" s="470"/>
    </row>
    <row r="18813" spans="1:1" s="471" customFormat="1" ht="12" hidden="1" customHeight="1">
      <c r="A18813" s="470"/>
    </row>
    <row r="18814" spans="1:1" s="471" customFormat="1" ht="12" hidden="1" customHeight="1">
      <c r="A18814" s="470"/>
    </row>
    <row r="18815" spans="1:1" s="471" customFormat="1" ht="12" hidden="1" customHeight="1">
      <c r="A18815" s="470"/>
    </row>
    <row r="18816" spans="1:1" s="471" customFormat="1" ht="12" hidden="1" customHeight="1">
      <c r="A18816" s="470"/>
    </row>
    <row r="18817" spans="1:1" s="471" customFormat="1" ht="12" hidden="1" customHeight="1">
      <c r="A18817" s="470"/>
    </row>
    <row r="18818" spans="1:1" s="471" customFormat="1" ht="12" hidden="1" customHeight="1">
      <c r="A18818" s="470"/>
    </row>
    <row r="18819" spans="1:1" s="471" customFormat="1" ht="12" hidden="1" customHeight="1">
      <c r="A18819" s="470"/>
    </row>
    <row r="18820" spans="1:1" s="471" customFormat="1" ht="12" hidden="1" customHeight="1">
      <c r="A18820" s="470"/>
    </row>
    <row r="18821" spans="1:1" s="471" customFormat="1" ht="12" hidden="1" customHeight="1">
      <c r="A18821" s="470"/>
    </row>
    <row r="18822" spans="1:1" s="471" customFormat="1" ht="12" hidden="1" customHeight="1">
      <c r="A18822" s="470"/>
    </row>
    <row r="18823" spans="1:1" s="471" customFormat="1" ht="12" hidden="1" customHeight="1">
      <c r="A18823" s="470"/>
    </row>
    <row r="18824" spans="1:1" s="471" customFormat="1" ht="12" hidden="1" customHeight="1">
      <c r="A18824" s="470"/>
    </row>
    <row r="18825" spans="1:1" s="471" customFormat="1" ht="12" hidden="1" customHeight="1">
      <c r="A18825" s="470"/>
    </row>
    <row r="18826" spans="1:1" s="471" customFormat="1" ht="12" hidden="1" customHeight="1">
      <c r="A18826" s="470"/>
    </row>
    <row r="18827" spans="1:1" s="471" customFormat="1" ht="12" hidden="1" customHeight="1">
      <c r="A18827" s="470"/>
    </row>
    <row r="18828" spans="1:1" s="471" customFormat="1" ht="12" hidden="1" customHeight="1">
      <c r="A18828" s="470"/>
    </row>
    <row r="18829" spans="1:1" s="471" customFormat="1" ht="12" hidden="1" customHeight="1">
      <c r="A18829" s="470"/>
    </row>
    <row r="18830" spans="1:1" s="471" customFormat="1" ht="12" hidden="1" customHeight="1">
      <c r="A18830" s="470"/>
    </row>
    <row r="18831" spans="1:1" s="471" customFormat="1" ht="12" hidden="1" customHeight="1">
      <c r="A18831" s="470"/>
    </row>
    <row r="18832" spans="1:1" s="471" customFormat="1" ht="12" hidden="1" customHeight="1">
      <c r="A18832" s="470"/>
    </row>
    <row r="18833" spans="1:1" s="471" customFormat="1" ht="12" hidden="1" customHeight="1">
      <c r="A18833" s="470"/>
    </row>
    <row r="18834" spans="1:1" s="471" customFormat="1" ht="12" hidden="1" customHeight="1">
      <c r="A18834" s="470"/>
    </row>
    <row r="18835" spans="1:1" s="471" customFormat="1" ht="12" hidden="1" customHeight="1">
      <c r="A18835" s="470"/>
    </row>
    <row r="18836" spans="1:1" s="471" customFormat="1" ht="12" hidden="1" customHeight="1">
      <c r="A18836" s="470"/>
    </row>
    <row r="18837" spans="1:1" s="471" customFormat="1" ht="12" hidden="1" customHeight="1">
      <c r="A18837" s="470"/>
    </row>
    <row r="18838" spans="1:1" s="471" customFormat="1" ht="12" hidden="1" customHeight="1">
      <c r="A18838" s="470"/>
    </row>
    <row r="18839" spans="1:1" s="471" customFormat="1" ht="12" hidden="1" customHeight="1">
      <c r="A18839" s="470"/>
    </row>
    <row r="18840" spans="1:1" s="471" customFormat="1" ht="12" hidden="1" customHeight="1">
      <c r="A18840" s="470"/>
    </row>
    <row r="18841" spans="1:1" s="471" customFormat="1" ht="12" hidden="1" customHeight="1">
      <c r="A18841" s="470"/>
    </row>
    <row r="18842" spans="1:1" s="471" customFormat="1" ht="12" hidden="1" customHeight="1">
      <c r="A18842" s="470"/>
    </row>
    <row r="18843" spans="1:1" s="471" customFormat="1" ht="12" hidden="1" customHeight="1">
      <c r="A18843" s="470"/>
    </row>
    <row r="18844" spans="1:1" s="471" customFormat="1" ht="12" hidden="1" customHeight="1">
      <c r="A18844" s="470"/>
    </row>
    <row r="18845" spans="1:1" s="471" customFormat="1" ht="12" hidden="1" customHeight="1">
      <c r="A18845" s="470"/>
    </row>
    <row r="18846" spans="1:1" s="471" customFormat="1" ht="12" hidden="1" customHeight="1">
      <c r="A18846" s="470"/>
    </row>
    <row r="18847" spans="1:1" s="471" customFormat="1" ht="12" hidden="1" customHeight="1">
      <c r="A18847" s="470"/>
    </row>
    <row r="18848" spans="1:1" s="471" customFormat="1" ht="12" hidden="1" customHeight="1">
      <c r="A18848" s="470"/>
    </row>
    <row r="18849" spans="1:1" s="471" customFormat="1" ht="12" hidden="1" customHeight="1">
      <c r="A18849" s="470"/>
    </row>
    <row r="18850" spans="1:1" s="471" customFormat="1" ht="12" hidden="1" customHeight="1">
      <c r="A18850" s="470"/>
    </row>
    <row r="18851" spans="1:1" s="471" customFormat="1" ht="12" hidden="1" customHeight="1">
      <c r="A18851" s="470"/>
    </row>
    <row r="18852" spans="1:1" s="471" customFormat="1" ht="12" hidden="1" customHeight="1">
      <c r="A18852" s="470"/>
    </row>
    <row r="18853" spans="1:1" s="471" customFormat="1" ht="12" hidden="1" customHeight="1">
      <c r="A18853" s="470"/>
    </row>
    <row r="18854" spans="1:1" s="471" customFormat="1" ht="12" hidden="1" customHeight="1">
      <c r="A18854" s="470"/>
    </row>
    <row r="18855" spans="1:1" s="471" customFormat="1" ht="12" hidden="1" customHeight="1">
      <c r="A18855" s="470"/>
    </row>
    <row r="18856" spans="1:1" s="471" customFormat="1" ht="12" hidden="1" customHeight="1">
      <c r="A18856" s="470"/>
    </row>
    <row r="18857" spans="1:1" s="471" customFormat="1" ht="12" hidden="1" customHeight="1">
      <c r="A18857" s="470"/>
    </row>
    <row r="18858" spans="1:1" s="471" customFormat="1" ht="12" hidden="1" customHeight="1">
      <c r="A18858" s="470"/>
    </row>
    <row r="18859" spans="1:1" s="471" customFormat="1" ht="12" hidden="1" customHeight="1">
      <c r="A18859" s="470"/>
    </row>
    <row r="18860" spans="1:1" s="471" customFormat="1" ht="12" hidden="1" customHeight="1">
      <c r="A18860" s="470"/>
    </row>
    <row r="18861" spans="1:1" s="471" customFormat="1" ht="12" hidden="1" customHeight="1">
      <c r="A18861" s="470"/>
    </row>
    <row r="18862" spans="1:1" s="471" customFormat="1" ht="12" hidden="1" customHeight="1">
      <c r="A18862" s="470"/>
    </row>
    <row r="18863" spans="1:1" s="471" customFormat="1" ht="12" hidden="1" customHeight="1">
      <c r="A18863" s="470"/>
    </row>
    <row r="18864" spans="1:1" s="471" customFormat="1" ht="12" hidden="1" customHeight="1">
      <c r="A18864" s="470"/>
    </row>
    <row r="18865" spans="1:1" s="471" customFormat="1" ht="12" hidden="1" customHeight="1">
      <c r="A18865" s="470"/>
    </row>
    <row r="18866" spans="1:1" s="471" customFormat="1" ht="12" hidden="1" customHeight="1">
      <c r="A18866" s="470"/>
    </row>
    <row r="18867" spans="1:1" s="471" customFormat="1" ht="12" hidden="1" customHeight="1">
      <c r="A18867" s="470"/>
    </row>
    <row r="18868" spans="1:1" s="471" customFormat="1" ht="12" hidden="1" customHeight="1">
      <c r="A18868" s="470"/>
    </row>
    <row r="18869" spans="1:1" s="471" customFormat="1" ht="12" hidden="1" customHeight="1">
      <c r="A18869" s="470"/>
    </row>
    <row r="18870" spans="1:1" s="471" customFormat="1" ht="12" hidden="1" customHeight="1">
      <c r="A18870" s="470"/>
    </row>
    <row r="18871" spans="1:1" s="471" customFormat="1" ht="12" hidden="1" customHeight="1">
      <c r="A18871" s="470"/>
    </row>
    <row r="18872" spans="1:1" s="471" customFormat="1" ht="12" hidden="1" customHeight="1">
      <c r="A18872" s="470"/>
    </row>
    <row r="18873" spans="1:1" s="471" customFormat="1" ht="12" hidden="1" customHeight="1">
      <c r="A18873" s="470"/>
    </row>
    <row r="18874" spans="1:1" s="471" customFormat="1" ht="12" hidden="1" customHeight="1">
      <c r="A18874" s="470"/>
    </row>
    <row r="18875" spans="1:1" s="471" customFormat="1" ht="12" hidden="1" customHeight="1">
      <c r="A18875" s="470"/>
    </row>
    <row r="18876" spans="1:1" s="471" customFormat="1" ht="12" hidden="1" customHeight="1">
      <c r="A18876" s="470"/>
    </row>
    <row r="18877" spans="1:1" s="471" customFormat="1" ht="12" hidden="1" customHeight="1">
      <c r="A18877" s="470"/>
    </row>
    <row r="18878" spans="1:1" s="471" customFormat="1" ht="12" hidden="1" customHeight="1">
      <c r="A18878" s="470"/>
    </row>
    <row r="18879" spans="1:1" s="471" customFormat="1" ht="12" hidden="1" customHeight="1">
      <c r="A18879" s="470"/>
    </row>
    <row r="18880" spans="1:1" s="471" customFormat="1" ht="12" hidden="1" customHeight="1">
      <c r="A18880" s="470"/>
    </row>
    <row r="18881" spans="1:1" s="471" customFormat="1" ht="12" hidden="1" customHeight="1">
      <c r="A18881" s="470"/>
    </row>
    <row r="18882" spans="1:1" s="471" customFormat="1" ht="12" hidden="1" customHeight="1">
      <c r="A18882" s="470"/>
    </row>
    <row r="18883" spans="1:1" s="471" customFormat="1" ht="12" hidden="1" customHeight="1">
      <c r="A18883" s="470"/>
    </row>
    <row r="18884" spans="1:1" s="471" customFormat="1" ht="12" hidden="1" customHeight="1">
      <c r="A18884" s="470"/>
    </row>
    <row r="18885" spans="1:1" s="471" customFormat="1" ht="12" hidden="1" customHeight="1">
      <c r="A18885" s="470"/>
    </row>
    <row r="18886" spans="1:1" s="471" customFormat="1" ht="12" hidden="1" customHeight="1">
      <c r="A18886" s="470"/>
    </row>
    <row r="18887" spans="1:1" s="471" customFormat="1" ht="12" hidden="1" customHeight="1">
      <c r="A18887" s="470"/>
    </row>
    <row r="18888" spans="1:1" s="471" customFormat="1" ht="12" hidden="1" customHeight="1">
      <c r="A18888" s="470"/>
    </row>
    <row r="18889" spans="1:1" s="471" customFormat="1" ht="12" hidden="1" customHeight="1">
      <c r="A18889" s="470"/>
    </row>
    <row r="18890" spans="1:1" s="471" customFormat="1" ht="12" hidden="1" customHeight="1">
      <c r="A18890" s="470"/>
    </row>
    <row r="18891" spans="1:1" s="471" customFormat="1" ht="12" hidden="1" customHeight="1">
      <c r="A18891" s="470"/>
    </row>
    <row r="18892" spans="1:1" s="471" customFormat="1" ht="12" hidden="1" customHeight="1">
      <c r="A18892" s="470"/>
    </row>
    <row r="18893" spans="1:1" s="471" customFormat="1" ht="12" hidden="1" customHeight="1">
      <c r="A18893" s="470"/>
    </row>
    <row r="18894" spans="1:1" s="471" customFormat="1" ht="12" hidden="1" customHeight="1">
      <c r="A18894" s="470"/>
    </row>
    <row r="18895" spans="1:1" s="471" customFormat="1" ht="12" hidden="1" customHeight="1">
      <c r="A18895" s="470"/>
    </row>
    <row r="18896" spans="1:1" s="471" customFormat="1" ht="12" hidden="1" customHeight="1">
      <c r="A18896" s="470"/>
    </row>
    <row r="18897" spans="1:1" s="471" customFormat="1" ht="12" hidden="1" customHeight="1">
      <c r="A18897" s="470"/>
    </row>
    <row r="18898" spans="1:1" s="471" customFormat="1" ht="12" hidden="1" customHeight="1">
      <c r="A18898" s="470"/>
    </row>
    <row r="18899" spans="1:1" s="471" customFormat="1" ht="12" hidden="1" customHeight="1">
      <c r="A18899" s="470"/>
    </row>
    <row r="18900" spans="1:1" s="471" customFormat="1" ht="12" hidden="1" customHeight="1">
      <c r="A18900" s="470"/>
    </row>
    <row r="18901" spans="1:1" s="471" customFormat="1" ht="12" hidden="1" customHeight="1">
      <c r="A18901" s="470"/>
    </row>
    <row r="18902" spans="1:1" s="471" customFormat="1" ht="12" hidden="1" customHeight="1">
      <c r="A18902" s="470"/>
    </row>
    <row r="18903" spans="1:1" s="471" customFormat="1" ht="12" hidden="1" customHeight="1">
      <c r="A18903" s="470"/>
    </row>
    <row r="18904" spans="1:1" s="471" customFormat="1" ht="12" hidden="1" customHeight="1">
      <c r="A18904" s="470"/>
    </row>
    <row r="18905" spans="1:1" s="471" customFormat="1" ht="12" hidden="1" customHeight="1">
      <c r="A18905" s="470"/>
    </row>
    <row r="18906" spans="1:1" s="471" customFormat="1" ht="12" hidden="1" customHeight="1">
      <c r="A18906" s="470"/>
    </row>
    <row r="18907" spans="1:1" s="471" customFormat="1" ht="12" hidden="1" customHeight="1">
      <c r="A18907" s="470"/>
    </row>
    <row r="18908" spans="1:1" s="471" customFormat="1" ht="12" hidden="1" customHeight="1">
      <c r="A18908" s="470"/>
    </row>
    <row r="18909" spans="1:1" s="471" customFormat="1" ht="12" hidden="1" customHeight="1">
      <c r="A18909" s="470"/>
    </row>
    <row r="18910" spans="1:1" s="471" customFormat="1" ht="12" hidden="1" customHeight="1">
      <c r="A18910" s="470"/>
    </row>
    <row r="18911" spans="1:1" s="471" customFormat="1" ht="12" hidden="1" customHeight="1">
      <c r="A18911" s="470"/>
    </row>
    <row r="18912" spans="1:1" s="471" customFormat="1" ht="12" hidden="1" customHeight="1">
      <c r="A18912" s="470"/>
    </row>
    <row r="18913" spans="1:1" s="471" customFormat="1" ht="12" hidden="1" customHeight="1">
      <c r="A18913" s="470"/>
    </row>
    <row r="18914" spans="1:1" s="471" customFormat="1" ht="12" hidden="1" customHeight="1">
      <c r="A18914" s="470"/>
    </row>
    <row r="18915" spans="1:1" s="471" customFormat="1" ht="12" hidden="1" customHeight="1">
      <c r="A18915" s="470"/>
    </row>
    <row r="18916" spans="1:1" s="471" customFormat="1" ht="12" hidden="1" customHeight="1">
      <c r="A18916" s="470"/>
    </row>
    <row r="18917" spans="1:1" s="471" customFormat="1" ht="12" hidden="1" customHeight="1">
      <c r="A18917" s="470"/>
    </row>
    <row r="18918" spans="1:1" s="471" customFormat="1" ht="12" hidden="1" customHeight="1">
      <c r="A18918" s="470"/>
    </row>
    <row r="18919" spans="1:1" s="471" customFormat="1" ht="12" hidden="1" customHeight="1">
      <c r="A18919" s="470"/>
    </row>
    <row r="18920" spans="1:1" s="471" customFormat="1" ht="12" hidden="1" customHeight="1">
      <c r="A18920" s="470"/>
    </row>
    <row r="18921" spans="1:1" s="471" customFormat="1" ht="12" hidden="1" customHeight="1">
      <c r="A18921" s="470"/>
    </row>
    <row r="18922" spans="1:1" s="471" customFormat="1" ht="12" hidden="1" customHeight="1">
      <c r="A18922" s="470"/>
    </row>
    <row r="18923" spans="1:1" s="471" customFormat="1" ht="12" hidden="1" customHeight="1">
      <c r="A18923" s="470"/>
    </row>
    <row r="18924" spans="1:1" s="471" customFormat="1" ht="12" hidden="1" customHeight="1">
      <c r="A18924" s="470"/>
    </row>
    <row r="18925" spans="1:1" s="471" customFormat="1" ht="12" hidden="1" customHeight="1">
      <c r="A18925" s="470"/>
    </row>
    <row r="18926" spans="1:1" s="471" customFormat="1" ht="12" hidden="1" customHeight="1">
      <c r="A18926" s="470"/>
    </row>
    <row r="18927" spans="1:1" s="471" customFormat="1" ht="12" hidden="1" customHeight="1">
      <c r="A18927" s="470"/>
    </row>
    <row r="18928" spans="1:1" s="471" customFormat="1" ht="12" hidden="1" customHeight="1">
      <c r="A18928" s="470"/>
    </row>
    <row r="18929" spans="1:1" s="471" customFormat="1" ht="12" hidden="1" customHeight="1">
      <c r="A18929" s="470"/>
    </row>
    <row r="18930" spans="1:1" s="471" customFormat="1" ht="12" hidden="1" customHeight="1">
      <c r="A18930" s="470"/>
    </row>
    <row r="18931" spans="1:1" s="471" customFormat="1" ht="12" hidden="1" customHeight="1">
      <c r="A18931" s="470"/>
    </row>
    <row r="18932" spans="1:1" s="471" customFormat="1" ht="12" hidden="1" customHeight="1">
      <c r="A18932" s="470"/>
    </row>
    <row r="18933" spans="1:1" s="471" customFormat="1" ht="12" hidden="1" customHeight="1">
      <c r="A18933" s="470"/>
    </row>
    <row r="18934" spans="1:1" s="471" customFormat="1" ht="12" hidden="1" customHeight="1">
      <c r="A18934" s="470"/>
    </row>
    <row r="18935" spans="1:1" s="471" customFormat="1" ht="12" hidden="1" customHeight="1">
      <c r="A18935" s="470"/>
    </row>
    <row r="18936" spans="1:1" s="471" customFormat="1" ht="12" hidden="1" customHeight="1">
      <c r="A18936" s="470"/>
    </row>
    <row r="18937" spans="1:1" s="471" customFormat="1" ht="12" hidden="1" customHeight="1">
      <c r="A18937" s="470"/>
    </row>
    <row r="18938" spans="1:1" s="471" customFormat="1" ht="12" hidden="1" customHeight="1">
      <c r="A18938" s="470"/>
    </row>
    <row r="18939" spans="1:1" s="471" customFormat="1" ht="12" hidden="1" customHeight="1">
      <c r="A18939" s="470"/>
    </row>
    <row r="18940" spans="1:1" s="471" customFormat="1" ht="12" hidden="1" customHeight="1">
      <c r="A18940" s="470"/>
    </row>
    <row r="18941" spans="1:1" s="471" customFormat="1" ht="12" hidden="1" customHeight="1">
      <c r="A18941" s="470"/>
    </row>
    <row r="18942" spans="1:1" s="471" customFormat="1" ht="12" hidden="1" customHeight="1">
      <c r="A18942" s="470"/>
    </row>
    <row r="18943" spans="1:1" s="471" customFormat="1" ht="12" hidden="1" customHeight="1">
      <c r="A18943" s="470"/>
    </row>
    <row r="18944" spans="1:1" s="471" customFormat="1" ht="12" hidden="1" customHeight="1">
      <c r="A18944" s="470"/>
    </row>
    <row r="18945" spans="1:1" s="471" customFormat="1" ht="12" hidden="1" customHeight="1">
      <c r="A18945" s="470"/>
    </row>
    <row r="18946" spans="1:1" s="471" customFormat="1" ht="12" hidden="1" customHeight="1">
      <c r="A18946" s="470"/>
    </row>
    <row r="18947" spans="1:1" s="471" customFormat="1" ht="12" hidden="1" customHeight="1">
      <c r="A18947" s="470"/>
    </row>
    <row r="18948" spans="1:1" s="471" customFormat="1" ht="12" hidden="1" customHeight="1">
      <c r="A18948" s="470"/>
    </row>
    <row r="18949" spans="1:1" s="471" customFormat="1" ht="12" hidden="1" customHeight="1">
      <c r="A18949" s="470"/>
    </row>
    <row r="18950" spans="1:1" s="471" customFormat="1" ht="12" hidden="1" customHeight="1">
      <c r="A18950" s="470"/>
    </row>
    <row r="18951" spans="1:1" s="471" customFormat="1" ht="12" hidden="1" customHeight="1">
      <c r="A18951" s="470"/>
    </row>
    <row r="18952" spans="1:1" s="471" customFormat="1" ht="12" hidden="1" customHeight="1">
      <c r="A18952" s="470"/>
    </row>
    <row r="18953" spans="1:1" s="471" customFormat="1" ht="12" hidden="1" customHeight="1">
      <c r="A18953" s="470"/>
    </row>
    <row r="18954" spans="1:1" s="471" customFormat="1" ht="12" hidden="1" customHeight="1">
      <c r="A18954" s="470"/>
    </row>
    <row r="18955" spans="1:1" s="471" customFormat="1" ht="12" hidden="1" customHeight="1">
      <c r="A18955" s="470"/>
    </row>
    <row r="18956" spans="1:1" s="471" customFormat="1" ht="12" hidden="1" customHeight="1">
      <c r="A18956" s="470"/>
    </row>
    <row r="18957" spans="1:1" s="471" customFormat="1" ht="12" hidden="1" customHeight="1">
      <c r="A18957" s="470"/>
    </row>
    <row r="18958" spans="1:1" s="471" customFormat="1" ht="12" hidden="1" customHeight="1">
      <c r="A18958" s="470"/>
    </row>
    <row r="18959" spans="1:1" s="471" customFormat="1" ht="12" hidden="1" customHeight="1">
      <c r="A18959" s="470"/>
    </row>
    <row r="18960" spans="1:1" s="471" customFormat="1" ht="12" hidden="1" customHeight="1">
      <c r="A18960" s="470"/>
    </row>
    <row r="18961" spans="1:1" s="471" customFormat="1" ht="12" hidden="1" customHeight="1">
      <c r="A18961" s="470"/>
    </row>
    <row r="18962" spans="1:1" s="471" customFormat="1" ht="12" hidden="1" customHeight="1">
      <c r="A18962" s="470"/>
    </row>
    <row r="18963" spans="1:1" s="471" customFormat="1" ht="12" hidden="1" customHeight="1">
      <c r="A18963" s="470"/>
    </row>
    <row r="18964" spans="1:1" s="471" customFormat="1" ht="12" hidden="1" customHeight="1">
      <c r="A18964" s="470"/>
    </row>
    <row r="18965" spans="1:1" s="471" customFormat="1" ht="12" hidden="1" customHeight="1">
      <c r="A18965" s="470"/>
    </row>
    <row r="18966" spans="1:1" s="471" customFormat="1" ht="12" hidden="1" customHeight="1">
      <c r="A18966" s="470"/>
    </row>
    <row r="18967" spans="1:1" s="471" customFormat="1" ht="12" hidden="1" customHeight="1">
      <c r="A18967" s="470"/>
    </row>
    <row r="18968" spans="1:1" s="471" customFormat="1" ht="12" hidden="1" customHeight="1">
      <c r="A18968" s="470"/>
    </row>
    <row r="18969" spans="1:1" s="471" customFormat="1" ht="12" hidden="1" customHeight="1">
      <c r="A18969" s="470"/>
    </row>
    <row r="18970" spans="1:1" s="471" customFormat="1" ht="12" hidden="1" customHeight="1">
      <c r="A18970" s="470"/>
    </row>
    <row r="18971" spans="1:1" s="471" customFormat="1" ht="12" hidden="1" customHeight="1">
      <c r="A18971" s="470"/>
    </row>
    <row r="18972" spans="1:1" s="471" customFormat="1" ht="12" hidden="1" customHeight="1">
      <c r="A18972" s="470"/>
    </row>
    <row r="18973" spans="1:1" s="471" customFormat="1" ht="12" hidden="1" customHeight="1">
      <c r="A18973" s="470"/>
    </row>
    <row r="18974" spans="1:1" s="471" customFormat="1" ht="12" hidden="1" customHeight="1">
      <c r="A18974" s="470"/>
    </row>
    <row r="18975" spans="1:1" s="471" customFormat="1" ht="12" hidden="1" customHeight="1">
      <c r="A18975" s="470"/>
    </row>
    <row r="18976" spans="1:1" s="471" customFormat="1" ht="12" hidden="1" customHeight="1">
      <c r="A18976" s="470"/>
    </row>
    <row r="18977" spans="1:1" s="471" customFormat="1" ht="12" hidden="1" customHeight="1">
      <c r="A18977" s="470"/>
    </row>
    <row r="18978" spans="1:1" s="471" customFormat="1" ht="12" hidden="1" customHeight="1">
      <c r="A18978" s="470"/>
    </row>
    <row r="18979" spans="1:1" s="471" customFormat="1" ht="12" hidden="1" customHeight="1">
      <c r="A18979" s="470"/>
    </row>
    <row r="18980" spans="1:1" s="471" customFormat="1" ht="12" hidden="1" customHeight="1">
      <c r="A18980" s="470"/>
    </row>
    <row r="18981" spans="1:1" s="471" customFormat="1" ht="12" hidden="1" customHeight="1">
      <c r="A18981" s="470"/>
    </row>
    <row r="18982" spans="1:1" s="471" customFormat="1" ht="12" hidden="1" customHeight="1">
      <c r="A18982" s="470"/>
    </row>
    <row r="18983" spans="1:1" s="471" customFormat="1" ht="12" hidden="1" customHeight="1">
      <c r="A18983" s="470"/>
    </row>
    <row r="18984" spans="1:1" s="471" customFormat="1" ht="12" hidden="1" customHeight="1">
      <c r="A18984" s="470"/>
    </row>
    <row r="18985" spans="1:1" s="471" customFormat="1" ht="12" hidden="1" customHeight="1">
      <c r="A18985" s="470"/>
    </row>
    <row r="18986" spans="1:1" s="471" customFormat="1" ht="12" hidden="1" customHeight="1">
      <c r="A18986" s="470"/>
    </row>
    <row r="18987" spans="1:1" s="471" customFormat="1" ht="12" hidden="1" customHeight="1">
      <c r="A18987" s="470"/>
    </row>
    <row r="18988" spans="1:1" s="471" customFormat="1" ht="12" hidden="1" customHeight="1">
      <c r="A18988" s="470"/>
    </row>
    <row r="18989" spans="1:1" s="471" customFormat="1" ht="12" hidden="1" customHeight="1">
      <c r="A18989" s="470"/>
    </row>
    <row r="18990" spans="1:1" s="471" customFormat="1" ht="12" hidden="1" customHeight="1">
      <c r="A18990" s="470"/>
    </row>
    <row r="18991" spans="1:1" s="471" customFormat="1" ht="12" hidden="1" customHeight="1">
      <c r="A18991" s="470"/>
    </row>
    <row r="18992" spans="1:1" s="471" customFormat="1" ht="12" hidden="1" customHeight="1">
      <c r="A18992" s="470"/>
    </row>
    <row r="18993" spans="1:1" s="471" customFormat="1" ht="12" hidden="1" customHeight="1">
      <c r="A18993" s="470"/>
    </row>
    <row r="18994" spans="1:1" s="471" customFormat="1" ht="12" hidden="1" customHeight="1">
      <c r="A18994" s="470"/>
    </row>
    <row r="18995" spans="1:1" s="471" customFormat="1" ht="12" hidden="1" customHeight="1">
      <c r="A18995" s="470"/>
    </row>
    <row r="18996" spans="1:1" s="471" customFormat="1" ht="12" hidden="1" customHeight="1">
      <c r="A18996" s="470"/>
    </row>
    <row r="18997" spans="1:1" s="471" customFormat="1" ht="12" hidden="1" customHeight="1">
      <c r="A18997" s="470"/>
    </row>
    <row r="18998" spans="1:1" s="471" customFormat="1" ht="12" hidden="1" customHeight="1">
      <c r="A18998" s="470"/>
    </row>
    <row r="18999" spans="1:1" s="471" customFormat="1" ht="12" hidden="1" customHeight="1">
      <c r="A18999" s="470"/>
    </row>
    <row r="19000" spans="1:1" s="471" customFormat="1" ht="12" hidden="1" customHeight="1">
      <c r="A19000" s="470"/>
    </row>
    <row r="19001" spans="1:1" s="471" customFormat="1" ht="12" hidden="1" customHeight="1">
      <c r="A19001" s="470"/>
    </row>
    <row r="19002" spans="1:1" s="471" customFormat="1" ht="12" hidden="1" customHeight="1">
      <c r="A19002" s="470"/>
    </row>
    <row r="19003" spans="1:1" s="471" customFormat="1" ht="12" hidden="1" customHeight="1">
      <c r="A19003" s="470"/>
    </row>
    <row r="19004" spans="1:1" s="471" customFormat="1" ht="12" hidden="1" customHeight="1">
      <c r="A19004" s="470"/>
    </row>
    <row r="19005" spans="1:1" s="471" customFormat="1" ht="12" hidden="1" customHeight="1">
      <c r="A19005" s="470"/>
    </row>
    <row r="19006" spans="1:1" s="471" customFormat="1" ht="12" hidden="1" customHeight="1">
      <c r="A19006" s="470"/>
    </row>
    <row r="19007" spans="1:1" s="471" customFormat="1" ht="12" hidden="1" customHeight="1">
      <c r="A19007" s="470"/>
    </row>
    <row r="19008" spans="1:1" s="471" customFormat="1" ht="12" hidden="1" customHeight="1">
      <c r="A19008" s="470"/>
    </row>
    <row r="19009" spans="1:1" s="471" customFormat="1" ht="12" hidden="1" customHeight="1">
      <c r="A19009" s="470"/>
    </row>
    <row r="19010" spans="1:1" s="471" customFormat="1" ht="12" hidden="1" customHeight="1">
      <c r="A19010" s="470"/>
    </row>
    <row r="19011" spans="1:1" s="471" customFormat="1" ht="12" hidden="1" customHeight="1">
      <c r="A19011" s="470"/>
    </row>
    <row r="19012" spans="1:1" s="471" customFormat="1" ht="12" hidden="1" customHeight="1">
      <c r="A19012" s="470"/>
    </row>
    <row r="19013" spans="1:1" s="471" customFormat="1" ht="12" hidden="1" customHeight="1">
      <c r="A19013" s="470"/>
    </row>
    <row r="19014" spans="1:1" s="471" customFormat="1" ht="12" hidden="1" customHeight="1">
      <c r="A19014" s="470"/>
    </row>
    <row r="19015" spans="1:1" s="471" customFormat="1" ht="12" hidden="1" customHeight="1">
      <c r="A19015" s="470"/>
    </row>
    <row r="19016" spans="1:1" s="471" customFormat="1" ht="12" hidden="1" customHeight="1">
      <c r="A19016" s="470"/>
    </row>
    <row r="19017" spans="1:1" s="471" customFormat="1" ht="12" hidden="1" customHeight="1">
      <c r="A19017" s="470"/>
    </row>
    <row r="19018" spans="1:1" s="471" customFormat="1" ht="12" hidden="1" customHeight="1">
      <c r="A19018" s="470"/>
    </row>
    <row r="19019" spans="1:1" s="471" customFormat="1" ht="12" hidden="1" customHeight="1">
      <c r="A19019" s="470"/>
    </row>
    <row r="19020" spans="1:1" s="471" customFormat="1" ht="12" hidden="1" customHeight="1">
      <c r="A19020" s="470"/>
    </row>
    <row r="19021" spans="1:1" s="471" customFormat="1" ht="12" hidden="1" customHeight="1">
      <c r="A19021" s="470"/>
    </row>
    <row r="19022" spans="1:1" s="471" customFormat="1" ht="12" hidden="1" customHeight="1">
      <c r="A19022" s="470"/>
    </row>
    <row r="19023" spans="1:1" s="471" customFormat="1" ht="12" hidden="1" customHeight="1">
      <c r="A19023" s="470"/>
    </row>
    <row r="19024" spans="1:1" s="471" customFormat="1" ht="12" hidden="1" customHeight="1">
      <c r="A19024" s="470"/>
    </row>
    <row r="19025" spans="1:1" s="471" customFormat="1" ht="12" hidden="1" customHeight="1">
      <c r="A19025" s="470"/>
    </row>
    <row r="19026" spans="1:1" s="471" customFormat="1" ht="12" hidden="1" customHeight="1">
      <c r="A19026" s="470"/>
    </row>
    <row r="19027" spans="1:1" s="471" customFormat="1" ht="12" hidden="1" customHeight="1">
      <c r="A19027" s="470"/>
    </row>
    <row r="19028" spans="1:1" s="471" customFormat="1" ht="12" hidden="1" customHeight="1">
      <c r="A19028" s="470"/>
    </row>
    <row r="19029" spans="1:1" s="471" customFormat="1" ht="12" hidden="1" customHeight="1">
      <c r="A19029" s="470"/>
    </row>
    <row r="19030" spans="1:1" s="471" customFormat="1" ht="12" hidden="1" customHeight="1">
      <c r="A19030" s="470"/>
    </row>
    <row r="19031" spans="1:1" s="471" customFormat="1" ht="12" hidden="1" customHeight="1">
      <c r="A19031" s="470"/>
    </row>
    <row r="19032" spans="1:1" s="471" customFormat="1" ht="12" hidden="1" customHeight="1">
      <c r="A19032" s="470"/>
    </row>
    <row r="19033" spans="1:1" s="471" customFormat="1" ht="12" hidden="1" customHeight="1">
      <c r="A19033" s="470"/>
    </row>
    <row r="19034" spans="1:1" s="471" customFormat="1" ht="12" hidden="1" customHeight="1">
      <c r="A19034" s="470"/>
    </row>
    <row r="19035" spans="1:1" s="471" customFormat="1" ht="12" hidden="1" customHeight="1">
      <c r="A19035" s="470"/>
    </row>
    <row r="19036" spans="1:1" s="471" customFormat="1" ht="12" hidden="1" customHeight="1">
      <c r="A19036" s="470"/>
    </row>
    <row r="19037" spans="1:1" s="471" customFormat="1" ht="12" hidden="1" customHeight="1">
      <c r="A19037" s="470"/>
    </row>
    <row r="19038" spans="1:1" s="471" customFormat="1" ht="12" hidden="1" customHeight="1">
      <c r="A19038" s="470"/>
    </row>
    <row r="19039" spans="1:1" s="471" customFormat="1" ht="12" hidden="1" customHeight="1">
      <c r="A19039" s="470"/>
    </row>
    <row r="19040" spans="1:1" s="471" customFormat="1" ht="12" hidden="1" customHeight="1">
      <c r="A19040" s="470"/>
    </row>
    <row r="19041" spans="1:1" s="471" customFormat="1" ht="12" hidden="1" customHeight="1">
      <c r="A19041" s="470"/>
    </row>
    <row r="19042" spans="1:1" s="471" customFormat="1" ht="12" hidden="1" customHeight="1">
      <c r="A19042" s="470"/>
    </row>
    <row r="19043" spans="1:1" s="471" customFormat="1" ht="12" hidden="1" customHeight="1">
      <c r="A19043" s="470"/>
    </row>
    <row r="19044" spans="1:1" s="471" customFormat="1" ht="12" hidden="1" customHeight="1">
      <c r="A19044" s="470"/>
    </row>
    <row r="19045" spans="1:1" s="471" customFormat="1" ht="12" hidden="1" customHeight="1">
      <c r="A19045" s="470"/>
    </row>
    <row r="19046" spans="1:1" s="471" customFormat="1" ht="12" hidden="1" customHeight="1">
      <c r="A19046" s="470"/>
    </row>
    <row r="19047" spans="1:1" s="471" customFormat="1" ht="12" hidden="1" customHeight="1">
      <c r="A19047" s="470"/>
    </row>
    <row r="19048" spans="1:1" s="471" customFormat="1" ht="12" hidden="1" customHeight="1">
      <c r="A19048" s="470"/>
    </row>
    <row r="19049" spans="1:1" s="471" customFormat="1" ht="12" hidden="1" customHeight="1">
      <c r="A19049" s="470"/>
    </row>
    <row r="19050" spans="1:1" s="471" customFormat="1" ht="12" hidden="1" customHeight="1">
      <c r="A19050" s="470"/>
    </row>
    <row r="19051" spans="1:1" s="471" customFormat="1" ht="12" hidden="1" customHeight="1">
      <c r="A19051" s="470"/>
    </row>
    <row r="19052" spans="1:1" s="471" customFormat="1" ht="12" hidden="1" customHeight="1">
      <c r="A19052" s="470"/>
    </row>
    <row r="19053" spans="1:1" s="471" customFormat="1" ht="12" hidden="1" customHeight="1">
      <c r="A19053" s="470"/>
    </row>
    <row r="19054" spans="1:1" s="471" customFormat="1" ht="12" hidden="1" customHeight="1">
      <c r="A19054" s="470"/>
    </row>
    <row r="19055" spans="1:1" s="471" customFormat="1" ht="12" hidden="1" customHeight="1">
      <c r="A19055" s="470"/>
    </row>
    <row r="19056" spans="1:1" s="471" customFormat="1" ht="12" hidden="1" customHeight="1">
      <c r="A19056" s="470"/>
    </row>
    <row r="19057" spans="1:1" s="471" customFormat="1" ht="12" hidden="1" customHeight="1">
      <c r="A19057" s="470"/>
    </row>
    <row r="19058" spans="1:1" s="471" customFormat="1" ht="12" hidden="1" customHeight="1">
      <c r="A19058" s="470"/>
    </row>
    <row r="19059" spans="1:1" s="471" customFormat="1" ht="12" hidden="1" customHeight="1">
      <c r="A19059" s="470"/>
    </row>
    <row r="19060" spans="1:1" s="471" customFormat="1" ht="12" hidden="1" customHeight="1">
      <c r="A19060" s="470"/>
    </row>
    <row r="19061" spans="1:1" s="471" customFormat="1" ht="12" hidden="1" customHeight="1">
      <c r="A19061" s="470"/>
    </row>
    <row r="19062" spans="1:1" s="471" customFormat="1" ht="12" hidden="1" customHeight="1">
      <c r="A19062" s="470"/>
    </row>
    <row r="19063" spans="1:1" s="471" customFormat="1" ht="12" hidden="1" customHeight="1">
      <c r="A19063" s="470"/>
    </row>
    <row r="19064" spans="1:1" s="471" customFormat="1" ht="12" hidden="1" customHeight="1">
      <c r="A19064" s="470"/>
    </row>
    <row r="19065" spans="1:1" s="471" customFormat="1" ht="12" hidden="1" customHeight="1">
      <c r="A19065" s="470"/>
    </row>
    <row r="19066" spans="1:1" s="471" customFormat="1" ht="12" hidden="1" customHeight="1">
      <c r="A19066" s="470"/>
    </row>
    <row r="19067" spans="1:1" s="471" customFormat="1" ht="12" hidden="1" customHeight="1">
      <c r="A19067" s="470"/>
    </row>
    <row r="19068" spans="1:1" s="471" customFormat="1" ht="12" hidden="1" customHeight="1">
      <c r="A19068" s="470"/>
    </row>
    <row r="19069" spans="1:1" s="471" customFormat="1" ht="12" hidden="1" customHeight="1">
      <c r="A19069" s="470"/>
    </row>
    <row r="19070" spans="1:1" s="471" customFormat="1" ht="12" hidden="1" customHeight="1">
      <c r="A19070" s="470"/>
    </row>
    <row r="19071" spans="1:1" s="471" customFormat="1" ht="12" hidden="1" customHeight="1">
      <c r="A19071" s="470"/>
    </row>
    <row r="19072" spans="1:1" s="471" customFormat="1" ht="12" hidden="1" customHeight="1">
      <c r="A19072" s="470"/>
    </row>
    <row r="19073" spans="1:1" s="471" customFormat="1" ht="12" hidden="1" customHeight="1">
      <c r="A19073" s="470"/>
    </row>
    <row r="19074" spans="1:1" s="471" customFormat="1" ht="12" hidden="1" customHeight="1">
      <c r="A19074" s="470"/>
    </row>
    <row r="19075" spans="1:1" s="471" customFormat="1" ht="12" hidden="1" customHeight="1">
      <c r="A19075" s="470"/>
    </row>
    <row r="19076" spans="1:1" s="471" customFormat="1" ht="12" hidden="1" customHeight="1">
      <c r="A19076" s="470"/>
    </row>
    <row r="19077" spans="1:1" s="471" customFormat="1" ht="12" hidden="1" customHeight="1">
      <c r="A19077" s="470"/>
    </row>
    <row r="19078" spans="1:1" s="471" customFormat="1" ht="12" hidden="1" customHeight="1">
      <c r="A19078" s="470"/>
    </row>
    <row r="19079" spans="1:1" s="471" customFormat="1" ht="12" hidden="1" customHeight="1">
      <c r="A19079" s="470"/>
    </row>
    <row r="19080" spans="1:1" s="471" customFormat="1" ht="12" hidden="1" customHeight="1">
      <c r="A19080" s="470"/>
    </row>
    <row r="19081" spans="1:1" s="471" customFormat="1" ht="12" hidden="1" customHeight="1">
      <c r="A19081" s="470"/>
    </row>
    <row r="19082" spans="1:1" s="471" customFormat="1" ht="12" hidden="1" customHeight="1">
      <c r="A19082" s="470"/>
    </row>
    <row r="19083" spans="1:1" s="471" customFormat="1" ht="12" hidden="1" customHeight="1">
      <c r="A19083" s="470"/>
    </row>
    <row r="19084" spans="1:1" s="471" customFormat="1" ht="12" hidden="1" customHeight="1">
      <c r="A19084" s="470"/>
    </row>
    <row r="19085" spans="1:1" s="471" customFormat="1" ht="12" hidden="1" customHeight="1">
      <c r="A19085" s="470"/>
    </row>
    <row r="19086" spans="1:1" s="471" customFormat="1" ht="12" hidden="1" customHeight="1">
      <c r="A19086" s="470"/>
    </row>
    <row r="19087" spans="1:1" s="471" customFormat="1" ht="12" hidden="1" customHeight="1">
      <c r="A19087" s="470"/>
    </row>
    <row r="19088" spans="1:1" s="471" customFormat="1" ht="12" hidden="1" customHeight="1">
      <c r="A19088" s="470"/>
    </row>
    <row r="19089" spans="1:1" s="471" customFormat="1" ht="12" hidden="1" customHeight="1">
      <c r="A19089" s="470"/>
    </row>
    <row r="19090" spans="1:1" s="471" customFormat="1" ht="12" hidden="1" customHeight="1">
      <c r="A19090" s="470"/>
    </row>
    <row r="19091" spans="1:1" s="471" customFormat="1" ht="12" hidden="1" customHeight="1">
      <c r="A19091" s="470"/>
    </row>
    <row r="19092" spans="1:1" s="471" customFormat="1" ht="12" hidden="1" customHeight="1">
      <c r="A19092" s="470"/>
    </row>
    <row r="19093" spans="1:1" s="471" customFormat="1" ht="12" hidden="1" customHeight="1">
      <c r="A19093" s="470"/>
    </row>
    <row r="19094" spans="1:1" s="471" customFormat="1" ht="12" hidden="1" customHeight="1">
      <c r="A19094" s="470"/>
    </row>
    <row r="19095" spans="1:1" s="471" customFormat="1" ht="12" hidden="1" customHeight="1">
      <c r="A19095" s="470"/>
    </row>
    <row r="19096" spans="1:1" s="471" customFormat="1" ht="12" hidden="1" customHeight="1">
      <c r="A19096" s="470"/>
    </row>
    <row r="19097" spans="1:1" s="471" customFormat="1" ht="12" hidden="1" customHeight="1">
      <c r="A19097" s="470"/>
    </row>
    <row r="19098" spans="1:1" s="471" customFormat="1" ht="12" hidden="1" customHeight="1">
      <c r="A19098" s="470"/>
    </row>
    <row r="19099" spans="1:1" s="471" customFormat="1" ht="12" hidden="1" customHeight="1">
      <c r="A19099" s="470"/>
    </row>
    <row r="19100" spans="1:1" s="471" customFormat="1" ht="12" hidden="1" customHeight="1">
      <c r="A19100" s="470"/>
    </row>
    <row r="19101" spans="1:1" s="471" customFormat="1" ht="12" hidden="1" customHeight="1">
      <c r="A19101" s="470"/>
    </row>
    <row r="19102" spans="1:1" s="471" customFormat="1" ht="12" hidden="1" customHeight="1">
      <c r="A19102" s="470"/>
    </row>
    <row r="19103" spans="1:1" s="471" customFormat="1" ht="12" hidden="1" customHeight="1">
      <c r="A19103" s="470"/>
    </row>
    <row r="19104" spans="1:1" s="471" customFormat="1" ht="12" hidden="1" customHeight="1">
      <c r="A19104" s="470"/>
    </row>
    <row r="19105" spans="1:1" s="471" customFormat="1" ht="12" hidden="1" customHeight="1">
      <c r="A19105" s="470"/>
    </row>
    <row r="19106" spans="1:1" s="471" customFormat="1" ht="12" hidden="1" customHeight="1">
      <c r="A19106" s="470"/>
    </row>
    <row r="19107" spans="1:1" s="471" customFormat="1" ht="12" hidden="1" customHeight="1">
      <c r="A19107" s="470"/>
    </row>
    <row r="19108" spans="1:1" s="471" customFormat="1" ht="12" hidden="1" customHeight="1">
      <c r="A19108" s="470"/>
    </row>
    <row r="19109" spans="1:1" s="471" customFormat="1" ht="12" hidden="1" customHeight="1">
      <c r="A19109" s="470"/>
    </row>
    <row r="19110" spans="1:1" s="471" customFormat="1" ht="12" hidden="1" customHeight="1">
      <c r="A19110" s="470"/>
    </row>
    <row r="19111" spans="1:1" s="471" customFormat="1" ht="12" hidden="1" customHeight="1">
      <c r="A19111" s="470"/>
    </row>
    <row r="19112" spans="1:1" s="471" customFormat="1" ht="12" hidden="1" customHeight="1">
      <c r="A19112" s="470"/>
    </row>
    <row r="19113" spans="1:1" s="471" customFormat="1" ht="12" hidden="1" customHeight="1">
      <c r="A19113" s="470"/>
    </row>
    <row r="19114" spans="1:1" s="471" customFormat="1" ht="12" hidden="1" customHeight="1">
      <c r="A19114" s="470"/>
    </row>
    <row r="19115" spans="1:1" s="471" customFormat="1" ht="12" hidden="1" customHeight="1">
      <c r="A19115" s="470"/>
    </row>
    <row r="19116" spans="1:1" s="471" customFormat="1" ht="12" hidden="1" customHeight="1">
      <c r="A19116" s="470"/>
    </row>
    <row r="19117" spans="1:1" s="471" customFormat="1" ht="12" hidden="1" customHeight="1">
      <c r="A19117" s="470"/>
    </row>
    <row r="19118" spans="1:1" s="471" customFormat="1" ht="12" hidden="1" customHeight="1">
      <c r="A19118" s="470"/>
    </row>
    <row r="19119" spans="1:1" s="471" customFormat="1" ht="12" hidden="1" customHeight="1">
      <c r="A19119" s="470"/>
    </row>
    <row r="19120" spans="1:1" s="471" customFormat="1" ht="12" hidden="1" customHeight="1">
      <c r="A19120" s="470"/>
    </row>
    <row r="19121" spans="1:1" s="471" customFormat="1" ht="12" hidden="1" customHeight="1">
      <c r="A19121" s="470"/>
    </row>
    <row r="19122" spans="1:1" s="471" customFormat="1" ht="12" hidden="1" customHeight="1">
      <c r="A19122" s="470"/>
    </row>
    <row r="19123" spans="1:1" s="471" customFormat="1" ht="12" hidden="1" customHeight="1">
      <c r="A19123" s="470"/>
    </row>
    <row r="19124" spans="1:1" s="471" customFormat="1" ht="12" hidden="1" customHeight="1">
      <c r="A19124" s="470"/>
    </row>
    <row r="19125" spans="1:1" s="471" customFormat="1" ht="12" hidden="1" customHeight="1">
      <c r="A19125" s="470"/>
    </row>
    <row r="19126" spans="1:1" s="471" customFormat="1" ht="12" hidden="1" customHeight="1">
      <c r="A19126" s="470"/>
    </row>
    <row r="19127" spans="1:1" s="471" customFormat="1" ht="12" hidden="1" customHeight="1">
      <c r="A19127" s="470"/>
    </row>
    <row r="19128" spans="1:1" s="471" customFormat="1" ht="12" hidden="1" customHeight="1">
      <c r="A19128" s="470"/>
    </row>
    <row r="19129" spans="1:1" s="471" customFormat="1" ht="12" hidden="1" customHeight="1">
      <c r="A19129" s="470"/>
    </row>
    <row r="19130" spans="1:1" s="471" customFormat="1" ht="12" hidden="1" customHeight="1">
      <c r="A19130" s="470"/>
    </row>
    <row r="19131" spans="1:1" s="471" customFormat="1" ht="12" hidden="1" customHeight="1">
      <c r="A19131" s="470"/>
    </row>
    <row r="19132" spans="1:1" s="471" customFormat="1" ht="12" hidden="1" customHeight="1">
      <c r="A19132" s="470"/>
    </row>
    <row r="19133" spans="1:1" s="471" customFormat="1" ht="12" hidden="1" customHeight="1">
      <c r="A19133" s="470"/>
    </row>
    <row r="19134" spans="1:1" s="471" customFormat="1" ht="12" hidden="1" customHeight="1">
      <c r="A19134" s="470"/>
    </row>
    <row r="19135" spans="1:1" s="471" customFormat="1" ht="12" hidden="1" customHeight="1">
      <c r="A19135" s="470"/>
    </row>
    <row r="19136" spans="1:1" s="471" customFormat="1" ht="12" hidden="1" customHeight="1">
      <c r="A19136" s="470"/>
    </row>
    <row r="19137" spans="1:1" s="471" customFormat="1" ht="12" hidden="1" customHeight="1">
      <c r="A19137" s="470"/>
    </row>
    <row r="19138" spans="1:1" s="471" customFormat="1" ht="12" hidden="1" customHeight="1">
      <c r="A19138" s="470"/>
    </row>
    <row r="19139" spans="1:1" s="471" customFormat="1" ht="12" hidden="1" customHeight="1">
      <c r="A19139" s="470"/>
    </row>
    <row r="19140" spans="1:1" s="471" customFormat="1" ht="12" hidden="1" customHeight="1">
      <c r="A19140" s="470"/>
    </row>
    <row r="19141" spans="1:1" s="471" customFormat="1" ht="12" hidden="1" customHeight="1">
      <c r="A19141" s="470"/>
    </row>
    <row r="19142" spans="1:1" s="471" customFormat="1" ht="12" hidden="1" customHeight="1">
      <c r="A19142" s="470"/>
    </row>
    <row r="19143" spans="1:1" s="471" customFormat="1" ht="12" hidden="1" customHeight="1">
      <c r="A19143" s="470"/>
    </row>
    <row r="19144" spans="1:1" s="471" customFormat="1" ht="12" hidden="1" customHeight="1">
      <c r="A19144" s="470"/>
    </row>
    <row r="19145" spans="1:1" s="471" customFormat="1" ht="12" hidden="1" customHeight="1">
      <c r="A19145" s="470"/>
    </row>
    <row r="19146" spans="1:1" s="471" customFormat="1" ht="12" hidden="1" customHeight="1">
      <c r="A19146" s="470"/>
    </row>
    <row r="19147" spans="1:1" s="471" customFormat="1" ht="12" hidden="1" customHeight="1">
      <c r="A19147" s="470"/>
    </row>
    <row r="19148" spans="1:1" s="471" customFormat="1" ht="12" hidden="1" customHeight="1">
      <c r="A19148" s="470"/>
    </row>
    <row r="19149" spans="1:1" s="471" customFormat="1" ht="12" hidden="1" customHeight="1">
      <c r="A19149" s="470"/>
    </row>
    <row r="19150" spans="1:1" s="471" customFormat="1" ht="12" hidden="1" customHeight="1">
      <c r="A19150" s="470"/>
    </row>
    <row r="19151" spans="1:1" s="471" customFormat="1" ht="12" hidden="1" customHeight="1">
      <c r="A19151" s="470"/>
    </row>
    <row r="19152" spans="1:1" s="471" customFormat="1" ht="12" hidden="1" customHeight="1">
      <c r="A19152" s="470"/>
    </row>
    <row r="19153" spans="1:1" s="471" customFormat="1" ht="12" hidden="1" customHeight="1">
      <c r="A19153" s="470"/>
    </row>
    <row r="19154" spans="1:1" s="471" customFormat="1" ht="12" hidden="1" customHeight="1">
      <c r="A19154" s="470"/>
    </row>
    <row r="19155" spans="1:1" s="471" customFormat="1" ht="12" hidden="1" customHeight="1">
      <c r="A19155" s="470"/>
    </row>
    <row r="19156" spans="1:1" s="471" customFormat="1" ht="12" hidden="1" customHeight="1">
      <c r="A19156" s="470"/>
    </row>
    <row r="19157" spans="1:1" s="471" customFormat="1" ht="12" hidden="1" customHeight="1">
      <c r="A19157" s="470"/>
    </row>
    <row r="19158" spans="1:1" s="471" customFormat="1" ht="12" hidden="1" customHeight="1">
      <c r="A19158" s="470"/>
    </row>
    <row r="19159" spans="1:1" s="471" customFormat="1" ht="12" hidden="1" customHeight="1">
      <c r="A19159" s="470"/>
    </row>
    <row r="19160" spans="1:1" s="471" customFormat="1" ht="12" hidden="1" customHeight="1">
      <c r="A19160" s="470"/>
    </row>
    <row r="19161" spans="1:1" s="471" customFormat="1" ht="12" hidden="1" customHeight="1">
      <c r="A19161" s="470"/>
    </row>
    <row r="19162" spans="1:1" s="471" customFormat="1" ht="12" hidden="1" customHeight="1">
      <c r="A19162" s="470"/>
    </row>
    <row r="19163" spans="1:1" s="471" customFormat="1" ht="12" hidden="1" customHeight="1">
      <c r="A19163" s="470"/>
    </row>
    <row r="19164" spans="1:1" s="471" customFormat="1" ht="12" hidden="1" customHeight="1">
      <c r="A19164" s="470"/>
    </row>
    <row r="19165" spans="1:1" s="471" customFormat="1" ht="12" hidden="1" customHeight="1">
      <c r="A19165" s="470"/>
    </row>
    <row r="19166" spans="1:1" s="471" customFormat="1" ht="12" hidden="1" customHeight="1">
      <c r="A19166" s="470"/>
    </row>
    <row r="19167" spans="1:1" s="471" customFormat="1" ht="12" hidden="1" customHeight="1">
      <c r="A19167" s="470"/>
    </row>
    <row r="19168" spans="1:1" s="471" customFormat="1" ht="12" hidden="1" customHeight="1">
      <c r="A19168" s="470"/>
    </row>
    <row r="19169" spans="1:1" s="471" customFormat="1" ht="12" hidden="1" customHeight="1">
      <c r="A19169" s="470"/>
    </row>
    <row r="19170" spans="1:1" s="471" customFormat="1" ht="12" hidden="1" customHeight="1">
      <c r="A19170" s="470"/>
    </row>
    <row r="19171" spans="1:1" s="471" customFormat="1" ht="12" hidden="1" customHeight="1">
      <c r="A19171" s="470"/>
    </row>
    <row r="19172" spans="1:1" s="471" customFormat="1" ht="12" hidden="1" customHeight="1">
      <c r="A19172" s="470"/>
    </row>
    <row r="19173" spans="1:1" s="471" customFormat="1" ht="12" hidden="1" customHeight="1">
      <c r="A19173" s="470"/>
    </row>
    <row r="19174" spans="1:1" s="471" customFormat="1" ht="12" hidden="1" customHeight="1">
      <c r="A19174" s="470"/>
    </row>
    <row r="19175" spans="1:1" s="471" customFormat="1" ht="12" hidden="1" customHeight="1">
      <c r="A19175" s="470"/>
    </row>
    <row r="19176" spans="1:1" s="471" customFormat="1" ht="12" hidden="1" customHeight="1">
      <c r="A19176" s="470"/>
    </row>
    <row r="19177" spans="1:1" s="471" customFormat="1" ht="12" hidden="1" customHeight="1">
      <c r="A19177" s="470"/>
    </row>
    <row r="19178" spans="1:1" s="471" customFormat="1" ht="12" hidden="1" customHeight="1">
      <c r="A19178" s="470"/>
    </row>
    <row r="19179" spans="1:1" s="471" customFormat="1" ht="12" hidden="1" customHeight="1">
      <c r="A19179" s="470"/>
    </row>
    <row r="19180" spans="1:1" s="471" customFormat="1" ht="12" hidden="1" customHeight="1">
      <c r="A19180" s="470"/>
    </row>
    <row r="19181" spans="1:1" s="471" customFormat="1" ht="12" hidden="1" customHeight="1">
      <c r="A19181" s="470"/>
    </row>
    <row r="19182" spans="1:1" s="471" customFormat="1" ht="12" hidden="1" customHeight="1">
      <c r="A19182" s="470"/>
    </row>
    <row r="19183" spans="1:1" s="471" customFormat="1" ht="12" hidden="1" customHeight="1">
      <c r="A19183" s="470"/>
    </row>
    <row r="19184" spans="1:1" s="471" customFormat="1" ht="12" hidden="1" customHeight="1">
      <c r="A19184" s="470"/>
    </row>
    <row r="19185" spans="1:1" s="471" customFormat="1" ht="12" hidden="1" customHeight="1">
      <c r="A19185" s="470"/>
    </row>
    <row r="19186" spans="1:1" s="471" customFormat="1" ht="12" hidden="1" customHeight="1">
      <c r="A19186" s="470"/>
    </row>
    <row r="19187" spans="1:1" s="471" customFormat="1" ht="12" hidden="1" customHeight="1">
      <c r="A19187" s="470"/>
    </row>
    <row r="19188" spans="1:1" s="471" customFormat="1" ht="12" hidden="1" customHeight="1">
      <c r="A19188" s="470"/>
    </row>
    <row r="19189" spans="1:1" s="471" customFormat="1" ht="12" hidden="1" customHeight="1">
      <c r="A19189" s="470"/>
    </row>
    <row r="19190" spans="1:1" s="471" customFormat="1" ht="12" hidden="1" customHeight="1">
      <c r="A19190" s="470"/>
    </row>
    <row r="19191" spans="1:1" s="471" customFormat="1" ht="12" hidden="1" customHeight="1">
      <c r="A19191" s="470"/>
    </row>
    <row r="19192" spans="1:1" s="471" customFormat="1" ht="12" hidden="1" customHeight="1">
      <c r="A19192" s="470"/>
    </row>
    <row r="19193" spans="1:1" s="471" customFormat="1" ht="12" hidden="1" customHeight="1">
      <c r="A19193" s="470"/>
    </row>
    <row r="19194" spans="1:1" s="471" customFormat="1" ht="12" hidden="1" customHeight="1">
      <c r="A19194" s="470"/>
    </row>
    <row r="19195" spans="1:1" s="471" customFormat="1" ht="12" hidden="1" customHeight="1">
      <c r="A19195" s="470"/>
    </row>
    <row r="19196" spans="1:1" s="471" customFormat="1" ht="12" hidden="1" customHeight="1">
      <c r="A19196" s="470"/>
    </row>
    <row r="19197" spans="1:1" s="471" customFormat="1" ht="12" hidden="1" customHeight="1">
      <c r="A19197" s="470"/>
    </row>
    <row r="19198" spans="1:1" s="471" customFormat="1" ht="12" hidden="1" customHeight="1">
      <c r="A19198" s="470"/>
    </row>
    <row r="19199" spans="1:1" s="471" customFormat="1" ht="12" hidden="1" customHeight="1">
      <c r="A19199" s="470"/>
    </row>
    <row r="19200" spans="1:1" s="471" customFormat="1" ht="12" hidden="1" customHeight="1">
      <c r="A19200" s="470"/>
    </row>
    <row r="19201" spans="1:1" s="471" customFormat="1" ht="12" hidden="1" customHeight="1">
      <c r="A19201" s="470"/>
    </row>
    <row r="19202" spans="1:1" s="471" customFormat="1" ht="12" hidden="1" customHeight="1">
      <c r="A19202" s="470"/>
    </row>
    <row r="19203" spans="1:1" s="471" customFormat="1" ht="12" hidden="1" customHeight="1">
      <c r="A19203" s="470"/>
    </row>
    <row r="19204" spans="1:1" s="471" customFormat="1" ht="12" hidden="1" customHeight="1">
      <c r="A19204" s="470"/>
    </row>
    <row r="19205" spans="1:1" s="471" customFormat="1" ht="12" hidden="1" customHeight="1">
      <c r="A19205" s="470"/>
    </row>
    <row r="19206" spans="1:1" s="471" customFormat="1" ht="12" hidden="1" customHeight="1">
      <c r="A19206" s="470"/>
    </row>
    <row r="19207" spans="1:1" s="471" customFormat="1" ht="12" hidden="1" customHeight="1">
      <c r="A19207" s="470"/>
    </row>
    <row r="19208" spans="1:1" s="471" customFormat="1" ht="12" hidden="1" customHeight="1">
      <c r="A19208" s="470"/>
    </row>
    <row r="19209" spans="1:1" s="471" customFormat="1" ht="12" hidden="1" customHeight="1">
      <c r="A19209" s="470"/>
    </row>
    <row r="19210" spans="1:1" s="471" customFormat="1" ht="12" hidden="1" customHeight="1">
      <c r="A19210" s="470"/>
    </row>
    <row r="19211" spans="1:1" s="471" customFormat="1" ht="12" hidden="1" customHeight="1">
      <c r="A19211" s="470"/>
    </row>
    <row r="19212" spans="1:1" s="471" customFormat="1" ht="12" hidden="1" customHeight="1">
      <c r="A19212" s="470"/>
    </row>
    <row r="19213" spans="1:1" s="471" customFormat="1" ht="12" hidden="1" customHeight="1">
      <c r="A19213" s="470"/>
    </row>
    <row r="19214" spans="1:1" s="471" customFormat="1" ht="12" hidden="1" customHeight="1">
      <c r="A19214" s="470"/>
    </row>
    <row r="19215" spans="1:1" s="471" customFormat="1" ht="12" hidden="1" customHeight="1">
      <c r="A19215" s="470"/>
    </row>
    <row r="19216" spans="1:1" s="471" customFormat="1" ht="12" hidden="1" customHeight="1">
      <c r="A19216" s="470"/>
    </row>
    <row r="19217" spans="1:1" s="471" customFormat="1" ht="12" hidden="1" customHeight="1">
      <c r="A19217" s="470"/>
    </row>
    <row r="19218" spans="1:1" s="471" customFormat="1" ht="12" hidden="1" customHeight="1">
      <c r="A19218" s="470"/>
    </row>
    <row r="19219" spans="1:1" s="471" customFormat="1" ht="12" hidden="1" customHeight="1">
      <c r="A19219" s="470"/>
    </row>
    <row r="19220" spans="1:1" s="471" customFormat="1" ht="12" hidden="1" customHeight="1">
      <c r="A19220" s="470"/>
    </row>
    <row r="19221" spans="1:1" s="471" customFormat="1" ht="12" hidden="1" customHeight="1">
      <c r="A19221" s="470"/>
    </row>
    <row r="19222" spans="1:1" s="471" customFormat="1" ht="12" hidden="1" customHeight="1">
      <c r="A19222" s="470"/>
    </row>
    <row r="19223" spans="1:1" s="471" customFormat="1" ht="12" hidden="1" customHeight="1">
      <c r="A19223" s="470"/>
    </row>
    <row r="19224" spans="1:1" s="471" customFormat="1" ht="12" hidden="1" customHeight="1">
      <c r="A19224" s="470"/>
    </row>
    <row r="19225" spans="1:1" s="471" customFormat="1" ht="12" hidden="1" customHeight="1">
      <c r="A19225" s="470"/>
    </row>
    <row r="19226" spans="1:1" s="471" customFormat="1" ht="12" hidden="1" customHeight="1">
      <c r="A19226" s="470"/>
    </row>
    <row r="19227" spans="1:1" s="471" customFormat="1" ht="12" hidden="1" customHeight="1">
      <c r="A19227" s="470"/>
    </row>
    <row r="19228" spans="1:1" s="471" customFormat="1" ht="12" hidden="1" customHeight="1">
      <c r="A19228" s="470"/>
    </row>
    <row r="19229" spans="1:1" s="471" customFormat="1" ht="12" hidden="1" customHeight="1">
      <c r="A19229" s="470"/>
    </row>
    <row r="19230" spans="1:1" s="471" customFormat="1" ht="12" hidden="1" customHeight="1">
      <c r="A19230" s="470"/>
    </row>
    <row r="19231" spans="1:1" s="471" customFormat="1" ht="12" hidden="1" customHeight="1">
      <c r="A19231" s="470"/>
    </row>
    <row r="19232" spans="1:1" s="471" customFormat="1" ht="12" hidden="1" customHeight="1">
      <c r="A19232" s="470"/>
    </row>
    <row r="19233" spans="1:1" s="471" customFormat="1" ht="12" hidden="1" customHeight="1">
      <c r="A19233" s="470"/>
    </row>
    <row r="19234" spans="1:1" s="471" customFormat="1" ht="12" hidden="1" customHeight="1">
      <c r="A19234" s="470"/>
    </row>
    <row r="19235" spans="1:1" s="471" customFormat="1" ht="12" hidden="1" customHeight="1">
      <c r="A19235" s="470"/>
    </row>
    <row r="19236" spans="1:1" s="471" customFormat="1" ht="12" hidden="1" customHeight="1">
      <c r="A19236" s="470"/>
    </row>
    <row r="19237" spans="1:1" s="471" customFormat="1" ht="12" hidden="1" customHeight="1">
      <c r="A19237" s="470"/>
    </row>
    <row r="19238" spans="1:1" s="471" customFormat="1" ht="12" hidden="1" customHeight="1">
      <c r="A19238" s="470"/>
    </row>
    <row r="19239" spans="1:1" s="471" customFormat="1" ht="12" hidden="1" customHeight="1">
      <c r="A19239" s="470"/>
    </row>
    <row r="19240" spans="1:1" s="471" customFormat="1" ht="12" hidden="1" customHeight="1">
      <c r="A19240" s="470"/>
    </row>
    <row r="19241" spans="1:1" s="471" customFormat="1" ht="12" hidden="1" customHeight="1">
      <c r="A19241" s="470"/>
    </row>
    <row r="19242" spans="1:1" s="471" customFormat="1" ht="12" hidden="1" customHeight="1">
      <c r="A19242" s="470"/>
    </row>
    <row r="19243" spans="1:1" s="471" customFormat="1" ht="12" hidden="1" customHeight="1">
      <c r="A19243" s="470"/>
    </row>
    <row r="19244" spans="1:1" s="471" customFormat="1" ht="12" hidden="1" customHeight="1">
      <c r="A19244" s="470"/>
    </row>
    <row r="19245" spans="1:1" s="471" customFormat="1" ht="12" hidden="1" customHeight="1">
      <c r="A19245" s="470"/>
    </row>
    <row r="19246" spans="1:1" s="471" customFormat="1" ht="12" hidden="1" customHeight="1">
      <c r="A19246" s="470"/>
    </row>
    <row r="19247" spans="1:1" s="471" customFormat="1" ht="12" hidden="1" customHeight="1">
      <c r="A19247" s="470"/>
    </row>
    <row r="19248" spans="1:1" s="471" customFormat="1" ht="12" hidden="1" customHeight="1">
      <c r="A19248" s="470"/>
    </row>
    <row r="19249" spans="1:1" s="471" customFormat="1" ht="12" hidden="1" customHeight="1">
      <c r="A19249" s="470"/>
    </row>
    <row r="19250" spans="1:1" s="471" customFormat="1" ht="12" hidden="1" customHeight="1">
      <c r="A19250" s="470"/>
    </row>
    <row r="19251" spans="1:1" s="471" customFormat="1" ht="12" hidden="1" customHeight="1">
      <c r="A19251" s="470"/>
    </row>
    <row r="19252" spans="1:1" s="471" customFormat="1" ht="12" hidden="1" customHeight="1">
      <c r="A19252" s="470"/>
    </row>
    <row r="19253" spans="1:1" s="471" customFormat="1" ht="12" hidden="1" customHeight="1">
      <c r="A19253" s="470"/>
    </row>
    <row r="19254" spans="1:1" s="471" customFormat="1" ht="12" hidden="1" customHeight="1">
      <c r="A19254" s="470"/>
    </row>
    <row r="19255" spans="1:1" s="471" customFormat="1" ht="12" hidden="1" customHeight="1">
      <c r="A19255" s="470"/>
    </row>
    <row r="19256" spans="1:1" s="471" customFormat="1" ht="12" hidden="1" customHeight="1">
      <c r="A19256" s="470"/>
    </row>
    <row r="19257" spans="1:1" s="471" customFormat="1" ht="12" hidden="1" customHeight="1">
      <c r="A19257" s="470"/>
    </row>
    <row r="19258" spans="1:1" s="471" customFormat="1" ht="12" hidden="1" customHeight="1">
      <c r="A19258" s="470"/>
    </row>
    <row r="19259" spans="1:1" s="471" customFormat="1" ht="12" hidden="1" customHeight="1">
      <c r="A19259" s="470"/>
    </row>
    <row r="19260" spans="1:1" s="471" customFormat="1" ht="12" hidden="1" customHeight="1">
      <c r="A19260" s="470"/>
    </row>
    <row r="19261" spans="1:1" s="471" customFormat="1" ht="12" hidden="1" customHeight="1">
      <c r="A19261" s="470"/>
    </row>
    <row r="19262" spans="1:1" s="471" customFormat="1" ht="12" hidden="1" customHeight="1">
      <c r="A19262" s="470"/>
    </row>
    <row r="19263" spans="1:1" s="471" customFormat="1" ht="12" hidden="1" customHeight="1">
      <c r="A19263" s="470"/>
    </row>
    <row r="19264" spans="1:1" s="471" customFormat="1" ht="12" hidden="1" customHeight="1">
      <c r="A19264" s="470"/>
    </row>
    <row r="19265" spans="1:1" s="471" customFormat="1" ht="12" hidden="1" customHeight="1">
      <c r="A19265" s="470"/>
    </row>
    <row r="19266" spans="1:1" s="471" customFormat="1" ht="12" hidden="1" customHeight="1">
      <c r="A19266" s="470"/>
    </row>
    <row r="19267" spans="1:1" s="471" customFormat="1" ht="12" hidden="1" customHeight="1">
      <c r="A19267" s="470"/>
    </row>
    <row r="19268" spans="1:1" s="471" customFormat="1" ht="12" hidden="1" customHeight="1">
      <c r="A19268" s="470"/>
    </row>
    <row r="19269" spans="1:1" s="471" customFormat="1" ht="12" hidden="1" customHeight="1">
      <c r="A19269" s="470"/>
    </row>
    <row r="19270" spans="1:1" s="471" customFormat="1" ht="12" hidden="1" customHeight="1">
      <c r="A19270" s="470"/>
    </row>
    <row r="19271" spans="1:1" s="471" customFormat="1" ht="12" hidden="1" customHeight="1">
      <c r="A19271" s="470"/>
    </row>
    <row r="19272" spans="1:1" s="471" customFormat="1" ht="12" hidden="1" customHeight="1">
      <c r="A19272" s="470"/>
    </row>
    <row r="19273" spans="1:1" s="471" customFormat="1" ht="12" hidden="1" customHeight="1">
      <c r="A19273" s="470"/>
    </row>
    <row r="19274" spans="1:1" s="471" customFormat="1" ht="12" hidden="1" customHeight="1">
      <c r="A19274" s="470"/>
    </row>
    <row r="19275" spans="1:1" s="471" customFormat="1" ht="12" hidden="1" customHeight="1">
      <c r="A19275" s="470"/>
    </row>
    <row r="19276" spans="1:1" s="471" customFormat="1" ht="12" hidden="1" customHeight="1">
      <c r="A19276" s="470"/>
    </row>
    <row r="19277" spans="1:1" s="471" customFormat="1" ht="12" hidden="1" customHeight="1">
      <c r="A19277" s="470"/>
    </row>
    <row r="19278" spans="1:1" s="471" customFormat="1" ht="12" hidden="1" customHeight="1">
      <c r="A19278" s="470"/>
    </row>
    <row r="19279" spans="1:1" s="471" customFormat="1" ht="12" hidden="1" customHeight="1">
      <c r="A19279" s="470"/>
    </row>
    <row r="19280" spans="1:1" s="471" customFormat="1" ht="12" hidden="1" customHeight="1">
      <c r="A19280" s="470"/>
    </row>
    <row r="19281" spans="1:1" s="471" customFormat="1" ht="12" hidden="1" customHeight="1">
      <c r="A19281" s="470"/>
    </row>
    <row r="19282" spans="1:1" s="471" customFormat="1" ht="12" hidden="1" customHeight="1">
      <c r="A19282" s="470"/>
    </row>
    <row r="19283" spans="1:1" s="471" customFormat="1" ht="12" hidden="1" customHeight="1">
      <c r="A19283" s="470"/>
    </row>
    <row r="19284" spans="1:1" s="471" customFormat="1" ht="12" hidden="1" customHeight="1">
      <c r="A19284" s="470"/>
    </row>
    <row r="19285" spans="1:1" s="471" customFormat="1" ht="12" hidden="1" customHeight="1">
      <c r="A19285" s="470"/>
    </row>
    <row r="19286" spans="1:1" s="471" customFormat="1" ht="12" hidden="1" customHeight="1">
      <c r="A19286" s="470"/>
    </row>
    <row r="19287" spans="1:1" s="471" customFormat="1" ht="12" hidden="1" customHeight="1">
      <c r="A19287" s="470"/>
    </row>
    <row r="19288" spans="1:1" s="471" customFormat="1" ht="12" hidden="1" customHeight="1">
      <c r="A19288" s="470"/>
    </row>
    <row r="19289" spans="1:1" s="471" customFormat="1" ht="12" hidden="1" customHeight="1">
      <c r="A19289" s="470"/>
    </row>
    <row r="19290" spans="1:1" s="471" customFormat="1" ht="12" hidden="1" customHeight="1">
      <c r="A19290" s="470"/>
    </row>
    <row r="19291" spans="1:1" s="471" customFormat="1" ht="12" hidden="1" customHeight="1">
      <c r="A19291" s="470"/>
    </row>
    <row r="19292" spans="1:1" s="471" customFormat="1" ht="12" hidden="1" customHeight="1">
      <c r="A19292" s="470"/>
    </row>
    <row r="19293" spans="1:1" s="471" customFormat="1" ht="12" hidden="1" customHeight="1">
      <c r="A19293" s="470"/>
    </row>
    <row r="19294" spans="1:1" s="471" customFormat="1" ht="12" hidden="1" customHeight="1">
      <c r="A19294" s="470"/>
    </row>
    <row r="19295" spans="1:1" s="471" customFormat="1" ht="12" hidden="1" customHeight="1">
      <c r="A19295" s="470"/>
    </row>
    <row r="19296" spans="1:1" s="471" customFormat="1" ht="12" hidden="1" customHeight="1">
      <c r="A19296" s="470"/>
    </row>
    <row r="19297" spans="1:1" s="471" customFormat="1" ht="12" hidden="1" customHeight="1">
      <c r="A19297" s="470"/>
    </row>
    <row r="19298" spans="1:1" s="471" customFormat="1" ht="12" hidden="1" customHeight="1">
      <c r="A19298" s="470"/>
    </row>
    <row r="19299" spans="1:1" s="471" customFormat="1" ht="12" hidden="1" customHeight="1">
      <c r="A19299" s="470"/>
    </row>
    <row r="19300" spans="1:1" s="471" customFormat="1" ht="12" hidden="1" customHeight="1">
      <c r="A19300" s="470"/>
    </row>
    <row r="19301" spans="1:1" s="471" customFormat="1" ht="12" hidden="1" customHeight="1">
      <c r="A19301" s="470"/>
    </row>
    <row r="19302" spans="1:1" s="471" customFormat="1" ht="12" hidden="1" customHeight="1">
      <c r="A19302" s="470"/>
    </row>
    <row r="19303" spans="1:1" s="471" customFormat="1" ht="12" hidden="1" customHeight="1">
      <c r="A19303" s="470"/>
    </row>
    <row r="19304" spans="1:1" s="471" customFormat="1" ht="12" hidden="1" customHeight="1">
      <c r="A19304" s="470"/>
    </row>
    <row r="19305" spans="1:1" s="471" customFormat="1" ht="12" hidden="1" customHeight="1">
      <c r="A19305" s="470"/>
    </row>
    <row r="19306" spans="1:1" s="471" customFormat="1" ht="12" hidden="1" customHeight="1">
      <c r="A19306" s="470"/>
    </row>
    <row r="19307" spans="1:1" s="471" customFormat="1" ht="12" hidden="1" customHeight="1">
      <c r="A19307" s="470"/>
    </row>
    <row r="19308" spans="1:1" s="471" customFormat="1" ht="12" hidden="1" customHeight="1">
      <c r="A19308" s="470"/>
    </row>
    <row r="19309" spans="1:1" s="471" customFormat="1" ht="12" hidden="1" customHeight="1">
      <c r="A19309" s="470"/>
    </row>
    <row r="19310" spans="1:1" s="471" customFormat="1" ht="12" hidden="1" customHeight="1">
      <c r="A19310" s="470"/>
    </row>
    <row r="19311" spans="1:1" s="471" customFormat="1" ht="12" hidden="1" customHeight="1">
      <c r="A19311" s="470"/>
    </row>
    <row r="19312" spans="1:1" s="471" customFormat="1" ht="12" hidden="1" customHeight="1">
      <c r="A19312" s="470"/>
    </row>
    <row r="19313" spans="1:1" s="471" customFormat="1" ht="12" hidden="1" customHeight="1">
      <c r="A19313" s="470"/>
    </row>
    <row r="19314" spans="1:1" s="471" customFormat="1" ht="12" hidden="1" customHeight="1">
      <c r="A19314" s="470"/>
    </row>
    <row r="19315" spans="1:1" s="471" customFormat="1" ht="12" hidden="1" customHeight="1">
      <c r="A19315" s="470"/>
    </row>
    <row r="19316" spans="1:1" s="471" customFormat="1" ht="12" hidden="1" customHeight="1">
      <c r="A19316" s="470"/>
    </row>
    <row r="19317" spans="1:1" s="471" customFormat="1" ht="12" hidden="1" customHeight="1">
      <c r="A19317" s="470"/>
    </row>
    <row r="19318" spans="1:1" s="471" customFormat="1" ht="12" hidden="1" customHeight="1">
      <c r="A19318" s="470"/>
    </row>
    <row r="19319" spans="1:1" s="471" customFormat="1" ht="12" hidden="1" customHeight="1">
      <c r="A19319" s="470"/>
    </row>
    <row r="19320" spans="1:1" s="471" customFormat="1" ht="12" hidden="1" customHeight="1">
      <c r="A19320" s="470"/>
    </row>
    <row r="19321" spans="1:1" s="471" customFormat="1" ht="12" hidden="1" customHeight="1">
      <c r="A19321" s="470"/>
    </row>
    <row r="19322" spans="1:1" s="471" customFormat="1" ht="12" hidden="1" customHeight="1">
      <c r="A19322" s="470"/>
    </row>
    <row r="19323" spans="1:1" s="471" customFormat="1" ht="12" hidden="1" customHeight="1">
      <c r="A19323" s="470"/>
    </row>
    <row r="19324" spans="1:1" s="471" customFormat="1" ht="12" hidden="1" customHeight="1">
      <c r="A19324" s="470"/>
    </row>
    <row r="19325" spans="1:1" s="471" customFormat="1" ht="12" hidden="1" customHeight="1">
      <c r="A19325" s="470"/>
    </row>
    <row r="19326" spans="1:1" s="471" customFormat="1" ht="12" hidden="1" customHeight="1">
      <c r="A19326" s="470"/>
    </row>
    <row r="19327" spans="1:1" s="471" customFormat="1" ht="12" hidden="1" customHeight="1">
      <c r="A19327" s="470"/>
    </row>
    <row r="19328" spans="1:1" s="471" customFormat="1" ht="12" hidden="1" customHeight="1">
      <c r="A19328" s="470"/>
    </row>
    <row r="19329" spans="1:1" s="471" customFormat="1" ht="12" hidden="1" customHeight="1">
      <c r="A19329" s="470"/>
    </row>
    <row r="19330" spans="1:1" s="471" customFormat="1" ht="12" hidden="1" customHeight="1">
      <c r="A19330" s="470"/>
    </row>
    <row r="19331" spans="1:1" s="471" customFormat="1" ht="12" hidden="1" customHeight="1">
      <c r="A19331" s="470"/>
    </row>
    <row r="19332" spans="1:1" s="471" customFormat="1" ht="12" hidden="1" customHeight="1">
      <c r="A19332" s="470"/>
    </row>
    <row r="19333" spans="1:1" s="471" customFormat="1" ht="12" hidden="1" customHeight="1">
      <c r="A19333" s="470"/>
    </row>
    <row r="19334" spans="1:1" s="471" customFormat="1" ht="12" hidden="1" customHeight="1">
      <c r="A19334" s="470"/>
    </row>
    <row r="19335" spans="1:1" s="471" customFormat="1" ht="12" hidden="1" customHeight="1">
      <c r="A19335" s="470"/>
    </row>
    <row r="19336" spans="1:1" s="471" customFormat="1" ht="12" hidden="1" customHeight="1">
      <c r="A19336" s="470"/>
    </row>
    <row r="19337" spans="1:1" s="471" customFormat="1" ht="12" hidden="1" customHeight="1">
      <c r="A19337" s="470"/>
    </row>
    <row r="19338" spans="1:1" s="471" customFormat="1" ht="12" hidden="1" customHeight="1">
      <c r="A19338" s="470"/>
    </row>
    <row r="19339" spans="1:1" s="471" customFormat="1" ht="12" hidden="1" customHeight="1">
      <c r="A19339" s="470"/>
    </row>
    <row r="19340" spans="1:1" s="471" customFormat="1" ht="12" hidden="1" customHeight="1">
      <c r="A19340" s="470"/>
    </row>
    <row r="19341" spans="1:1" s="471" customFormat="1" ht="12" hidden="1" customHeight="1">
      <c r="A19341" s="470"/>
    </row>
    <row r="19342" spans="1:1" s="471" customFormat="1" ht="12" hidden="1" customHeight="1">
      <c r="A19342" s="470"/>
    </row>
    <row r="19343" spans="1:1" s="471" customFormat="1" ht="12" hidden="1" customHeight="1">
      <c r="A19343" s="470"/>
    </row>
    <row r="19344" spans="1:1" s="471" customFormat="1" ht="12" hidden="1" customHeight="1">
      <c r="A19344" s="470"/>
    </row>
    <row r="19345" spans="1:1" s="471" customFormat="1" ht="12" hidden="1" customHeight="1">
      <c r="A19345" s="470"/>
    </row>
    <row r="19346" spans="1:1" s="471" customFormat="1" ht="12" hidden="1" customHeight="1">
      <c r="A19346" s="470"/>
    </row>
    <row r="19347" spans="1:1" s="471" customFormat="1" ht="12" hidden="1" customHeight="1">
      <c r="A19347" s="470"/>
    </row>
    <row r="19348" spans="1:1" s="471" customFormat="1" ht="12" hidden="1" customHeight="1">
      <c r="A19348" s="470"/>
    </row>
    <row r="19349" spans="1:1" s="471" customFormat="1" ht="12" hidden="1" customHeight="1">
      <c r="A19349" s="470"/>
    </row>
    <row r="19350" spans="1:1" s="471" customFormat="1" ht="12" hidden="1" customHeight="1">
      <c r="A19350" s="470"/>
    </row>
    <row r="19351" spans="1:1" s="471" customFormat="1" ht="12" hidden="1" customHeight="1">
      <c r="A19351" s="470"/>
    </row>
    <row r="19352" spans="1:1" s="471" customFormat="1" ht="12" hidden="1" customHeight="1">
      <c r="A19352" s="470"/>
    </row>
    <row r="19353" spans="1:1" s="471" customFormat="1" ht="12" hidden="1" customHeight="1">
      <c r="A19353" s="470"/>
    </row>
    <row r="19354" spans="1:1" s="471" customFormat="1" ht="12" hidden="1" customHeight="1">
      <c r="A19354" s="470"/>
    </row>
    <row r="19355" spans="1:1" s="471" customFormat="1" ht="12" hidden="1" customHeight="1">
      <c r="A19355" s="470"/>
    </row>
    <row r="19356" spans="1:1" s="471" customFormat="1" ht="12" hidden="1" customHeight="1">
      <c r="A19356" s="470"/>
    </row>
    <row r="19357" spans="1:1" s="471" customFormat="1" ht="12" hidden="1" customHeight="1">
      <c r="A19357" s="470"/>
    </row>
    <row r="19358" spans="1:1" s="471" customFormat="1" ht="12" hidden="1" customHeight="1">
      <c r="A19358" s="470"/>
    </row>
    <row r="19359" spans="1:1" s="471" customFormat="1" ht="12" hidden="1" customHeight="1">
      <c r="A19359" s="470"/>
    </row>
    <row r="19360" spans="1:1" s="471" customFormat="1" ht="12" hidden="1" customHeight="1">
      <c r="A19360" s="470"/>
    </row>
    <row r="19361" spans="1:1" s="471" customFormat="1" ht="12" hidden="1" customHeight="1">
      <c r="A19361" s="470"/>
    </row>
    <row r="19362" spans="1:1" s="471" customFormat="1" ht="12" hidden="1" customHeight="1">
      <c r="A19362" s="470"/>
    </row>
    <row r="19363" spans="1:1" s="471" customFormat="1" ht="12" hidden="1" customHeight="1">
      <c r="A19363" s="470"/>
    </row>
    <row r="19364" spans="1:1" s="471" customFormat="1" ht="12" hidden="1" customHeight="1">
      <c r="A19364" s="470"/>
    </row>
    <row r="19365" spans="1:1" s="471" customFormat="1" ht="12" hidden="1" customHeight="1">
      <c r="A19365" s="470"/>
    </row>
    <row r="19366" spans="1:1" s="471" customFormat="1" ht="12" hidden="1" customHeight="1">
      <c r="A19366" s="470"/>
    </row>
    <row r="19367" spans="1:1" s="471" customFormat="1" ht="12" hidden="1" customHeight="1">
      <c r="A19367" s="470"/>
    </row>
    <row r="19368" spans="1:1" s="471" customFormat="1" ht="12" hidden="1" customHeight="1">
      <c r="A19368" s="470"/>
    </row>
    <row r="19369" spans="1:1" s="471" customFormat="1" ht="12" hidden="1" customHeight="1">
      <c r="A19369" s="470"/>
    </row>
    <row r="19370" spans="1:1" s="471" customFormat="1" ht="12" hidden="1" customHeight="1">
      <c r="A19370" s="470"/>
    </row>
    <row r="19371" spans="1:1" s="471" customFormat="1" ht="12" hidden="1" customHeight="1">
      <c r="A19371" s="470"/>
    </row>
    <row r="19372" spans="1:1" s="471" customFormat="1" ht="12" hidden="1" customHeight="1">
      <c r="A19372" s="470"/>
    </row>
    <row r="19373" spans="1:1" s="471" customFormat="1" ht="12" hidden="1" customHeight="1">
      <c r="A19373" s="470"/>
    </row>
    <row r="19374" spans="1:1" s="471" customFormat="1" ht="12" hidden="1" customHeight="1">
      <c r="A19374" s="470"/>
    </row>
    <row r="19375" spans="1:1" s="471" customFormat="1" ht="12" hidden="1" customHeight="1">
      <c r="A19375" s="470"/>
    </row>
    <row r="19376" spans="1:1" s="471" customFormat="1" ht="12" hidden="1" customHeight="1">
      <c r="A19376" s="470"/>
    </row>
    <row r="19377" spans="1:1" s="471" customFormat="1" ht="12" hidden="1" customHeight="1">
      <c r="A19377" s="470"/>
    </row>
    <row r="19378" spans="1:1" s="471" customFormat="1" ht="12" hidden="1" customHeight="1">
      <c r="A19378" s="470"/>
    </row>
    <row r="19379" spans="1:1" s="471" customFormat="1" ht="12" hidden="1" customHeight="1">
      <c r="A19379" s="470"/>
    </row>
    <row r="19380" spans="1:1" s="471" customFormat="1" ht="12" hidden="1" customHeight="1">
      <c r="A19380" s="470"/>
    </row>
    <row r="19381" spans="1:1" s="471" customFormat="1" ht="12" hidden="1" customHeight="1">
      <c r="A19381" s="470"/>
    </row>
    <row r="19382" spans="1:1" s="471" customFormat="1" ht="12" hidden="1" customHeight="1">
      <c r="A19382" s="470"/>
    </row>
    <row r="19383" spans="1:1" s="471" customFormat="1" ht="12" hidden="1" customHeight="1">
      <c r="A19383" s="470"/>
    </row>
    <row r="19384" spans="1:1" s="471" customFormat="1" ht="12" hidden="1" customHeight="1">
      <c r="A19384" s="470"/>
    </row>
    <row r="19385" spans="1:1" s="471" customFormat="1" ht="12" hidden="1" customHeight="1">
      <c r="A19385" s="470"/>
    </row>
    <row r="19386" spans="1:1" s="471" customFormat="1" ht="12" hidden="1" customHeight="1">
      <c r="A19386" s="470"/>
    </row>
    <row r="19387" spans="1:1" s="471" customFormat="1" ht="12" hidden="1" customHeight="1">
      <c r="A19387" s="470"/>
    </row>
    <row r="19388" spans="1:1" s="471" customFormat="1" ht="12" hidden="1" customHeight="1">
      <c r="A19388" s="470"/>
    </row>
    <row r="19389" spans="1:1" s="471" customFormat="1" ht="12" hidden="1" customHeight="1">
      <c r="A19389" s="470"/>
    </row>
    <row r="19390" spans="1:1" s="471" customFormat="1" ht="12" hidden="1" customHeight="1">
      <c r="A19390" s="470"/>
    </row>
    <row r="19391" spans="1:1" s="471" customFormat="1" ht="12" hidden="1" customHeight="1">
      <c r="A19391" s="470"/>
    </row>
    <row r="19392" spans="1:1" s="471" customFormat="1" ht="12" hidden="1" customHeight="1">
      <c r="A19392" s="470"/>
    </row>
    <row r="19393" spans="1:1" s="471" customFormat="1" ht="12" hidden="1" customHeight="1">
      <c r="A19393" s="470"/>
    </row>
    <row r="19394" spans="1:1" s="471" customFormat="1" ht="12" hidden="1" customHeight="1">
      <c r="A19394" s="470"/>
    </row>
    <row r="19395" spans="1:1" s="471" customFormat="1" ht="12" hidden="1" customHeight="1">
      <c r="A19395" s="470"/>
    </row>
    <row r="19396" spans="1:1" s="471" customFormat="1" ht="12" hidden="1" customHeight="1">
      <c r="A19396" s="470"/>
    </row>
    <row r="19397" spans="1:1" s="471" customFormat="1" ht="12" hidden="1" customHeight="1">
      <c r="A19397" s="470"/>
    </row>
    <row r="19398" spans="1:1" s="471" customFormat="1" ht="12" hidden="1" customHeight="1">
      <c r="A19398" s="470"/>
    </row>
    <row r="19399" spans="1:1" s="471" customFormat="1" ht="12" hidden="1" customHeight="1">
      <c r="A19399" s="470"/>
    </row>
    <row r="19400" spans="1:1" s="471" customFormat="1" ht="12" hidden="1" customHeight="1">
      <c r="A19400" s="470"/>
    </row>
    <row r="19401" spans="1:1" s="471" customFormat="1" ht="12" hidden="1" customHeight="1">
      <c r="A19401" s="470"/>
    </row>
    <row r="19402" spans="1:1" s="471" customFormat="1" ht="12" hidden="1" customHeight="1">
      <c r="A19402" s="470"/>
    </row>
    <row r="19403" spans="1:1" s="471" customFormat="1" ht="12" hidden="1" customHeight="1">
      <c r="A19403" s="470"/>
    </row>
    <row r="19404" spans="1:1" s="471" customFormat="1" ht="12" hidden="1" customHeight="1">
      <c r="A19404" s="470"/>
    </row>
    <row r="19405" spans="1:1" s="471" customFormat="1" ht="12" hidden="1" customHeight="1">
      <c r="A19405" s="470"/>
    </row>
    <row r="19406" spans="1:1" s="471" customFormat="1" ht="12" hidden="1" customHeight="1">
      <c r="A19406" s="470"/>
    </row>
    <row r="19407" spans="1:1" s="471" customFormat="1" ht="12" hidden="1" customHeight="1">
      <c r="A19407" s="470"/>
    </row>
    <row r="19408" spans="1:1" s="471" customFormat="1" ht="12" hidden="1" customHeight="1">
      <c r="A19408" s="470"/>
    </row>
    <row r="19409" spans="1:1" s="471" customFormat="1" ht="12" hidden="1" customHeight="1">
      <c r="A19409" s="470"/>
    </row>
    <row r="19410" spans="1:1" s="471" customFormat="1" ht="12" hidden="1" customHeight="1">
      <c r="A19410" s="470"/>
    </row>
    <row r="19411" spans="1:1" s="471" customFormat="1" ht="12" hidden="1" customHeight="1">
      <c r="A19411" s="470"/>
    </row>
    <row r="19412" spans="1:1" s="471" customFormat="1" ht="12" hidden="1" customHeight="1">
      <c r="A19412" s="470"/>
    </row>
    <row r="19413" spans="1:1" s="471" customFormat="1" ht="12" hidden="1" customHeight="1">
      <c r="A19413" s="470"/>
    </row>
    <row r="19414" spans="1:1" s="471" customFormat="1" ht="12" hidden="1" customHeight="1">
      <c r="A19414" s="470"/>
    </row>
    <row r="19415" spans="1:1" s="471" customFormat="1" ht="12" hidden="1" customHeight="1">
      <c r="A19415" s="470"/>
    </row>
    <row r="19416" spans="1:1" s="471" customFormat="1" ht="12" hidden="1" customHeight="1">
      <c r="A19416" s="470"/>
    </row>
    <row r="19417" spans="1:1" s="471" customFormat="1" ht="12" hidden="1" customHeight="1">
      <c r="A19417" s="470"/>
    </row>
    <row r="19418" spans="1:1" s="471" customFormat="1" ht="12" hidden="1" customHeight="1">
      <c r="A19418" s="470"/>
    </row>
    <row r="19419" spans="1:1" s="471" customFormat="1" ht="12" hidden="1" customHeight="1">
      <c r="A19419" s="470"/>
    </row>
    <row r="19420" spans="1:1" s="471" customFormat="1" ht="12" hidden="1" customHeight="1">
      <c r="A19420" s="470"/>
    </row>
    <row r="19421" spans="1:1" s="471" customFormat="1" ht="12" hidden="1" customHeight="1">
      <c r="A19421" s="470"/>
    </row>
    <row r="19422" spans="1:1" s="471" customFormat="1" ht="12" hidden="1" customHeight="1">
      <c r="A19422" s="470"/>
    </row>
    <row r="19423" spans="1:1" s="471" customFormat="1" ht="12" hidden="1" customHeight="1">
      <c r="A19423" s="470"/>
    </row>
    <row r="19424" spans="1:1" s="471" customFormat="1" ht="12" hidden="1" customHeight="1">
      <c r="A19424" s="470"/>
    </row>
    <row r="19425" spans="1:1" s="471" customFormat="1" ht="12" hidden="1" customHeight="1">
      <c r="A19425" s="470"/>
    </row>
    <row r="19426" spans="1:1" s="471" customFormat="1" ht="12" hidden="1" customHeight="1">
      <c r="A19426" s="470"/>
    </row>
    <row r="19427" spans="1:1" s="471" customFormat="1" ht="12" hidden="1" customHeight="1">
      <c r="A19427" s="470"/>
    </row>
    <row r="19428" spans="1:1" s="471" customFormat="1" ht="12" hidden="1" customHeight="1">
      <c r="A19428" s="470"/>
    </row>
    <row r="19429" spans="1:1" s="471" customFormat="1" ht="12" hidden="1" customHeight="1">
      <c r="A19429" s="470"/>
    </row>
    <row r="19430" spans="1:1" s="471" customFormat="1" ht="12" hidden="1" customHeight="1">
      <c r="A19430" s="470"/>
    </row>
    <row r="19431" spans="1:1" s="471" customFormat="1" ht="12" hidden="1" customHeight="1">
      <c r="A19431" s="470"/>
    </row>
    <row r="19432" spans="1:1" s="471" customFormat="1" ht="12" hidden="1" customHeight="1">
      <c r="A19432" s="470"/>
    </row>
    <row r="19433" spans="1:1" s="471" customFormat="1" ht="12" hidden="1" customHeight="1">
      <c r="A19433" s="470"/>
    </row>
    <row r="19434" spans="1:1" s="471" customFormat="1" ht="12" hidden="1" customHeight="1">
      <c r="A19434" s="470"/>
    </row>
    <row r="19435" spans="1:1" s="471" customFormat="1" ht="12" hidden="1" customHeight="1">
      <c r="A19435" s="470"/>
    </row>
    <row r="19436" spans="1:1" s="471" customFormat="1" ht="12" hidden="1" customHeight="1">
      <c r="A19436" s="470"/>
    </row>
    <row r="19437" spans="1:1" s="471" customFormat="1" ht="12" hidden="1" customHeight="1">
      <c r="A19437" s="470"/>
    </row>
    <row r="19438" spans="1:1" s="471" customFormat="1" ht="12" hidden="1" customHeight="1">
      <c r="A19438" s="470"/>
    </row>
    <row r="19439" spans="1:1" s="471" customFormat="1" ht="12" hidden="1" customHeight="1">
      <c r="A19439" s="470"/>
    </row>
    <row r="19440" spans="1:1" s="471" customFormat="1" ht="12" hidden="1" customHeight="1">
      <c r="A19440" s="470"/>
    </row>
    <row r="19441" spans="1:1" s="471" customFormat="1" ht="12" hidden="1" customHeight="1">
      <c r="A19441" s="470"/>
    </row>
    <row r="19442" spans="1:1" s="471" customFormat="1" ht="12" hidden="1" customHeight="1">
      <c r="A19442" s="470"/>
    </row>
    <row r="19443" spans="1:1" s="471" customFormat="1" ht="12" hidden="1" customHeight="1">
      <c r="A19443" s="470"/>
    </row>
    <row r="19444" spans="1:1" s="471" customFormat="1" ht="12" hidden="1" customHeight="1">
      <c r="A19444" s="470"/>
    </row>
    <row r="19445" spans="1:1" s="471" customFormat="1" ht="12" hidden="1" customHeight="1">
      <c r="A19445" s="470"/>
    </row>
    <row r="19446" spans="1:1" s="471" customFormat="1" ht="12" hidden="1" customHeight="1">
      <c r="A19446" s="470"/>
    </row>
    <row r="19447" spans="1:1" s="471" customFormat="1" ht="12" hidden="1" customHeight="1">
      <c r="A19447" s="470"/>
    </row>
    <row r="19448" spans="1:1" s="471" customFormat="1" ht="12" hidden="1" customHeight="1">
      <c r="A19448" s="470"/>
    </row>
    <row r="19449" spans="1:1" s="471" customFormat="1" ht="12" hidden="1" customHeight="1">
      <c r="A19449" s="470"/>
    </row>
    <row r="19450" spans="1:1" s="471" customFormat="1" ht="12" hidden="1" customHeight="1">
      <c r="A19450" s="470"/>
    </row>
    <row r="19451" spans="1:1" s="471" customFormat="1" ht="12" hidden="1" customHeight="1">
      <c r="A19451" s="470"/>
    </row>
    <row r="19452" spans="1:1" s="471" customFormat="1" ht="12" hidden="1" customHeight="1">
      <c r="A19452" s="470"/>
    </row>
    <row r="19453" spans="1:1" s="471" customFormat="1" ht="12" hidden="1" customHeight="1">
      <c r="A19453" s="470"/>
    </row>
    <row r="19454" spans="1:1" s="471" customFormat="1" ht="12" hidden="1" customHeight="1">
      <c r="A19454" s="470"/>
    </row>
    <row r="19455" spans="1:1" s="471" customFormat="1" ht="12" hidden="1" customHeight="1">
      <c r="A19455" s="470"/>
    </row>
    <row r="19456" spans="1:1" s="471" customFormat="1" ht="12" hidden="1" customHeight="1">
      <c r="A19456" s="470"/>
    </row>
    <row r="19457" spans="1:1" s="471" customFormat="1" ht="12" hidden="1" customHeight="1">
      <c r="A19457" s="470"/>
    </row>
    <row r="19458" spans="1:1" s="471" customFormat="1" ht="12" hidden="1" customHeight="1">
      <c r="A19458" s="470"/>
    </row>
    <row r="19459" spans="1:1" s="471" customFormat="1" ht="12" hidden="1" customHeight="1">
      <c r="A19459" s="470"/>
    </row>
    <row r="19460" spans="1:1" s="471" customFormat="1" ht="12" hidden="1" customHeight="1">
      <c r="A19460" s="470"/>
    </row>
    <row r="19461" spans="1:1" s="471" customFormat="1" ht="12" hidden="1" customHeight="1">
      <c r="A19461" s="470"/>
    </row>
    <row r="19462" spans="1:1" s="471" customFormat="1" ht="12" hidden="1" customHeight="1">
      <c r="A19462" s="470"/>
    </row>
    <row r="19463" spans="1:1" s="471" customFormat="1" ht="12" hidden="1" customHeight="1">
      <c r="A19463" s="470"/>
    </row>
    <row r="19464" spans="1:1" s="471" customFormat="1" ht="12" hidden="1" customHeight="1">
      <c r="A19464" s="470"/>
    </row>
    <row r="19465" spans="1:1" s="471" customFormat="1" ht="12" hidden="1" customHeight="1">
      <c r="A19465" s="470"/>
    </row>
    <row r="19466" spans="1:1" s="471" customFormat="1" ht="12" hidden="1" customHeight="1">
      <c r="A19466" s="470"/>
    </row>
    <row r="19467" spans="1:1" s="471" customFormat="1" ht="12" hidden="1" customHeight="1">
      <c r="A19467" s="470"/>
    </row>
    <row r="19468" spans="1:1" s="471" customFormat="1" ht="12" hidden="1" customHeight="1">
      <c r="A19468" s="470"/>
    </row>
    <row r="19469" spans="1:1" s="471" customFormat="1" ht="12" hidden="1" customHeight="1">
      <c r="A19469" s="470"/>
    </row>
    <row r="19470" spans="1:1" s="471" customFormat="1" ht="12" hidden="1" customHeight="1">
      <c r="A19470" s="470"/>
    </row>
    <row r="19471" spans="1:1" s="471" customFormat="1" ht="12" hidden="1" customHeight="1">
      <c r="A19471" s="470"/>
    </row>
    <row r="19472" spans="1:1" s="471" customFormat="1" ht="12" hidden="1" customHeight="1">
      <c r="A19472" s="470"/>
    </row>
    <row r="19473" spans="1:1" s="471" customFormat="1" ht="12" hidden="1" customHeight="1">
      <c r="A19473" s="470"/>
    </row>
    <row r="19474" spans="1:1" s="471" customFormat="1" ht="12" hidden="1" customHeight="1">
      <c r="A19474" s="470"/>
    </row>
    <row r="19475" spans="1:1" s="471" customFormat="1" ht="12" hidden="1" customHeight="1">
      <c r="A19475" s="470"/>
    </row>
    <row r="19476" spans="1:1" s="471" customFormat="1" ht="12" hidden="1" customHeight="1">
      <c r="A19476" s="470"/>
    </row>
    <row r="19477" spans="1:1" s="471" customFormat="1" ht="12" hidden="1" customHeight="1">
      <c r="A19477" s="470"/>
    </row>
    <row r="19478" spans="1:1" s="471" customFormat="1" ht="12" hidden="1" customHeight="1">
      <c r="A19478" s="470"/>
    </row>
    <row r="19479" spans="1:1" s="471" customFormat="1" ht="12" hidden="1" customHeight="1">
      <c r="A19479" s="470"/>
    </row>
    <row r="19480" spans="1:1" s="471" customFormat="1" ht="12" hidden="1" customHeight="1">
      <c r="A19480" s="470"/>
    </row>
    <row r="19481" spans="1:1" s="471" customFormat="1" ht="12" hidden="1" customHeight="1">
      <c r="A19481" s="470"/>
    </row>
    <row r="19482" spans="1:1" s="471" customFormat="1" ht="12" hidden="1" customHeight="1">
      <c r="A19482" s="470"/>
    </row>
    <row r="19483" spans="1:1" s="471" customFormat="1" ht="12" hidden="1" customHeight="1">
      <c r="A19483" s="470"/>
    </row>
    <row r="19484" spans="1:1" s="471" customFormat="1" ht="12" hidden="1" customHeight="1">
      <c r="A19484" s="470"/>
    </row>
    <row r="19485" spans="1:1" s="471" customFormat="1" ht="12" hidden="1" customHeight="1">
      <c r="A19485" s="470"/>
    </row>
    <row r="19486" spans="1:1" s="471" customFormat="1" ht="12" hidden="1" customHeight="1">
      <c r="A19486" s="470"/>
    </row>
    <row r="19487" spans="1:1" s="471" customFormat="1" ht="12" hidden="1" customHeight="1">
      <c r="A19487" s="470"/>
    </row>
    <row r="19488" spans="1:1" s="471" customFormat="1" ht="12" hidden="1" customHeight="1">
      <c r="A19488" s="470"/>
    </row>
    <row r="19489" spans="1:1" s="471" customFormat="1" ht="12" hidden="1" customHeight="1">
      <c r="A19489" s="470"/>
    </row>
    <row r="19490" spans="1:1" s="471" customFormat="1" ht="12" hidden="1" customHeight="1">
      <c r="A19490" s="470"/>
    </row>
    <row r="19491" spans="1:1" s="471" customFormat="1" ht="12" hidden="1" customHeight="1">
      <c r="A19491" s="470"/>
    </row>
    <row r="19492" spans="1:1" s="471" customFormat="1" ht="12" hidden="1" customHeight="1">
      <c r="A19492" s="470"/>
    </row>
    <row r="19493" spans="1:1" s="471" customFormat="1" ht="12" hidden="1" customHeight="1">
      <c r="A19493" s="470"/>
    </row>
    <row r="19494" spans="1:1" s="471" customFormat="1" ht="12" hidden="1" customHeight="1">
      <c r="A19494" s="470"/>
    </row>
    <row r="19495" spans="1:1" s="471" customFormat="1" ht="12" hidden="1" customHeight="1">
      <c r="A19495" s="470"/>
    </row>
    <row r="19496" spans="1:1" s="471" customFormat="1" ht="12" hidden="1" customHeight="1">
      <c r="A19496" s="470"/>
    </row>
    <row r="19497" spans="1:1" s="471" customFormat="1" ht="12" hidden="1" customHeight="1">
      <c r="A19497" s="470"/>
    </row>
    <row r="19498" spans="1:1" s="471" customFormat="1" ht="12" hidden="1" customHeight="1">
      <c r="A19498" s="470"/>
    </row>
    <row r="19499" spans="1:1" s="471" customFormat="1" ht="12" hidden="1" customHeight="1">
      <c r="A19499" s="470"/>
    </row>
    <row r="19500" spans="1:1" s="471" customFormat="1" ht="12" hidden="1" customHeight="1">
      <c r="A19500" s="470"/>
    </row>
    <row r="19501" spans="1:1" s="471" customFormat="1" ht="12" hidden="1" customHeight="1">
      <c r="A19501" s="470"/>
    </row>
    <row r="19502" spans="1:1" s="471" customFormat="1" ht="12" hidden="1" customHeight="1">
      <c r="A19502" s="470"/>
    </row>
    <row r="19503" spans="1:1" s="471" customFormat="1" ht="12" hidden="1" customHeight="1">
      <c r="A19503" s="470"/>
    </row>
    <row r="19504" spans="1:1" s="471" customFormat="1" ht="12" hidden="1" customHeight="1">
      <c r="A19504" s="470"/>
    </row>
    <row r="19505" spans="1:1" s="471" customFormat="1" ht="12" hidden="1" customHeight="1">
      <c r="A19505" s="470"/>
    </row>
    <row r="19506" spans="1:1" s="471" customFormat="1" ht="12" hidden="1" customHeight="1">
      <c r="A19506" s="470"/>
    </row>
    <row r="19507" spans="1:1" s="471" customFormat="1" ht="12" hidden="1" customHeight="1">
      <c r="A19507" s="470"/>
    </row>
    <row r="19508" spans="1:1" s="471" customFormat="1" ht="12" hidden="1" customHeight="1">
      <c r="A19508" s="470"/>
    </row>
    <row r="19509" spans="1:1" s="471" customFormat="1" ht="12" hidden="1" customHeight="1">
      <c r="A19509" s="470"/>
    </row>
    <row r="19510" spans="1:1" s="471" customFormat="1" ht="12" hidden="1" customHeight="1">
      <c r="A19510" s="470"/>
    </row>
    <row r="19511" spans="1:1" s="471" customFormat="1" ht="12" hidden="1" customHeight="1">
      <c r="A19511" s="470"/>
    </row>
    <row r="19512" spans="1:1" s="471" customFormat="1" ht="12" hidden="1" customHeight="1">
      <c r="A19512" s="470"/>
    </row>
    <row r="19513" spans="1:1" s="471" customFormat="1" ht="12" hidden="1" customHeight="1">
      <c r="A19513" s="470"/>
    </row>
    <row r="19514" spans="1:1" s="471" customFormat="1" ht="12" hidden="1" customHeight="1">
      <c r="A19514" s="470"/>
    </row>
    <row r="19515" spans="1:1" s="471" customFormat="1" ht="12" hidden="1" customHeight="1">
      <c r="A19515" s="470"/>
    </row>
    <row r="19516" spans="1:1" s="471" customFormat="1" ht="12" hidden="1" customHeight="1">
      <c r="A19516" s="470"/>
    </row>
    <row r="19517" spans="1:1" s="471" customFormat="1" ht="12" hidden="1" customHeight="1">
      <c r="A19517" s="470"/>
    </row>
    <row r="19518" spans="1:1" s="471" customFormat="1" ht="12" hidden="1" customHeight="1">
      <c r="A19518" s="470"/>
    </row>
    <row r="19519" spans="1:1" s="471" customFormat="1" ht="12" hidden="1" customHeight="1">
      <c r="A19519" s="470"/>
    </row>
    <row r="19520" spans="1:1" s="471" customFormat="1" ht="12" hidden="1" customHeight="1">
      <c r="A19520" s="470"/>
    </row>
    <row r="19521" spans="1:1" s="471" customFormat="1" ht="12" hidden="1" customHeight="1">
      <c r="A19521" s="470"/>
    </row>
    <row r="19522" spans="1:1" s="471" customFormat="1" ht="12" hidden="1" customHeight="1">
      <c r="A19522" s="470"/>
    </row>
    <row r="19523" spans="1:1" s="471" customFormat="1" ht="12" hidden="1" customHeight="1">
      <c r="A19523" s="470"/>
    </row>
    <row r="19524" spans="1:1" s="471" customFormat="1" ht="12" hidden="1" customHeight="1">
      <c r="A19524" s="470"/>
    </row>
    <row r="19525" spans="1:1" s="471" customFormat="1" ht="12" hidden="1" customHeight="1">
      <c r="A19525" s="470"/>
    </row>
    <row r="19526" spans="1:1" s="471" customFormat="1" ht="12" hidden="1" customHeight="1">
      <c r="A19526" s="470"/>
    </row>
    <row r="19527" spans="1:1" s="471" customFormat="1" ht="12" hidden="1" customHeight="1">
      <c r="A19527" s="470"/>
    </row>
    <row r="19528" spans="1:1" s="471" customFormat="1" ht="12" hidden="1" customHeight="1">
      <c r="A19528" s="470"/>
    </row>
    <row r="19529" spans="1:1" s="471" customFormat="1" ht="12" hidden="1" customHeight="1">
      <c r="A19529" s="470"/>
    </row>
    <row r="19530" spans="1:1" s="471" customFormat="1" ht="12" hidden="1" customHeight="1">
      <c r="A19530" s="470"/>
    </row>
    <row r="19531" spans="1:1" s="471" customFormat="1" ht="12" hidden="1" customHeight="1">
      <c r="A19531" s="470"/>
    </row>
    <row r="19532" spans="1:1" s="471" customFormat="1" ht="12" hidden="1" customHeight="1">
      <c r="A19532" s="470"/>
    </row>
    <row r="19533" spans="1:1" s="471" customFormat="1" ht="12" hidden="1" customHeight="1">
      <c r="A19533" s="470"/>
    </row>
    <row r="19534" spans="1:1" s="471" customFormat="1" ht="12" hidden="1" customHeight="1">
      <c r="A19534" s="470"/>
    </row>
    <row r="19535" spans="1:1" s="471" customFormat="1" ht="12" hidden="1" customHeight="1">
      <c r="A19535" s="470"/>
    </row>
    <row r="19536" spans="1:1" s="471" customFormat="1" ht="12" hidden="1" customHeight="1">
      <c r="A19536" s="470"/>
    </row>
    <row r="19537" spans="1:1" s="471" customFormat="1" ht="12" hidden="1" customHeight="1">
      <c r="A19537" s="470"/>
    </row>
    <row r="19538" spans="1:1" s="471" customFormat="1" ht="12" hidden="1" customHeight="1">
      <c r="A19538" s="470"/>
    </row>
    <row r="19539" spans="1:1" s="471" customFormat="1" ht="12" hidden="1" customHeight="1">
      <c r="A19539" s="470"/>
    </row>
    <row r="19540" spans="1:1" s="471" customFormat="1" ht="12" hidden="1" customHeight="1">
      <c r="A19540" s="470"/>
    </row>
    <row r="19541" spans="1:1" s="471" customFormat="1" ht="12" hidden="1" customHeight="1">
      <c r="A19541" s="470"/>
    </row>
    <row r="19542" spans="1:1" s="471" customFormat="1" ht="12" hidden="1" customHeight="1">
      <c r="A19542" s="470"/>
    </row>
    <row r="19543" spans="1:1" s="471" customFormat="1" ht="12" hidden="1" customHeight="1">
      <c r="A19543" s="470"/>
    </row>
    <row r="19544" spans="1:1" s="471" customFormat="1" ht="12" hidden="1" customHeight="1">
      <c r="A19544" s="470"/>
    </row>
    <row r="19545" spans="1:1" s="471" customFormat="1" ht="12" hidden="1" customHeight="1">
      <c r="A19545" s="470"/>
    </row>
    <row r="19546" spans="1:1" s="471" customFormat="1" ht="12" hidden="1" customHeight="1">
      <c r="A19546" s="470"/>
    </row>
    <row r="19547" spans="1:1" s="471" customFormat="1" ht="12" hidden="1" customHeight="1">
      <c r="A19547" s="470"/>
    </row>
    <row r="19548" spans="1:1" s="471" customFormat="1" ht="12" hidden="1" customHeight="1">
      <c r="A19548" s="470"/>
    </row>
    <row r="19549" spans="1:1" s="471" customFormat="1" ht="12" hidden="1" customHeight="1">
      <c r="A19549" s="470"/>
    </row>
    <row r="19550" spans="1:1" s="471" customFormat="1" ht="12" hidden="1" customHeight="1">
      <c r="A19550" s="470"/>
    </row>
    <row r="19551" spans="1:1" s="471" customFormat="1" ht="12" hidden="1" customHeight="1">
      <c r="A19551" s="470"/>
    </row>
    <row r="19552" spans="1:1" s="471" customFormat="1" ht="12" hidden="1" customHeight="1">
      <c r="A19552" s="470"/>
    </row>
    <row r="19553" spans="1:1" s="471" customFormat="1" ht="12" hidden="1" customHeight="1">
      <c r="A19553" s="470"/>
    </row>
    <row r="19554" spans="1:1" s="471" customFormat="1" ht="12" hidden="1" customHeight="1">
      <c r="A19554" s="470"/>
    </row>
    <row r="19555" spans="1:1" s="471" customFormat="1" ht="12" hidden="1" customHeight="1">
      <c r="A19555" s="470"/>
    </row>
    <row r="19556" spans="1:1" s="471" customFormat="1" ht="12" hidden="1" customHeight="1">
      <c r="A19556" s="470"/>
    </row>
    <row r="19557" spans="1:1" s="471" customFormat="1" ht="12" hidden="1" customHeight="1">
      <c r="A19557" s="470"/>
    </row>
    <row r="19558" spans="1:1" s="471" customFormat="1" ht="12" hidden="1" customHeight="1">
      <c r="A19558" s="470"/>
    </row>
    <row r="19559" spans="1:1" s="471" customFormat="1" ht="12" hidden="1" customHeight="1">
      <c r="A19559" s="470"/>
    </row>
    <row r="19560" spans="1:1" s="471" customFormat="1" ht="12" hidden="1" customHeight="1">
      <c r="A19560" s="470"/>
    </row>
    <row r="19561" spans="1:1" s="471" customFormat="1" ht="12" hidden="1" customHeight="1">
      <c r="A19561" s="470"/>
    </row>
    <row r="19562" spans="1:1" s="471" customFormat="1" ht="12" hidden="1" customHeight="1">
      <c r="A19562" s="470"/>
    </row>
    <row r="19563" spans="1:1" s="471" customFormat="1" ht="12" hidden="1" customHeight="1">
      <c r="A19563" s="470"/>
    </row>
    <row r="19564" spans="1:1" s="471" customFormat="1" ht="12" hidden="1" customHeight="1">
      <c r="A19564" s="470"/>
    </row>
    <row r="19565" spans="1:1" s="471" customFormat="1" ht="12" hidden="1" customHeight="1">
      <c r="A19565" s="470"/>
    </row>
    <row r="19566" spans="1:1" s="471" customFormat="1" ht="12" hidden="1" customHeight="1">
      <c r="A19566" s="470"/>
    </row>
    <row r="19567" spans="1:1" s="471" customFormat="1" ht="12" hidden="1" customHeight="1">
      <c r="A19567" s="470"/>
    </row>
    <row r="19568" spans="1:1" s="471" customFormat="1" ht="12" hidden="1" customHeight="1">
      <c r="A19568" s="470"/>
    </row>
    <row r="19569" spans="1:1" s="471" customFormat="1" ht="12" hidden="1" customHeight="1">
      <c r="A19569" s="470"/>
    </row>
    <row r="19570" spans="1:1" s="471" customFormat="1" ht="12" hidden="1" customHeight="1">
      <c r="A19570" s="470"/>
    </row>
    <row r="19571" spans="1:1" s="471" customFormat="1" ht="12" hidden="1" customHeight="1">
      <c r="A19571" s="470"/>
    </row>
    <row r="19572" spans="1:1" s="471" customFormat="1" ht="12" hidden="1" customHeight="1">
      <c r="A19572" s="470"/>
    </row>
    <row r="19573" spans="1:1" s="471" customFormat="1" ht="12" hidden="1" customHeight="1">
      <c r="A19573" s="470"/>
    </row>
    <row r="19574" spans="1:1" s="471" customFormat="1" ht="12" hidden="1" customHeight="1">
      <c r="A19574" s="470"/>
    </row>
    <row r="19575" spans="1:1" s="471" customFormat="1" ht="12" hidden="1" customHeight="1">
      <c r="A19575" s="470"/>
    </row>
    <row r="19576" spans="1:1" s="471" customFormat="1" ht="12" hidden="1" customHeight="1">
      <c r="A19576" s="470"/>
    </row>
    <row r="19577" spans="1:1" s="471" customFormat="1" ht="12" hidden="1" customHeight="1">
      <c r="A19577" s="470"/>
    </row>
    <row r="19578" spans="1:1" s="471" customFormat="1" ht="12" hidden="1" customHeight="1">
      <c r="A19578" s="470"/>
    </row>
    <row r="19579" spans="1:1" s="471" customFormat="1" ht="12" hidden="1" customHeight="1">
      <c r="A19579" s="470"/>
    </row>
    <row r="19580" spans="1:1" s="471" customFormat="1" ht="12" hidden="1" customHeight="1">
      <c r="A19580" s="470"/>
    </row>
    <row r="19581" spans="1:1" s="471" customFormat="1" ht="12" hidden="1" customHeight="1">
      <c r="A19581" s="470"/>
    </row>
    <row r="19582" spans="1:1" s="471" customFormat="1" ht="12" hidden="1" customHeight="1">
      <c r="A19582" s="470"/>
    </row>
    <row r="19583" spans="1:1" s="471" customFormat="1" ht="12" hidden="1" customHeight="1">
      <c r="A19583" s="470"/>
    </row>
    <row r="19584" spans="1:1" s="471" customFormat="1" ht="12" hidden="1" customHeight="1">
      <c r="A19584" s="470"/>
    </row>
    <row r="19585" spans="1:1" s="471" customFormat="1" ht="12" hidden="1" customHeight="1">
      <c r="A19585" s="470"/>
    </row>
    <row r="19586" spans="1:1" s="471" customFormat="1" ht="12" hidden="1" customHeight="1">
      <c r="A19586" s="470"/>
    </row>
    <row r="19587" spans="1:1" s="471" customFormat="1" ht="12" hidden="1" customHeight="1">
      <c r="A19587" s="470"/>
    </row>
    <row r="19588" spans="1:1" s="471" customFormat="1" ht="12" hidden="1" customHeight="1">
      <c r="A19588" s="470"/>
    </row>
    <row r="19589" spans="1:1" s="471" customFormat="1" ht="12" hidden="1" customHeight="1">
      <c r="A19589" s="470"/>
    </row>
    <row r="19590" spans="1:1" s="471" customFormat="1" ht="12" hidden="1" customHeight="1">
      <c r="A19590" s="470"/>
    </row>
    <row r="19591" spans="1:1" s="471" customFormat="1" ht="12" hidden="1" customHeight="1">
      <c r="A19591" s="470"/>
    </row>
    <row r="19592" spans="1:1" s="471" customFormat="1" ht="12" hidden="1" customHeight="1">
      <c r="A19592" s="470"/>
    </row>
    <row r="19593" spans="1:1" s="471" customFormat="1" ht="12" hidden="1" customHeight="1">
      <c r="A19593" s="470"/>
    </row>
    <row r="19594" spans="1:1" s="471" customFormat="1" ht="12" hidden="1" customHeight="1">
      <c r="A19594" s="470"/>
    </row>
    <row r="19595" spans="1:1" s="471" customFormat="1" ht="12" hidden="1" customHeight="1">
      <c r="A19595" s="470"/>
    </row>
    <row r="19596" spans="1:1" s="471" customFormat="1" ht="12" hidden="1" customHeight="1">
      <c r="A19596" s="470"/>
    </row>
    <row r="19597" spans="1:1" s="471" customFormat="1" ht="12" hidden="1" customHeight="1">
      <c r="A19597" s="470"/>
    </row>
    <row r="19598" spans="1:1" s="471" customFormat="1" ht="12" hidden="1" customHeight="1">
      <c r="A19598" s="470"/>
    </row>
    <row r="19599" spans="1:1" s="471" customFormat="1" ht="12" hidden="1" customHeight="1">
      <c r="A19599" s="470"/>
    </row>
    <row r="19600" spans="1:1" s="471" customFormat="1" ht="12" hidden="1" customHeight="1">
      <c r="A19600" s="470"/>
    </row>
    <row r="19601" spans="1:1" s="471" customFormat="1" ht="12" hidden="1" customHeight="1">
      <c r="A19601" s="470"/>
    </row>
    <row r="19602" spans="1:1" s="471" customFormat="1" ht="12" hidden="1" customHeight="1">
      <c r="A19602" s="470"/>
    </row>
    <row r="19603" spans="1:1" s="471" customFormat="1" ht="12" hidden="1" customHeight="1">
      <c r="A19603" s="470"/>
    </row>
    <row r="19604" spans="1:1" s="471" customFormat="1" ht="12" hidden="1" customHeight="1">
      <c r="A19604" s="470"/>
    </row>
    <row r="19605" spans="1:1" s="471" customFormat="1" ht="12" hidden="1" customHeight="1">
      <c r="A19605" s="470"/>
    </row>
    <row r="19606" spans="1:1" s="471" customFormat="1" ht="12" hidden="1" customHeight="1">
      <c r="A19606" s="470"/>
    </row>
    <row r="19607" spans="1:1" s="471" customFormat="1" ht="12" hidden="1" customHeight="1">
      <c r="A19607" s="470"/>
    </row>
    <row r="19608" spans="1:1" s="471" customFormat="1" ht="12" hidden="1" customHeight="1">
      <c r="A19608" s="470"/>
    </row>
    <row r="19609" spans="1:1" s="471" customFormat="1" ht="12" hidden="1" customHeight="1">
      <c r="A19609" s="470"/>
    </row>
    <row r="19610" spans="1:1" s="471" customFormat="1" ht="12" hidden="1" customHeight="1">
      <c r="A19610" s="470"/>
    </row>
    <row r="19611" spans="1:1" s="471" customFormat="1" ht="12" hidden="1" customHeight="1">
      <c r="A19611" s="470"/>
    </row>
    <row r="19612" spans="1:1" s="471" customFormat="1" ht="12" hidden="1" customHeight="1">
      <c r="A19612" s="470"/>
    </row>
    <row r="19613" spans="1:1" s="471" customFormat="1" ht="12" hidden="1" customHeight="1">
      <c r="A19613" s="470"/>
    </row>
    <row r="19614" spans="1:1" s="471" customFormat="1" ht="12" hidden="1" customHeight="1">
      <c r="A19614" s="470"/>
    </row>
    <row r="19615" spans="1:1" s="471" customFormat="1" ht="12" hidden="1" customHeight="1">
      <c r="A19615" s="470"/>
    </row>
    <row r="19616" spans="1:1" s="471" customFormat="1" ht="12" hidden="1" customHeight="1">
      <c r="A19616" s="470"/>
    </row>
    <row r="19617" spans="1:1" s="471" customFormat="1" ht="12" hidden="1" customHeight="1">
      <c r="A19617" s="470"/>
    </row>
    <row r="19618" spans="1:1" s="471" customFormat="1" ht="12" hidden="1" customHeight="1">
      <c r="A19618" s="470"/>
    </row>
    <row r="19619" spans="1:1" s="471" customFormat="1" ht="12" hidden="1" customHeight="1">
      <c r="A19619" s="470"/>
    </row>
    <row r="19620" spans="1:1" s="471" customFormat="1" ht="12" hidden="1" customHeight="1">
      <c r="A19620" s="470"/>
    </row>
    <row r="19621" spans="1:1" s="471" customFormat="1" ht="12" hidden="1" customHeight="1">
      <c r="A19621" s="470"/>
    </row>
    <row r="19622" spans="1:1" s="471" customFormat="1" ht="12" hidden="1" customHeight="1">
      <c r="A19622" s="470"/>
    </row>
    <row r="19623" spans="1:1" s="471" customFormat="1" ht="12" hidden="1" customHeight="1">
      <c r="A19623" s="470"/>
    </row>
    <row r="19624" spans="1:1" s="471" customFormat="1" ht="12" hidden="1" customHeight="1">
      <c r="A19624" s="470"/>
    </row>
    <row r="19625" spans="1:1" s="471" customFormat="1" ht="12" hidden="1" customHeight="1">
      <c r="A19625" s="470"/>
    </row>
    <row r="19626" spans="1:1" s="471" customFormat="1" ht="12" hidden="1" customHeight="1">
      <c r="A19626" s="470"/>
    </row>
    <row r="19627" spans="1:1" s="471" customFormat="1" ht="12" hidden="1" customHeight="1">
      <c r="A19627" s="470"/>
    </row>
    <row r="19628" spans="1:1" s="471" customFormat="1" ht="12" hidden="1" customHeight="1">
      <c r="A19628" s="470"/>
    </row>
    <row r="19629" spans="1:1" s="471" customFormat="1" ht="12" hidden="1" customHeight="1">
      <c r="A19629" s="470"/>
    </row>
    <row r="19630" spans="1:1" s="471" customFormat="1" ht="12" hidden="1" customHeight="1">
      <c r="A19630" s="470"/>
    </row>
    <row r="19631" spans="1:1" s="471" customFormat="1" ht="12" hidden="1" customHeight="1">
      <c r="A19631" s="470"/>
    </row>
    <row r="19632" spans="1:1" s="471" customFormat="1" ht="12" hidden="1" customHeight="1">
      <c r="A19632" s="470"/>
    </row>
    <row r="19633" spans="1:1" s="471" customFormat="1" ht="12" hidden="1" customHeight="1">
      <c r="A19633" s="470"/>
    </row>
    <row r="19634" spans="1:1" s="471" customFormat="1" ht="12" hidden="1" customHeight="1">
      <c r="A19634" s="470"/>
    </row>
    <row r="19635" spans="1:1" s="471" customFormat="1" ht="12" hidden="1" customHeight="1">
      <c r="A19635" s="470"/>
    </row>
    <row r="19636" spans="1:1" s="471" customFormat="1" ht="12" hidden="1" customHeight="1">
      <c r="A19636" s="470"/>
    </row>
    <row r="19637" spans="1:1" s="471" customFormat="1" ht="12" hidden="1" customHeight="1">
      <c r="A19637" s="470"/>
    </row>
    <row r="19638" spans="1:1" s="471" customFormat="1" ht="12" hidden="1" customHeight="1">
      <c r="A19638" s="470"/>
    </row>
    <row r="19639" spans="1:1" s="471" customFormat="1" ht="12" hidden="1" customHeight="1">
      <c r="A19639" s="470"/>
    </row>
    <row r="19640" spans="1:1" s="471" customFormat="1" ht="12" hidden="1" customHeight="1">
      <c r="A19640" s="470"/>
    </row>
    <row r="19641" spans="1:1" s="471" customFormat="1" ht="12" hidden="1" customHeight="1">
      <c r="A19641" s="470"/>
    </row>
    <row r="19642" spans="1:1" s="471" customFormat="1" ht="12" hidden="1" customHeight="1">
      <c r="A19642" s="470"/>
    </row>
    <row r="19643" spans="1:1" s="471" customFormat="1" ht="12" hidden="1" customHeight="1">
      <c r="A19643" s="470"/>
    </row>
    <row r="19644" spans="1:1" s="471" customFormat="1" ht="12" hidden="1" customHeight="1">
      <c r="A19644" s="470"/>
    </row>
    <row r="19645" spans="1:1" s="471" customFormat="1" ht="12" hidden="1" customHeight="1">
      <c r="A19645" s="470"/>
    </row>
    <row r="19646" spans="1:1" s="471" customFormat="1" ht="12" hidden="1" customHeight="1">
      <c r="A19646" s="470"/>
    </row>
    <row r="19647" spans="1:1" s="471" customFormat="1" ht="12" hidden="1" customHeight="1">
      <c r="A19647" s="470"/>
    </row>
    <row r="19648" spans="1:1" s="471" customFormat="1" ht="12" hidden="1" customHeight="1">
      <c r="A19648" s="470"/>
    </row>
    <row r="19649" spans="1:1" s="471" customFormat="1" ht="12" hidden="1" customHeight="1">
      <c r="A19649" s="470"/>
    </row>
    <row r="19650" spans="1:1" s="471" customFormat="1" ht="12" hidden="1" customHeight="1">
      <c r="A19650" s="470"/>
    </row>
    <row r="19651" spans="1:1" s="471" customFormat="1" ht="12" hidden="1" customHeight="1">
      <c r="A19651" s="470"/>
    </row>
    <row r="19652" spans="1:1" s="471" customFormat="1" ht="12" hidden="1" customHeight="1">
      <c r="A19652" s="470"/>
    </row>
    <row r="19653" spans="1:1" s="471" customFormat="1" ht="12" hidden="1" customHeight="1">
      <c r="A19653" s="470"/>
    </row>
    <row r="19654" spans="1:1" s="471" customFormat="1" ht="12" hidden="1" customHeight="1">
      <c r="A19654" s="470"/>
    </row>
    <row r="19655" spans="1:1" s="471" customFormat="1" ht="12" hidden="1" customHeight="1">
      <c r="A19655" s="470"/>
    </row>
    <row r="19656" spans="1:1" s="471" customFormat="1" ht="12" hidden="1" customHeight="1">
      <c r="A19656" s="470"/>
    </row>
    <row r="19657" spans="1:1" s="471" customFormat="1" ht="12" hidden="1" customHeight="1">
      <c r="A19657" s="470"/>
    </row>
    <row r="19658" spans="1:1" s="471" customFormat="1" ht="12" hidden="1" customHeight="1">
      <c r="A19658" s="470"/>
    </row>
    <row r="19659" spans="1:1" s="471" customFormat="1" ht="12" hidden="1" customHeight="1">
      <c r="A19659" s="470"/>
    </row>
    <row r="19660" spans="1:1" s="471" customFormat="1" ht="12" hidden="1" customHeight="1">
      <c r="A19660" s="470"/>
    </row>
    <row r="19661" spans="1:1" s="471" customFormat="1" ht="12" hidden="1" customHeight="1">
      <c r="A19661" s="470"/>
    </row>
    <row r="19662" spans="1:1" s="471" customFormat="1" ht="12" hidden="1" customHeight="1">
      <c r="A19662" s="470"/>
    </row>
    <row r="19663" spans="1:1" s="471" customFormat="1" ht="12" hidden="1" customHeight="1">
      <c r="A19663" s="470"/>
    </row>
    <row r="19664" spans="1:1" s="471" customFormat="1" ht="12" hidden="1" customHeight="1">
      <c r="A19664" s="470"/>
    </row>
    <row r="19665" spans="1:1" s="471" customFormat="1" ht="12" hidden="1" customHeight="1">
      <c r="A19665" s="470"/>
    </row>
    <row r="19666" spans="1:1" s="471" customFormat="1" ht="12" hidden="1" customHeight="1">
      <c r="A19666" s="470"/>
    </row>
    <row r="19667" spans="1:1" s="471" customFormat="1" ht="12" hidden="1" customHeight="1">
      <c r="A19667" s="470"/>
    </row>
    <row r="19668" spans="1:1" s="471" customFormat="1" ht="12" hidden="1" customHeight="1">
      <c r="A19668" s="470"/>
    </row>
    <row r="19669" spans="1:1" s="471" customFormat="1" ht="12" hidden="1" customHeight="1">
      <c r="A19669" s="470"/>
    </row>
    <row r="19670" spans="1:1" s="471" customFormat="1" ht="12" hidden="1" customHeight="1">
      <c r="A19670" s="470"/>
    </row>
    <row r="19671" spans="1:1" s="471" customFormat="1" ht="12" hidden="1" customHeight="1">
      <c r="A19671" s="470"/>
    </row>
    <row r="19672" spans="1:1" s="471" customFormat="1" ht="12" hidden="1" customHeight="1">
      <c r="A19672" s="470"/>
    </row>
    <row r="19673" spans="1:1" s="471" customFormat="1" ht="12" hidden="1" customHeight="1">
      <c r="A19673" s="470"/>
    </row>
    <row r="19674" spans="1:1" s="471" customFormat="1" ht="12" hidden="1" customHeight="1">
      <c r="A19674" s="470"/>
    </row>
    <row r="19675" spans="1:1" s="471" customFormat="1" ht="12" hidden="1" customHeight="1">
      <c r="A19675" s="470"/>
    </row>
    <row r="19676" spans="1:1" s="471" customFormat="1" ht="12" hidden="1" customHeight="1">
      <c r="A19676" s="470"/>
    </row>
    <row r="19677" spans="1:1" s="471" customFormat="1" ht="12" hidden="1" customHeight="1">
      <c r="A19677" s="470"/>
    </row>
    <row r="19678" spans="1:1" s="471" customFormat="1" ht="12" hidden="1" customHeight="1">
      <c r="A19678" s="470"/>
    </row>
    <row r="19679" spans="1:1" s="471" customFormat="1" ht="12" hidden="1" customHeight="1">
      <c r="A19679" s="470"/>
    </row>
    <row r="19680" spans="1:1" s="471" customFormat="1" ht="12" hidden="1" customHeight="1">
      <c r="A19680" s="470"/>
    </row>
    <row r="19681" spans="1:1" s="471" customFormat="1" ht="12" hidden="1" customHeight="1">
      <c r="A19681" s="470"/>
    </row>
    <row r="19682" spans="1:1" s="471" customFormat="1" ht="12" hidden="1" customHeight="1">
      <c r="A19682" s="470"/>
    </row>
    <row r="19683" spans="1:1" s="471" customFormat="1" ht="12" hidden="1" customHeight="1">
      <c r="A19683" s="470"/>
    </row>
    <row r="19684" spans="1:1" s="471" customFormat="1" ht="12" hidden="1" customHeight="1">
      <c r="A19684" s="470"/>
    </row>
    <row r="19685" spans="1:1" s="471" customFormat="1" ht="12" hidden="1" customHeight="1">
      <c r="A19685" s="470"/>
    </row>
    <row r="19686" spans="1:1" s="471" customFormat="1" ht="12" hidden="1" customHeight="1">
      <c r="A19686" s="470"/>
    </row>
    <row r="19687" spans="1:1" s="471" customFormat="1" ht="12" hidden="1" customHeight="1">
      <c r="A19687" s="470"/>
    </row>
    <row r="19688" spans="1:1" s="471" customFormat="1" ht="12" hidden="1" customHeight="1">
      <c r="A19688" s="470"/>
    </row>
    <row r="19689" spans="1:1" s="471" customFormat="1" ht="12" hidden="1" customHeight="1">
      <c r="A19689" s="470"/>
    </row>
    <row r="19690" spans="1:1" s="471" customFormat="1" ht="12" hidden="1" customHeight="1">
      <c r="A19690" s="470"/>
    </row>
    <row r="19691" spans="1:1" s="471" customFormat="1" ht="12" hidden="1" customHeight="1">
      <c r="A19691" s="470"/>
    </row>
    <row r="19692" spans="1:1" s="471" customFormat="1" ht="12" hidden="1" customHeight="1">
      <c r="A19692" s="470"/>
    </row>
    <row r="19693" spans="1:1" s="471" customFormat="1" ht="12" hidden="1" customHeight="1">
      <c r="A19693" s="470"/>
    </row>
    <row r="19694" spans="1:1" s="471" customFormat="1" ht="12" hidden="1" customHeight="1">
      <c r="A19694" s="470"/>
    </row>
    <row r="19695" spans="1:1" s="471" customFormat="1" ht="12" hidden="1" customHeight="1">
      <c r="A19695" s="470"/>
    </row>
    <row r="19696" spans="1:1" s="471" customFormat="1" ht="12" hidden="1" customHeight="1">
      <c r="A19696" s="470"/>
    </row>
    <row r="19697" spans="1:1" s="471" customFormat="1" ht="12" hidden="1" customHeight="1">
      <c r="A19697" s="470"/>
    </row>
    <row r="19698" spans="1:1" s="471" customFormat="1" ht="12" hidden="1" customHeight="1">
      <c r="A19698" s="470"/>
    </row>
    <row r="19699" spans="1:1" s="471" customFormat="1" ht="12" hidden="1" customHeight="1">
      <c r="A19699" s="470"/>
    </row>
    <row r="19700" spans="1:1" s="471" customFormat="1" ht="12" hidden="1" customHeight="1">
      <c r="A19700" s="470"/>
    </row>
    <row r="19701" spans="1:1" s="471" customFormat="1" ht="12" hidden="1" customHeight="1">
      <c r="A19701" s="470"/>
    </row>
    <row r="19702" spans="1:1" s="471" customFormat="1" ht="12" hidden="1" customHeight="1">
      <c r="A19702" s="470"/>
    </row>
    <row r="19703" spans="1:1" s="471" customFormat="1" ht="12" hidden="1" customHeight="1">
      <c r="A19703" s="470"/>
    </row>
    <row r="19704" spans="1:1" s="471" customFormat="1" ht="12" hidden="1" customHeight="1">
      <c r="A19704" s="470"/>
    </row>
    <row r="19705" spans="1:1" s="471" customFormat="1" ht="12" hidden="1" customHeight="1">
      <c r="A19705" s="470"/>
    </row>
    <row r="19706" spans="1:1" s="471" customFormat="1" ht="12" hidden="1" customHeight="1">
      <c r="A19706" s="470"/>
    </row>
    <row r="19707" spans="1:1" s="471" customFormat="1" ht="12" hidden="1" customHeight="1">
      <c r="A19707" s="470"/>
    </row>
    <row r="19708" spans="1:1" s="471" customFormat="1" ht="12" hidden="1" customHeight="1">
      <c r="A19708" s="470"/>
    </row>
    <row r="19709" spans="1:1" s="471" customFormat="1" ht="12" hidden="1" customHeight="1">
      <c r="A19709" s="470"/>
    </row>
    <row r="19710" spans="1:1" s="471" customFormat="1" ht="12" hidden="1" customHeight="1">
      <c r="A19710" s="470"/>
    </row>
    <row r="19711" spans="1:1" s="471" customFormat="1" ht="12" hidden="1" customHeight="1">
      <c r="A19711" s="470"/>
    </row>
    <row r="19712" spans="1:1" s="471" customFormat="1" ht="12" hidden="1" customHeight="1">
      <c r="A19712" s="470"/>
    </row>
    <row r="19713" spans="1:1" s="471" customFormat="1" ht="12" hidden="1" customHeight="1">
      <c r="A19713" s="470"/>
    </row>
    <row r="19714" spans="1:1" s="471" customFormat="1" ht="12" hidden="1" customHeight="1">
      <c r="A19714" s="470"/>
    </row>
    <row r="19715" spans="1:1" s="471" customFormat="1" ht="12" hidden="1" customHeight="1">
      <c r="A19715" s="470"/>
    </row>
    <row r="19716" spans="1:1" s="471" customFormat="1" ht="12" hidden="1" customHeight="1">
      <c r="A19716" s="470"/>
    </row>
    <row r="19717" spans="1:1" s="471" customFormat="1" ht="12" hidden="1" customHeight="1">
      <c r="A19717" s="470"/>
    </row>
    <row r="19718" spans="1:1" s="471" customFormat="1" ht="12" hidden="1" customHeight="1">
      <c r="A19718" s="470"/>
    </row>
    <row r="19719" spans="1:1" s="471" customFormat="1" ht="12" hidden="1" customHeight="1">
      <c r="A19719" s="470"/>
    </row>
    <row r="19720" spans="1:1" s="471" customFormat="1" ht="12" hidden="1" customHeight="1">
      <c r="A19720" s="470"/>
    </row>
    <row r="19721" spans="1:1" s="471" customFormat="1" ht="12" hidden="1" customHeight="1">
      <c r="A19721" s="470"/>
    </row>
    <row r="19722" spans="1:1" s="471" customFormat="1" ht="12" hidden="1" customHeight="1">
      <c r="A19722" s="470"/>
    </row>
    <row r="19723" spans="1:1" s="471" customFormat="1" ht="12" hidden="1" customHeight="1">
      <c r="A19723" s="470"/>
    </row>
    <row r="19724" spans="1:1" s="471" customFormat="1" ht="12" hidden="1" customHeight="1">
      <c r="A19724" s="470"/>
    </row>
    <row r="19725" spans="1:1" s="471" customFormat="1" ht="12" hidden="1" customHeight="1">
      <c r="A19725" s="470"/>
    </row>
    <row r="19726" spans="1:1" s="471" customFormat="1" ht="12" hidden="1" customHeight="1">
      <c r="A19726" s="470"/>
    </row>
    <row r="19727" spans="1:1" s="471" customFormat="1" ht="12" hidden="1" customHeight="1">
      <c r="A19727" s="470"/>
    </row>
    <row r="19728" spans="1:1" s="471" customFormat="1" ht="12" hidden="1" customHeight="1">
      <c r="A19728" s="470"/>
    </row>
    <row r="19729" spans="1:1" s="471" customFormat="1" ht="12" hidden="1" customHeight="1">
      <c r="A19729" s="470"/>
    </row>
    <row r="19730" spans="1:1" s="471" customFormat="1" ht="12" hidden="1" customHeight="1">
      <c r="A19730" s="470"/>
    </row>
    <row r="19731" spans="1:1" s="471" customFormat="1" ht="12" hidden="1" customHeight="1">
      <c r="A19731" s="470"/>
    </row>
    <row r="19732" spans="1:1" s="471" customFormat="1" ht="12" hidden="1" customHeight="1">
      <c r="A19732" s="470"/>
    </row>
    <row r="19733" spans="1:1" s="471" customFormat="1" ht="12" hidden="1" customHeight="1">
      <c r="A19733" s="470"/>
    </row>
    <row r="19734" spans="1:1" s="471" customFormat="1" ht="12" hidden="1" customHeight="1">
      <c r="A19734" s="470"/>
    </row>
    <row r="19735" spans="1:1" s="471" customFormat="1" ht="12" hidden="1" customHeight="1">
      <c r="A19735" s="470"/>
    </row>
    <row r="19736" spans="1:1" s="471" customFormat="1" ht="12" hidden="1" customHeight="1">
      <c r="A19736" s="470"/>
    </row>
    <row r="19737" spans="1:1" s="471" customFormat="1" ht="12" hidden="1" customHeight="1">
      <c r="A19737" s="470"/>
    </row>
    <row r="19738" spans="1:1" s="471" customFormat="1" ht="12" hidden="1" customHeight="1">
      <c r="A19738" s="470"/>
    </row>
    <row r="19739" spans="1:1" s="471" customFormat="1" ht="12" hidden="1" customHeight="1">
      <c r="A19739" s="470"/>
    </row>
    <row r="19740" spans="1:1" s="471" customFormat="1" ht="12" hidden="1" customHeight="1">
      <c r="A19740" s="470"/>
    </row>
    <row r="19741" spans="1:1" s="471" customFormat="1" ht="12" hidden="1" customHeight="1">
      <c r="A19741" s="470"/>
    </row>
    <row r="19742" spans="1:1" s="471" customFormat="1" ht="12" hidden="1" customHeight="1">
      <c r="A19742" s="470"/>
    </row>
    <row r="19743" spans="1:1" s="471" customFormat="1" ht="12" hidden="1" customHeight="1">
      <c r="A19743" s="470"/>
    </row>
    <row r="19744" spans="1:1" s="471" customFormat="1" ht="12" hidden="1" customHeight="1">
      <c r="A19744" s="470"/>
    </row>
    <row r="19745" spans="1:1" s="471" customFormat="1" ht="12" hidden="1" customHeight="1">
      <c r="A19745" s="470"/>
    </row>
    <row r="19746" spans="1:1" s="471" customFormat="1" ht="12" hidden="1" customHeight="1">
      <c r="A19746" s="470"/>
    </row>
    <row r="19747" spans="1:1" s="471" customFormat="1" ht="12" hidden="1" customHeight="1">
      <c r="A19747" s="470"/>
    </row>
    <row r="19748" spans="1:1" s="471" customFormat="1" ht="12" hidden="1" customHeight="1">
      <c r="A19748" s="470"/>
    </row>
    <row r="19749" spans="1:1" s="471" customFormat="1" ht="12" hidden="1" customHeight="1">
      <c r="A19749" s="470"/>
    </row>
    <row r="19750" spans="1:1" s="471" customFormat="1" ht="12" hidden="1" customHeight="1">
      <c r="A19750" s="470"/>
    </row>
    <row r="19751" spans="1:1" s="471" customFormat="1" ht="12" hidden="1" customHeight="1">
      <c r="A19751" s="470"/>
    </row>
    <row r="19752" spans="1:1" s="471" customFormat="1" ht="12" hidden="1" customHeight="1">
      <c r="A19752" s="470"/>
    </row>
    <row r="19753" spans="1:1" s="471" customFormat="1" ht="12" hidden="1" customHeight="1">
      <c r="A19753" s="470"/>
    </row>
    <row r="19754" spans="1:1" s="471" customFormat="1" ht="12" hidden="1" customHeight="1">
      <c r="A19754" s="470"/>
    </row>
    <row r="19755" spans="1:1" s="471" customFormat="1" ht="12" hidden="1" customHeight="1">
      <c r="A19755" s="470"/>
    </row>
    <row r="19756" spans="1:1" s="471" customFormat="1" ht="12" hidden="1" customHeight="1">
      <c r="A19756" s="470"/>
    </row>
    <row r="19757" spans="1:1" s="471" customFormat="1" ht="12" hidden="1" customHeight="1">
      <c r="A19757" s="470"/>
    </row>
    <row r="19758" spans="1:1" s="471" customFormat="1" ht="12" hidden="1" customHeight="1">
      <c r="A19758" s="470"/>
    </row>
    <row r="19759" spans="1:1" s="471" customFormat="1" ht="12" hidden="1" customHeight="1">
      <c r="A19759" s="470"/>
    </row>
    <row r="19760" spans="1:1" s="471" customFormat="1" ht="12" hidden="1" customHeight="1">
      <c r="A19760" s="470"/>
    </row>
    <row r="19761" spans="1:1" s="471" customFormat="1" ht="12" hidden="1" customHeight="1">
      <c r="A19761" s="470"/>
    </row>
    <row r="19762" spans="1:1" s="471" customFormat="1" ht="12" hidden="1" customHeight="1">
      <c r="A19762" s="470"/>
    </row>
    <row r="19763" spans="1:1" s="471" customFormat="1" ht="12" hidden="1" customHeight="1">
      <c r="A19763" s="470"/>
    </row>
    <row r="19764" spans="1:1" s="471" customFormat="1" ht="12" hidden="1" customHeight="1">
      <c r="A19764" s="470"/>
    </row>
    <row r="19765" spans="1:1" s="471" customFormat="1" ht="12" hidden="1" customHeight="1">
      <c r="A19765" s="470"/>
    </row>
    <row r="19766" spans="1:1" s="471" customFormat="1" ht="12" hidden="1" customHeight="1">
      <c r="A19766" s="470"/>
    </row>
    <row r="19767" spans="1:1" s="471" customFormat="1" ht="12" hidden="1" customHeight="1">
      <c r="A19767" s="470"/>
    </row>
    <row r="19768" spans="1:1" s="471" customFormat="1" ht="12" hidden="1" customHeight="1">
      <c r="A19768" s="470"/>
    </row>
    <row r="19769" spans="1:1" s="471" customFormat="1" ht="12" hidden="1" customHeight="1">
      <c r="A19769" s="470"/>
    </row>
    <row r="19770" spans="1:1" s="471" customFormat="1" ht="12" hidden="1" customHeight="1">
      <c r="A19770" s="470"/>
    </row>
    <row r="19771" spans="1:1" s="471" customFormat="1" ht="12" hidden="1" customHeight="1">
      <c r="A19771" s="470"/>
    </row>
    <row r="19772" spans="1:1" s="471" customFormat="1" ht="12" hidden="1" customHeight="1">
      <c r="A19772" s="470"/>
    </row>
    <row r="19773" spans="1:1" s="471" customFormat="1" ht="12" hidden="1" customHeight="1">
      <c r="A19773" s="470"/>
    </row>
    <row r="19774" spans="1:1" s="471" customFormat="1" ht="12" hidden="1" customHeight="1">
      <c r="A19774" s="470"/>
    </row>
    <row r="19775" spans="1:1" s="471" customFormat="1" ht="12" hidden="1" customHeight="1">
      <c r="A19775" s="470"/>
    </row>
    <row r="19776" spans="1:1" s="471" customFormat="1" ht="12" hidden="1" customHeight="1">
      <c r="A19776" s="470"/>
    </row>
    <row r="19777" spans="1:1" s="471" customFormat="1" ht="12" hidden="1" customHeight="1">
      <c r="A19777" s="470"/>
    </row>
    <row r="19778" spans="1:1" s="471" customFormat="1" ht="12" hidden="1" customHeight="1">
      <c r="A19778" s="470"/>
    </row>
    <row r="19779" spans="1:1" s="471" customFormat="1" ht="12" hidden="1" customHeight="1">
      <c r="A19779" s="470"/>
    </row>
    <row r="19780" spans="1:1" s="471" customFormat="1" ht="12" hidden="1" customHeight="1">
      <c r="A19780" s="470"/>
    </row>
    <row r="19781" spans="1:1" s="471" customFormat="1" ht="12" hidden="1" customHeight="1">
      <c r="A19781" s="470"/>
    </row>
    <row r="19782" spans="1:1" s="471" customFormat="1" ht="12" hidden="1" customHeight="1">
      <c r="A19782" s="470"/>
    </row>
    <row r="19783" spans="1:1" s="471" customFormat="1" ht="12" hidden="1" customHeight="1">
      <c r="A19783" s="470"/>
    </row>
    <row r="19784" spans="1:1" s="471" customFormat="1" ht="12" hidden="1" customHeight="1">
      <c r="A19784" s="470"/>
    </row>
    <row r="19785" spans="1:1" s="471" customFormat="1" ht="12" hidden="1" customHeight="1">
      <c r="A19785" s="470"/>
    </row>
    <row r="19786" spans="1:1" s="471" customFormat="1" ht="12" hidden="1" customHeight="1">
      <c r="A19786" s="470"/>
    </row>
    <row r="19787" spans="1:1" s="471" customFormat="1" ht="12" hidden="1" customHeight="1">
      <c r="A19787" s="470"/>
    </row>
    <row r="19788" spans="1:1" s="471" customFormat="1" ht="12" hidden="1" customHeight="1">
      <c r="A19788" s="470"/>
    </row>
    <row r="19789" spans="1:1" s="471" customFormat="1" ht="12" hidden="1" customHeight="1">
      <c r="A19789" s="470"/>
    </row>
    <row r="19790" spans="1:1" s="471" customFormat="1" ht="12" hidden="1" customHeight="1">
      <c r="A19790" s="470"/>
    </row>
    <row r="19791" spans="1:1" s="471" customFormat="1" ht="12" hidden="1" customHeight="1">
      <c r="A19791" s="470"/>
    </row>
    <row r="19792" spans="1:1" s="471" customFormat="1" ht="12" hidden="1" customHeight="1">
      <c r="A19792" s="470"/>
    </row>
    <row r="19793" spans="1:1" s="471" customFormat="1" ht="12" hidden="1" customHeight="1">
      <c r="A19793" s="470"/>
    </row>
    <row r="19794" spans="1:1" s="471" customFormat="1" ht="12" hidden="1" customHeight="1">
      <c r="A19794" s="470"/>
    </row>
    <row r="19795" spans="1:1" s="471" customFormat="1" ht="12" hidden="1" customHeight="1">
      <c r="A19795" s="470"/>
    </row>
    <row r="19796" spans="1:1" s="471" customFormat="1" ht="12" hidden="1" customHeight="1">
      <c r="A19796" s="470"/>
    </row>
    <row r="19797" spans="1:1" s="471" customFormat="1" ht="12" hidden="1" customHeight="1">
      <c r="A19797" s="470"/>
    </row>
    <row r="19798" spans="1:1" s="471" customFormat="1" ht="12" hidden="1" customHeight="1">
      <c r="A19798" s="470"/>
    </row>
    <row r="19799" spans="1:1" s="471" customFormat="1" ht="12" hidden="1" customHeight="1">
      <c r="A19799" s="470"/>
    </row>
    <row r="19800" spans="1:1" s="471" customFormat="1" ht="12" hidden="1" customHeight="1">
      <c r="A19800" s="470"/>
    </row>
    <row r="19801" spans="1:1" s="471" customFormat="1" ht="12" hidden="1" customHeight="1">
      <c r="A19801" s="470"/>
    </row>
    <row r="19802" spans="1:1" s="471" customFormat="1" ht="12" hidden="1" customHeight="1">
      <c r="A19802" s="470"/>
    </row>
    <row r="19803" spans="1:1" s="471" customFormat="1" ht="12" hidden="1" customHeight="1">
      <c r="A19803" s="470"/>
    </row>
    <row r="19804" spans="1:1" s="471" customFormat="1" ht="12" hidden="1" customHeight="1">
      <c r="A19804" s="470"/>
    </row>
    <row r="19805" spans="1:1" s="471" customFormat="1" ht="12" hidden="1" customHeight="1">
      <c r="A19805" s="470"/>
    </row>
    <row r="19806" spans="1:1" s="471" customFormat="1" ht="12" hidden="1" customHeight="1">
      <c r="A19806" s="470"/>
    </row>
    <row r="19807" spans="1:1" s="471" customFormat="1" ht="12" hidden="1" customHeight="1">
      <c r="A19807" s="470"/>
    </row>
    <row r="19808" spans="1:1" s="471" customFormat="1" ht="12" hidden="1" customHeight="1">
      <c r="A19808" s="470"/>
    </row>
    <row r="19809" spans="1:1" s="471" customFormat="1" ht="12" hidden="1" customHeight="1">
      <c r="A19809" s="470"/>
    </row>
    <row r="19810" spans="1:1" s="471" customFormat="1" ht="12" hidden="1" customHeight="1">
      <c r="A19810" s="470"/>
    </row>
    <row r="19811" spans="1:1" s="471" customFormat="1" ht="12" hidden="1" customHeight="1">
      <c r="A19811" s="470"/>
    </row>
    <row r="19812" spans="1:1" s="471" customFormat="1" ht="12" hidden="1" customHeight="1">
      <c r="A19812" s="470"/>
    </row>
    <row r="19813" spans="1:1" s="471" customFormat="1" ht="12" hidden="1" customHeight="1">
      <c r="A19813" s="470"/>
    </row>
    <row r="19814" spans="1:1" s="471" customFormat="1" ht="12" hidden="1" customHeight="1">
      <c r="A19814" s="470"/>
    </row>
    <row r="19815" spans="1:1" s="471" customFormat="1" ht="12" hidden="1" customHeight="1">
      <c r="A19815" s="470"/>
    </row>
    <row r="19816" spans="1:1" s="471" customFormat="1" ht="12" hidden="1" customHeight="1">
      <c r="A19816" s="470"/>
    </row>
    <row r="19817" spans="1:1" s="471" customFormat="1" ht="12" hidden="1" customHeight="1">
      <c r="A19817" s="470"/>
    </row>
    <row r="19818" spans="1:1" s="471" customFormat="1" ht="12" hidden="1" customHeight="1">
      <c r="A19818" s="470"/>
    </row>
    <row r="19819" spans="1:1" s="471" customFormat="1" ht="12" hidden="1" customHeight="1">
      <c r="A19819" s="470"/>
    </row>
    <row r="19820" spans="1:1" s="471" customFormat="1" ht="12" hidden="1" customHeight="1">
      <c r="A19820" s="470"/>
    </row>
    <row r="19821" spans="1:1" s="471" customFormat="1" ht="12" hidden="1" customHeight="1">
      <c r="A19821" s="470"/>
    </row>
    <row r="19822" spans="1:1" s="471" customFormat="1" ht="12" hidden="1" customHeight="1">
      <c r="A19822" s="470"/>
    </row>
    <row r="19823" spans="1:1" s="471" customFormat="1" ht="12" hidden="1" customHeight="1">
      <c r="A19823" s="470"/>
    </row>
    <row r="19824" spans="1:1" s="471" customFormat="1" ht="12" hidden="1" customHeight="1">
      <c r="A19824" s="470"/>
    </row>
    <row r="19825" spans="1:1" s="471" customFormat="1" ht="12" hidden="1" customHeight="1">
      <c r="A19825" s="470"/>
    </row>
    <row r="19826" spans="1:1" s="471" customFormat="1" ht="12" hidden="1" customHeight="1">
      <c r="A19826" s="470"/>
    </row>
    <row r="19827" spans="1:1" s="471" customFormat="1" ht="12" hidden="1" customHeight="1">
      <c r="A19827" s="470"/>
    </row>
    <row r="19828" spans="1:1" s="471" customFormat="1" ht="12" hidden="1" customHeight="1">
      <c r="A19828" s="470"/>
    </row>
    <row r="19829" spans="1:1" s="471" customFormat="1" ht="12" hidden="1" customHeight="1">
      <c r="A19829" s="470"/>
    </row>
    <row r="19830" spans="1:1" s="471" customFormat="1" ht="12" hidden="1" customHeight="1">
      <c r="A19830" s="470"/>
    </row>
    <row r="19831" spans="1:1" s="471" customFormat="1" ht="12" hidden="1" customHeight="1">
      <c r="A19831" s="470"/>
    </row>
    <row r="19832" spans="1:1" s="471" customFormat="1" ht="12" hidden="1" customHeight="1">
      <c r="A19832" s="470"/>
    </row>
    <row r="19833" spans="1:1" s="471" customFormat="1" ht="12" hidden="1" customHeight="1">
      <c r="A19833" s="470"/>
    </row>
    <row r="19834" spans="1:1" s="471" customFormat="1" ht="12" hidden="1" customHeight="1">
      <c r="A19834" s="470"/>
    </row>
    <row r="19835" spans="1:1" s="471" customFormat="1" ht="12" hidden="1" customHeight="1">
      <c r="A19835" s="470"/>
    </row>
    <row r="19836" spans="1:1" s="471" customFormat="1" ht="12" hidden="1" customHeight="1">
      <c r="A19836" s="470"/>
    </row>
    <row r="19837" spans="1:1" s="471" customFormat="1" ht="12" hidden="1" customHeight="1">
      <c r="A19837" s="470"/>
    </row>
    <row r="19838" spans="1:1" s="471" customFormat="1" ht="12" hidden="1" customHeight="1">
      <c r="A19838" s="470"/>
    </row>
    <row r="19839" spans="1:1" s="471" customFormat="1" ht="12" hidden="1" customHeight="1">
      <c r="A19839" s="470"/>
    </row>
    <row r="19840" spans="1:1" s="471" customFormat="1" ht="12" hidden="1" customHeight="1">
      <c r="A19840" s="470"/>
    </row>
    <row r="19841" spans="1:1" s="471" customFormat="1" ht="12" hidden="1" customHeight="1">
      <c r="A19841" s="470"/>
    </row>
    <row r="19842" spans="1:1" s="471" customFormat="1" ht="12" hidden="1" customHeight="1">
      <c r="A19842" s="470"/>
    </row>
    <row r="19843" spans="1:1" s="471" customFormat="1" ht="12" hidden="1" customHeight="1">
      <c r="A19843" s="470"/>
    </row>
    <row r="19844" spans="1:1" s="471" customFormat="1" ht="12" hidden="1" customHeight="1">
      <c r="A19844" s="470"/>
    </row>
    <row r="19845" spans="1:1" s="471" customFormat="1" ht="12" hidden="1" customHeight="1">
      <c r="A19845" s="470"/>
    </row>
    <row r="19846" spans="1:1" s="471" customFormat="1" ht="12" hidden="1" customHeight="1">
      <c r="A19846" s="470"/>
    </row>
    <row r="19847" spans="1:1" s="471" customFormat="1" ht="12" hidden="1" customHeight="1">
      <c r="A19847" s="470"/>
    </row>
    <row r="19848" spans="1:1" s="471" customFormat="1" ht="12" hidden="1" customHeight="1">
      <c r="A19848" s="470"/>
    </row>
    <row r="19849" spans="1:1" s="471" customFormat="1" ht="12" hidden="1" customHeight="1">
      <c r="A19849" s="470"/>
    </row>
    <row r="19850" spans="1:1" s="471" customFormat="1" ht="12" hidden="1" customHeight="1">
      <c r="A19850" s="470"/>
    </row>
    <row r="19851" spans="1:1" s="471" customFormat="1" ht="12" hidden="1" customHeight="1">
      <c r="A19851" s="470"/>
    </row>
    <row r="19852" spans="1:1" s="471" customFormat="1" ht="12" hidden="1" customHeight="1">
      <c r="A19852" s="470"/>
    </row>
    <row r="19853" spans="1:1" s="471" customFormat="1" ht="12" hidden="1" customHeight="1">
      <c r="A19853" s="470"/>
    </row>
    <row r="19854" spans="1:1" s="471" customFormat="1" ht="12" hidden="1" customHeight="1">
      <c r="A19854" s="470"/>
    </row>
    <row r="19855" spans="1:1" s="471" customFormat="1" ht="12" hidden="1" customHeight="1">
      <c r="A19855" s="470"/>
    </row>
    <row r="19856" spans="1:1" s="471" customFormat="1" ht="12" hidden="1" customHeight="1">
      <c r="A19856" s="470"/>
    </row>
    <row r="19857" spans="1:1" s="471" customFormat="1" ht="12" hidden="1" customHeight="1">
      <c r="A19857" s="470"/>
    </row>
    <row r="19858" spans="1:1" s="471" customFormat="1" ht="12" hidden="1" customHeight="1">
      <c r="A19858" s="470"/>
    </row>
    <row r="19859" spans="1:1" s="471" customFormat="1" ht="12" hidden="1" customHeight="1">
      <c r="A19859" s="470"/>
    </row>
    <row r="19860" spans="1:1" s="471" customFormat="1" ht="12" hidden="1" customHeight="1">
      <c r="A19860" s="470"/>
    </row>
    <row r="19861" spans="1:1" s="471" customFormat="1" ht="12" hidden="1" customHeight="1">
      <c r="A19861" s="470"/>
    </row>
    <row r="19862" spans="1:1" s="471" customFormat="1" ht="12" hidden="1" customHeight="1">
      <c r="A19862" s="470"/>
    </row>
    <row r="19863" spans="1:1" s="471" customFormat="1" ht="12" hidden="1" customHeight="1">
      <c r="A19863" s="470"/>
    </row>
    <row r="19864" spans="1:1" s="471" customFormat="1" ht="12" hidden="1" customHeight="1">
      <c r="A19864" s="470"/>
    </row>
    <row r="19865" spans="1:1" s="471" customFormat="1" ht="12" hidden="1" customHeight="1">
      <c r="A19865" s="470"/>
    </row>
    <row r="19866" spans="1:1" s="471" customFormat="1" ht="12" hidden="1" customHeight="1">
      <c r="A19866" s="470"/>
    </row>
    <row r="19867" spans="1:1" s="471" customFormat="1" ht="12" hidden="1" customHeight="1">
      <c r="A19867" s="470"/>
    </row>
    <row r="19868" spans="1:1" s="471" customFormat="1" ht="12" hidden="1" customHeight="1">
      <c r="A19868" s="470"/>
    </row>
    <row r="19869" spans="1:1" s="471" customFormat="1" ht="12" hidden="1" customHeight="1">
      <c r="A19869" s="470"/>
    </row>
    <row r="19870" spans="1:1" s="471" customFormat="1" ht="12" hidden="1" customHeight="1">
      <c r="A19870" s="470"/>
    </row>
    <row r="19871" spans="1:1" s="471" customFormat="1" ht="12" hidden="1" customHeight="1">
      <c r="A19871" s="470"/>
    </row>
    <row r="19872" spans="1:1" s="471" customFormat="1" ht="12" hidden="1" customHeight="1">
      <c r="A19872" s="470"/>
    </row>
    <row r="19873" spans="1:1" s="471" customFormat="1" ht="12" hidden="1" customHeight="1">
      <c r="A19873" s="470"/>
    </row>
    <row r="19874" spans="1:1" s="471" customFormat="1" ht="12" hidden="1" customHeight="1">
      <c r="A19874" s="470"/>
    </row>
    <row r="19875" spans="1:1" s="471" customFormat="1" ht="12" hidden="1" customHeight="1">
      <c r="A19875" s="470"/>
    </row>
    <row r="19876" spans="1:1" s="471" customFormat="1" ht="12" hidden="1" customHeight="1">
      <c r="A19876" s="470"/>
    </row>
    <row r="19877" spans="1:1" s="471" customFormat="1" ht="12" hidden="1" customHeight="1">
      <c r="A19877" s="470"/>
    </row>
    <row r="19878" spans="1:1" s="471" customFormat="1" ht="12" hidden="1" customHeight="1">
      <c r="A19878" s="470"/>
    </row>
    <row r="19879" spans="1:1" s="471" customFormat="1" ht="12" hidden="1" customHeight="1">
      <c r="A19879" s="470"/>
    </row>
    <row r="19880" spans="1:1" s="471" customFormat="1" ht="12" hidden="1" customHeight="1">
      <c r="A19880" s="470"/>
    </row>
    <row r="19881" spans="1:1" s="471" customFormat="1" ht="12" hidden="1" customHeight="1">
      <c r="A19881" s="470"/>
    </row>
    <row r="19882" spans="1:1" s="471" customFormat="1" ht="12" hidden="1" customHeight="1">
      <c r="A19882" s="470"/>
    </row>
    <row r="19883" spans="1:1" s="471" customFormat="1" ht="12" hidden="1" customHeight="1">
      <c r="A19883" s="470"/>
    </row>
    <row r="19884" spans="1:1" s="471" customFormat="1" ht="12" hidden="1" customHeight="1">
      <c r="A19884" s="470"/>
    </row>
    <row r="19885" spans="1:1" s="471" customFormat="1" ht="12" hidden="1" customHeight="1">
      <c r="A19885" s="470"/>
    </row>
    <row r="19886" spans="1:1" s="471" customFormat="1" ht="12" hidden="1" customHeight="1">
      <c r="A19886" s="470"/>
    </row>
    <row r="19887" spans="1:1" s="471" customFormat="1" ht="12" hidden="1" customHeight="1">
      <c r="A19887" s="470"/>
    </row>
    <row r="19888" spans="1:1" s="471" customFormat="1" ht="12" hidden="1" customHeight="1">
      <c r="A19888" s="470"/>
    </row>
    <row r="19889" spans="1:1" s="471" customFormat="1" ht="12" hidden="1" customHeight="1">
      <c r="A19889" s="470"/>
    </row>
    <row r="19890" spans="1:1" s="471" customFormat="1" ht="12" hidden="1" customHeight="1">
      <c r="A19890" s="470"/>
    </row>
    <row r="19891" spans="1:1" s="471" customFormat="1" ht="12" hidden="1" customHeight="1">
      <c r="A19891" s="470"/>
    </row>
    <row r="19892" spans="1:1" s="471" customFormat="1" ht="12" hidden="1" customHeight="1">
      <c r="A19892" s="470"/>
    </row>
    <row r="19893" spans="1:1" s="471" customFormat="1" ht="12" hidden="1" customHeight="1">
      <c r="A19893" s="470"/>
    </row>
    <row r="19894" spans="1:1" s="471" customFormat="1" ht="12" hidden="1" customHeight="1">
      <c r="A19894" s="470"/>
    </row>
    <row r="19895" spans="1:1" s="471" customFormat="1" ht="12" hidden="1" customHeight="1">
      <c r="A19895" s="470"/>
    </row>
    <row r="19896" spans="1:1" s="471" customFormat="1" ht="12" hidden="1" customHeight="1">
      <c r="A19896" s="470"/>
    </row>
    <row r="19897" spans="1:1" s="471" customFormat="1" ht="12" hidden="1" customHeight="1">
      <c r="A19897" s="470"/>
    </row>
    <row r="19898" spans="1:1" s="471" customFormat="1" ht="12" hidden="1" customHeight="1">
      <c r="A19898" s="470"/>
    </row>
    <row r="19899" spans="1:1" s="471" customFormat="1" ht="12" hidden="1" customHeight="1">
      <c r="A19899" s="470"/>
    </row>
    <row r="19900" spans="1:1" s="471" customFormat="1" ht="12" hidden="1" customHeight="1">
      <c r="A19900" s="470"/>
    </row>
    <row r="19901" spans="1:1" s="471" customFormat="1" ht="12" hidden="1" customHeight="1">
      <c r="A19901" s="470"/>
    </row>
    <row r="19902" spans="1:1" s="471" customFormat="1" ht="12" hidden="1" customHeight="1">
      <c r="A19902" s="470"/>
    </row>
    <row r="19903" spans="1:1" s="471" customFormat="1" ht="12" hidden="1" customHeight="1">
      <c r="A19903" s="470"/>
    </row>
    <row r="19904" spans="1:1" s="471" customFormat="1" ht="12" hidden="1" customHeight="1">
      <c r="A19904" s="470"/>
    </row>
    <row r="19905" spans="1:185" s="471" customFormat="1" ht="12" hidden="1" customHeight="1">
      <c r="A19905" s="470"/>
    </row>
    <row r="19906" spans="1:185" s="471" customFormat="1" ht="12" hidden="1" customHeight="1">
      <c r="A19906" s="470"/>
    </row>
    <row r="19907" spans="1:185" s="471" customFormat="1" ht="12" hidden="1" customHeight="1">
      <c r="A19907" s="470"/>
    </row>
    <row r="19908" spans="1:185" s="471" customFormat="1" ht="12" hidden="1" customHeight="1">
      <c r="A19908" s="470"/>
    </row>
    <row r="19909" spans="1:185" s="471" customFormat="1" ht="12" hidden="1" customHeight="1">
      <c r="A19909" s="470"/>
    </row>
    <row r="19910" spans="1:185" s="471" customFormat="1" ht="12" hidden="1" customHeight="1">
      <c r="A19910" s="470"/>
    </row>
    <row r="19911" spans="1:185" s="471" customFormat="1" ht="12" hidden="1" customHeight="1">
      <c r="A19911" s="470"/>
    </row>
    <row r="19912" spans="1:185" s="471" customFormat="1" ht="12" hidden="1" customHeight="1">
      <c r="A19912" s="470"/>
    </row>
    <row r="19913" spans="1:185" s="471" customFormat="1" ht="12" hidden="1" customHeight="1">
      <c r="A19913" s="470"/>
    </row>
    <row r="19914" spans="1:185" hidden="1">
      <c r="A19914" s="470"/>
      <c r="B19914" s="471"/>
      <c r="C19914" s="471"/>
      <c r="D19914" s="471"/>
      <c r="E19914" s="471"/>
      <c r="F19914" s="471"/>
      <c r="G19914" s="471"/>
      <c r="H19914" s="471"/>
      <c r="I19914" s="471"/>
      <c r="J19914" s="471"/>
      <c r="K19914" s="471"/>
      <c r="L19914" s="471"/>
      <c r="M19914" s="471"/>
      <c r="N19914" s="471"/>
      <c r="O19914" s="471"/>
      <c r="P19914" s="471"/>
      <c r="Q19914" s="471"/>
      <c r="R19914" s="471"/>
      <c r="S19914" s="471"/>
      <c r="T19914" s="471"/>
      <c r="U19914" s="471"/>
      <c r="V19914" s="471"/>
      <c r="W19914" s="471"/>
      <c r="X19914" s="471"/>
      <c r="Y19914" s="471"/>
      <c r="Z19914" s="471"/>
      <c r="AA19914" s="471"/>
      <c r="AB19914" s="471"/>
      <c r="AC19914" s="471"/>
      <c r="AD19914" s="471"/>
      <c r="AE19914" s="471"/>
      <c r="AF19914" s="471"/>
      <c r="AG19914" s="471"/>
      <c r="AH19914" s="471"/>
      <c r="AI19914" s="471"/>
      <c r="AJ19914" s="471"/>
      <c r="AK19914" s="471"/>
      <c r="AL19914" s="471"/>
      <c r="AM19914" s="471"/>
      <c r="AN19914" s="471"/>
      <c r="AO19914" s="471"/>
      <c r="AP19914" s="471"/>
      <c r="AQ19914" s="471"/>
      <c r="AR19914" s="471"/>
      <c r="AS19914" s="471"/>
      <c r="AT19914" s="471"/>
      <c r="AU19914" s="471"/>
      <c r="AV19914" s="471"/>
      <c r="AW19914" s="471"/>
      <c r="AX19914" s="471"/>
      <c r="AY19914" s="471"/>
      <c r="AZ19914" s="471"/>
      <c r="BA19914" s="471"/>
      <c r="BB19914" s="471"/>
      <c r="BC19914" s="471"/>
      <c r="BD19914" s="471"/>
      <c r="BE19914" s="471"/>
      <c r="BF19914" s="471"/>
      <c r="BG19914" s="471"/>
      <c r="BH19914" s="471"/>
      <c r="BI19914" s="471"/>
      <c r="BJ19914" s="471"/>
      <c r="BK19914" s="471"/>
      <c r="BL19914" s="471"/>
      <c r="BM19914" s="471"/>
      <c r="BN19914" s="471"/>
      <c r="BO19914" s="471"/>
      <c r="BP19914" s="471"/>
      <c r="BQ19914" s="471"/>
      <c r="BR19914" s="471"/>
      <c r="BS19914" s="471"/>
      <c r="BT19914" s="471"/>
      <c r="BU19914" s="471"/>
      <c r="BV19914" s="471"/>
      <c r="BW19914" s="471"/>
      <c r="BX19914" s="471"/>
      <c r="BY19914" s="471"/>
      <c r="BZ19914" s="471"/>
      <c r="CA19914" s="471"/>
      <c r="CB19914" s="471"/>
      <c r="CC19914" s="471"/>
      <c r="CD19914" s="471"/>
      <c r="CE19914" s="471"/>
      <c r="CF19914" s="471"/>
      <c r="CG19914" s="471"/>
      <c r="CH19914" s="471"/>
      <c r="CI19914" s="471"/>
      <c r="CJ19914" s="471"/>
      <c r="CK19914" s="471"/>
      <c r="CL19914" s="471"/>
      <c r="CM19914" s="471"/>
      <c r="CN19914" s="471"/>
      <c r="CO19914" s="471"/>
      <c r="CP19914" s="471"/>
      <c r="CQ19914" s="471"/>
      <c r="CR19914" s="471"/>
      <c r="CS19914" s="471"/>
      <c r="CT19914" s="471"/>
      <c r="CU19914" s="471"/>
      <c r="CV19914" s="471"/>
      <c r="CW19914" s="471"/>
      <c r="CX19914" s="471"/>
      <c r="CY19914" s="471"/>
      <c r="CZ19914" s="471"/>
      <c r="DA19914" s="471"/>
      <c r="DB19914" s="471"/>
      <c r="DC19914" s="471"/>
      <c r="DD19914" s="471"/>
      <c r="DE19914" s="471"/>
      <c r="DF19914" s="471"/>
      <c r="DG19914" s="471"/>
      <c r="DH19914" s="471"/>
      <c r="DI19914" s="471"/>
      <c r="DJ19914" s="471"/>
      <c r="DK19914" s="471"/>
      <c r="DL19914" s="471"/>
      <c r="DM19914" s="471"/>
      <c r="DN19914" s="471"/>
      <c r="DO19914" s="471"/>
      <c r="DP19914" s="471"/>
      <c r="DQ19914" s="471"/>
      <c r="DR19914" s="471"/>
      <c r="DS19914" s="471"/>
      <c r="DT19914" s="471"/>
      <c r="DU19914" s="471"/>
      <c r="DV19914" s="471"/>
      <c r="DW19914" s="471"/>
      <c r="DX19914" s="471"/>
      <c r="DY19914" s="471"/>
      <c r="DZ19914" s="471"/>
      <c r="EA19914" s="471"/>
      <c r="EB19914" s="471"/>
      <c r="EC19914" s="471"/>
      <c r="ED19914" s="471"/>
      <c r="EE19914" s="471"/>
      <c r="EF19914" s="471"/>
      <c r="EG19914" s="471"/>
      <c r="EH19914" s="471"/>
      <c r="EI19914" s="471"/>
      <c r="EJ19914" s="471"/>
      <c r="EK19914" s="471"/>
      <c r="EL19914" s="471"/>
      <c r="EM19914" s="471"/>
      <c r="EN19914" s="471"/>
      <c r="EO19914" s="471"/>
      <c r="EP19914" s="471"/>
      <c r="EQ19914" s="471"/>
      <c r="ER19914" s="471"/>
      <c r="ES19914" s="471"/>
      <c r="ET19914" s="471"/>
      <c r="EU19914" s="471"/>
      <c r="EV19914" s="471"/>
      <c r="EW19914" s="471"/>
      <c r="EX19914" s="471"/>
      <c r="EY19914" s="471"/>
      <c r="EZ19914" s="471"/>
      <c r="FA19914" s="471"/>
      <c r="FB19914" s="471"/>
      <c r="FC19914" s="471"/>
      <c r="FD19914" s="471"/>
      <c r="FE19914" s="471"/>
      <c r="FF19914" s="471"/>
      <c r="FG19914" s="471"/>
      <c r="FH19914" s="471"/>
      <c r="FI19914" s="471"/>
      <c r="FJ19914" s="471"/>
      <c r="FK19914" s="471"/>
      <c r="FL19914" s="471"/>
      <c r="FM19914" s="471"/>
      <c r="FN19914" s="471"/>
      <c r="FO19914" s="471"/>
      <c r="FP19914" s="471"/>
      <c r="FQ19914" s="471"/>
      <c r="FR19914" s="471"/>
      <c r="FS19914" s="471"/>
      <c r="FT19914" s="471"/>
      <c r="FU19914" s="471"/>
      <c r="FV19914" s="471"/>
      <c r="FW19914" s="471"/>
      <c r="FX19914" s="471"/>
      <c r="FY19914" s="471"/>
      <c r="FZ19914" s="471"/>
      <c r="GA19914" s="471"/>
      <c r="GB19914" s="471"/>
      <c r="GC19914" s="471"/>
    </row>
  </sheetData>
  <sheetProtection password="E2FF" sheet="1" objects="1" scenarios="1"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9" customWidth="1"/>
    <col min="2" max="2" width="13.7109375" style="748" customWidth="1"/>
    <col min="3" max="3" width="2.7109375" style="139" customWidth="1"/>
    <col min="4" max="5" width="3.7109375" style="8" customWidth="1"/>
    <col min="6" max="6" width="65.7109375" style="8" customWidth="1"/>
    <col min="7" max="7" width="1.7109375" style="8" customWidth="1"/>
    <col min="8" max="8" width="3.7109375" style="15" hidden="1" customWidth="1"/>
    <col min="9" max="9" width="14" style="15" hidden="1" customWidth="1"/>
    <col min="10" max="16384" width="8.85546875" style="15" hidden="1"/>
  </cols>
  <sheetData>
    <row r="1" spans="1:9"/>
    <row r="2" spans="1:9">
      <c r="A2" s="1020" t="s">
        <v>1256</v>
      </c>
      <c r="B2" s="1020"/>
      <c r="C2" s="1021"/>
      <c r="D2" s="1021"/>
      <c r="E2" s="1021"/>
      <c r="F2" s="1021"/>
      <c r="G2" s="1021"/>
    </row>
    <row r="3" spans="1:9" s="282" customFormat="1">
      <c r="A3" s="1020" t="s">
        <v>1174</v>
      </c>
      <c r="B3" s="1020"/>
      <c r="C3" s="1021"/>
      <c r="D3" s="1021"/>
      <c r="E3" s="1021"/>
      <c r="F3" s="1021"/>
      <c r="G3" s="1021"/>
      <c r="I3" s="749" t="s">
        <v>332</v>
      </c>
    </row>
    <row r="4" spans="1:9">
      <c r="I4" s="750" t="s">
        <v>1257</v>
      </c>
    </row>
    <row r="5" spans="1:9" s="43" customFormat="1">
      <c r="A5" s="1024" t="s">
        <v>1175</v>
      </c>
      <c r="B5" s="1024"/>
      <c r="C5" s="1025"/>
      <c r="D5" s="1025"/>
      <c r="E5" s="1025"/>
      <c r="F5" s="1025"/>
      <c r="G5" s="1025"/>
      <c r="I5" s="750" t="s">
        <v>1258</v>
      </c>
    </row>
    <row r="6" spans="1:9" s="43" customFormat="1">
      <c r="A6" s="1024" t="s">
        <v>936</v>
      </c>
      <c r="B6" s="1024"/>
      <c r="C6" s="1025"/>
      <c r="D6" s="1025"/>
      <c r="E6" s="1025"/>
      <c r="F6" s="1025"/>
      <c r="G6" s="1025"/>
      <c r="I6" s="749" t="s">
        <v>671</v>
      </c>
    </row>
    <row r="7" spans="1:9" ht="11.85" customHeight="1"/>
    <row r="8" spans="1:9" s="43" customFormat="1">
      <c r="A8" s="1022" t="s">
        <v>1367</v>
      </c>
      <c r="B8" s="1022"/>
      <c r="C8" s="1023"/>
      <c r="D8" s="1023"/>
      <c r="E8" s="1023"/>
      <c r="F8" s="1023"/>
      <c r="G8" s="1023"/>
    </row>
    <row r="9" spans="1:9" s="43" customFormat="1">
      <c r="A9" s="1022" t="s">
        <v>1368</v>
      </c>
      <c r="B9" s="1022"/>
      <c r="C9" s="1023"/>
      <c r="D9" s="1023"/>
      <c r="E9" s="1023"/>
      <c r="F9" s="1023"/>
      <c r="G9" s="1023"/>
    </row>
    <row r="10" spans="1:9">
      <c r="A10" s="284"/>
      <c r="B10" s="284"/>
      <c r="C10" s="281"/>
      <c r="D10" s="281"/>
      <c r="E10" s="281"/>
      <c r="F10" s="281"/>
    </row>
    <row r="11" spans="1:9">
      <c r="A11" s="1026" t="s">
        <v>1370</v>
      </c>
      <c r="B11" s="1026"/>
      <c r="C11" s="1026"/>
      <c r="D11" s="1026"/>
      <c r="E11" s="1026"/>
      <c r="F11" s="1026"/>
      <c r="G11" s="1026"/>
    </row>
    <row r="12" spans="1:9">
      <c r="A12" s="281"/>
      <c r="B12" s="745"/>
      <c r="E12" s="54"/>
    </row>
    <row r="13" spans="1:9" ht="13.15" customHeight="1">
      <c r="C13" s="281"/>
      <c r="D13" s="998" t="s">
        <v>1369</v>
      </c>
      <c r="E13" s="998"/>
      <c r="F13" s="998"/>
    </row>
    <row r="14" spans="1:9">
      <c r="C14" s="281"/>
      <c r="D14" s="998"/>
      <c r="E14" s="998"/>
      <c r="F14" s="998"/>
    </row>
    <row r="15" spans="1:9">
      <c r="A15" s="286"/>
      <c r="B15" s="286"/>
      <c r="C15" s="286"/>
      <c r="D15" s="995" t="s">
        <v>1352</v>
      </c>
      <c r="E15" s="995"/>
      <c r="F15" s="995"/>
    </row>
    <row r="16" spans="1:9">
      <c r="A16" s="286"/>
      <c r="B16" s="286"/>
      <c r="C16" s="286"/>
      <c r="D16" s="358"/>
    </row>
    <row r="17" spans="1:7" ht="14.25">
      <c r="A17" s="287"/>
      <c r="B17" s="751" t="s">
        <v>332</v>
      </c>
      <c r="C17" s="343"/>
      <c r="D17" s="971" t="s">
        <v>1353</v>
      </c>
      <c r="E17" s="971"/>
      <c r="F17" s="971"/>
    </row>
    <row r="18" spans="1:7">
      <c r="A18" s="286"/>
      <c r="B18" s="286"/>
      <c r="C18" s="343"/>
      <c r="D18" s="971"/>
      <c r="E18" s="971"/>
      <c r="F18" s="971"/>
    </row>
    <row r="19" spans="1:7">
      <c r="A19" s="286"/>
      <c r="B19" s="286"/>
      <c r="C19" s="343"/>
      <c r="D19" s="971"/>
      <c r="E19" s="971"/>
      <c r="F19" s="971"/>
    </row>
    <row r="20" spans="1:7">
      <c r="A20" s="286"/>
      <c r="B20" s="286"/>
      <c r="C20" s="286"/>
    </row>
    <row r="21" spans="1:7" ht="14.25">
      <c r="A21" s="287"/>
      <c r="B21" s="751" t="s">
        <v>332</v>
      </c>
      <c r="D21" s="999" t="s">
        <v>1354</v>
      </c>
      <c r="E21" s="999"/>
      <c r="F21" s="999"/>
    </row>
    <row r="22" spans="1:7" ht="14.25">
      <c r="A22" s="287"/>
      <c r="B22" s="287"/>
      <c r="D22" s="142"/>
    </row>
    <row r="23" spans="1:7" ht="14.25">
      <c r="A23" s="287"/>
      <c r="B23" s="751" t="s">
        <v>332</v>
      </c>
      <c r="D23" s="971" t="s">
        <v>1355</v>
      </c>
      <c r="E23" s="971"/>
      <c r="F23" s="971"/>
    </row>
    <row r="24" spans="1:7" ht="14.25">
      <c r="A24" s="287"/>
      <c r="B24" s="287"/>
      <c r="D24" s="971"/>
      <c r="E24" s="971"/>
      <c r="F24" s="971"/>
    </row>
    <row r="25" spans="1:7"/>
    <row r="26" spans="1:7" ht="14.25">
      <c r="A26" s="287"/>
      <c r="B26" s="751" t="s">
        <v>332</v>
      </c>
      <c r="D26" s="993" t="s">
        <v>1356</v>
      </c>
      <c r="E26" s="993"/>
      <c r="F26" s="993"/>
    </row>
    <row r="27" spans="1:7">
      <c r="D27" s="993"/>
      <c r="E27" s="993"/>
      <c r="F27" s="993"/>
    </row>
    <row r="28" spans="1:7">
      <c r="D28" s="993"/>
      <c r="E28" s="993"/>
      <c r="F28" s="993"/>
    </row>
    <row r="29" spans="1:7">
      <c r="A29" s="612"/>
      <c r="C29" s="612"/>
      <c r="D29" s="993"/>
      <c r="E29" s="993"/>
      <c r="F29" s="993"/>
    </row>
    <row r="30" spans="1:7">
      <c r="A30" s="612"/>
      <c r="C30" s="612"/>
      <c r="D30" s="993"/>
      <c r="E30" s="993"/>
      <c r="F30" s="993"/>
    </row>
    <row r="31" spans="1:7" s="43" customFormat="1">
      <c r="A31" s="299"/>
      <c r="B31" s="299"/>
      <c r="C31" s="299"/>
      <c r="D31" s="482"/>
      <c r="E31" s="137"/>
      <c r="F31" s="137"/>
      <c r="G31" s="137"/>
    </row>
    <row r="32" spans="1:7" s="43" customFormat="1">
      <c r="A32" s="299"/>
      <c r="B32" s="751" t="s">
        <v>332</v>
      </c>
      <c r="C32" s="299"/>
      <c r="D32" s="978" t="s">
        <v>1357</v>
      </c>
      <c r="E32" s="978"/>
      <c r="F32" s="978"/>
      <c r="G32" s="137"/>
    </row>
    <row r="33" spans="1:7" s="43" customFormat="1">
      <c r="A33" s="299"/>
      <c r="B33" s="299"/>
      <c r="C33" s="299"/>
      <c r="D33" s="978"/>
      <c r="E33" s="978"/>
      <c r="F33" s="978"/>
      <c r="G33" s="137"/>
    </row>
    <row r="34" spans="1:7" ht="14.25">
      <c r="A34" s="287"/>
      <c r="B34" s="287"/>
      <c r="D34" s="443"/>
    </row>
    <row r="35" spans="1:7" ht="14.45" customHeight="1">
      <c r="A35" s="287"/>
      <c r="B35" s="751" t="s">
        <v>332</v>
      </c>
      <c r="C35" s="608"/>
      <c r="D35" s="978" t="s">
        <v>1358</v>
      </c>
      <c r="E35" s="978"/>
      <c r="F35" s="978"/>
    </row>
    <row r="36" spans="1:7" ht="14.25">
      <c r="A36" s="287"/>
      <c r="B36" s="287"/>
      <c r="C36" s="608"/>
      <c r="D36" s="978"/>
      <c r="E36" s="978"/>
      <c r="F36" s="978"/>
    </row>
    <row r="37" spans="1:7" ht="14.25">
      <c r="A37" s="287"/>
      <c r="B37" s="287"/>
      <c r="C37" s="608"/>
      <c r="D37" s="978"/>
      <c r="E37" s="978"/>
      <c r="F37" s="978"/>
    </row>
    <row r="38" spans="1:7" ht="14.25">
      <c r="A38" s="287"/>
      <c r="B38" s="287"/>
      <c r="C38" s="608"/>
      <c r="D38" s="15"/>
    </row>
    <row r="39" spans="1:7" s="754" customFormat="1" ht="14.25">
      <c r="A39" s="287"/>
      <c r="B39" s="751" t="s">
        <v>332</v>
      </c>
      <c r="C39" s="771"/>
      <c r="D39" s="978" t="s">
        <v>1359</v>
      </c>
      <c r="E39" s="978"/>
      <c r="F39" s="978"/>
      <c r="G39" s="8"/>
    </row>
    <row r="40" spans="1:7" s="754" customFormat="1" ht="14.25">
      <c r="A40" s="287"/>
      <c r="B40" s="287"/>
      <c r="C40" s="771"/>
      <c r="D40" s="978"/>
      <c r="E40" s="978"/>
      <c r="F40" s="978"/>
      <c r="G40" s="8"/>
    </row>
    <row r="41" spans="1:7" s="754" customFormat="1" ht="14.25">
      <c r="A41" s="287"/>
      <c r="B41" s="287"/>
      <c r="C41" s="771"/>
      <c r="D41" s="978"/>
      <c r="E41" s="978"/>
      <c r="F41" s="978"/>
      <c r="G41" s="8"/>
    </row>
    <row r="42" spans="1:7" s="754" customFormat="1" ht="14.25">
      <c r="A42" s="287"/>
      <c r="B42" s="287"/>
      <c r="C42" s="771"/>
      <c r="D42" s="978"/>
      <c r="E42" s="978"/>
      <c r="F42" s="978"/>
      <c r="G42" s="8"/>
    </row>
    <row r="43" spans="1:7" s="754" customFormat="1" ht="14.25">
      <c r="A43" s="287"/>
      <c r="B43" s="287"/>
      <c r="C43" s="771"/>
      <c r="D43" s="978"/>
      <c r="E43" s="978"/>
      <c r="F43" s="978"/>
      <c r="G43" s="8"/>
    </row>
    <row r="44" spans="1:7" s="754" customFormat="1" ht="14.25">
      <c r="A44" s="287"/>
      <c r="B44" s="287"/>
      <c r="C44" s="771"/>
      <c r="D44" s="770"/>
      <c r="E44" s="770"/>
      <c r="F44" s="770"/>
      <c r="G44" s="8"/>
    </row>
    <row r="45" spans="1:7" ht="14.25">
      <c r="A45" s="287"/>
      <c r="B45" s="751" t="s">
        <v>332</v>
      </c>
      <c r="C45" s="608"/>
      <c r="D45" s="978" t="s">
        <v>1360</v>
      </c>
      <c r="E45" s="978"/>
      <c r="F45" s="978"/>
    </row>
    <row r="46" spans="1:7" ht="14.25">
      <c r="A46" s="287"/>
      <c r="B46" s="287"/>
      <c r="C46" s="608"/>
      <c r="D46" s="978"/>
      <c r="E46" s="978"/>
      <c r="F46" s="978"/>
    </row>
    <row r="47" spans="1:7" ht="14.25">
      <c r="A47" s="287"/>
      <c r="B47" s="287"/>
      <c r="C47" s="608"/>
      <c r="D47" s="978"/>
      <c r="E47" s="978"/>
      <c r="F47" s="978"/>
    </row>
    <row r="48" spans="1:7" ht="23.25" customHeight="1">
      <c r="A48" s="287"/>
      <c r="B48" s="287"/>
      <c r="C48" s="608"/>
      <c r="D48" s="978"/>
      <c r="E48" s="978"/>
      <c r="F48" s="978"/>
    </row>
    <row r="49" spans="1:7" ht="14.25">
      <c r="A49" s="287"/>
      <c r="B49" s="287"/>
      <c r="D49" s="161"/>
    </row>
    <row r="50" spans="1:7" ht="14.45" customHeight="1">
      <c r="A50" s="287"/>
      <c r="B50" s="751" t="s">
        <v>332</v>
      </c>
      <c r="D50" s="978" t="s">
        <v>1361</v>
      </c>
      <c r="E50" s="978"/>
      <c r="F50" s="978"/>
    </row>
    <row r="51" spans="1:7" ht="14.25">
      <c r="A51" s="287"/>
      <c r="B51" s="287"/>
      <c r="D51" s="978"/>
      <c r="E51" s="978"/>
      <c r="F51" s="978"/>
    </row>
    <row r="52" spans="1:7" ht="14.25">
      <c r="A52" s="287"/>
      <c r="B52" s="287"/>
      <c r="D52" s="978"/>
      <c r="E52" s="978"/>
      <c r="F52" s="978"/>
    </row>
    <row r="53" spans="1:7" s="2" customFormat="1" ht="14.25">
      <c r="A53" s="287"/>
      <c r="B53" s="287"/>
      <c r="C53" s="610"/>
      <c r="D53" s="263"/>
      <c r="E53" s="26"/>
      <c r="F53" s="26"/>
      <c r="G53" s="26"/>
    </row>
    <row r="54" spans="1:7" s="2" customFormat="1" ht="14.25">
      <c r="A54" s="442"/>
      <c r="B54" s="751" t="s">
        <v>332</v>
      </c>
      <c r="C54" s="611"/>
      <c r="D54" s="978" t="s">
        <v>1362</v>
      </c>
      <c r="E54" s="978"/>
      <c r="F54" s="978"/>
      <c r="G54" s="26"/>
    </row>
    <row r="55" spans="1:7" s="2" customFormat="1" ht="14.25">
      <c r="A55" s="442"/>
      <c r="B55" s="442"/>
      <c r="C55" s="611"/>
      <c r="D55" s="978"/>
      <c r="E55" s="978"/>
      <c r="F55" s="978"/>
      <c r="G55" s="26"/>
    </row>
    <row r="56" spans="1:7" s="43" customFormat="1">
      <c r="A56" s="299"/>
      <c r="B56" s="299"/>
      <c r="C56" s="299"/>
      <c r="D56" s="482"/>
      <c r="E56" s="137"/>
      <c r="F56" s="137"/>
      <c r="G56" s="137"/>
    </row>
    <row r="57" spans="1:7" ht="14.25">
      <c r="A57" s="287"/>
      <c r="B57" s="751" t="s">
        <v>332</v>
      </c>
      <c r="D57" s="978" t="s">
        <v>1363</v>
      </c>
      <c r="E57" s="978"/>
      <c r="F57" s="978"/>
    </row>
    <row r="58" spans="1:7">
      <c r="D58" s="978"/>
      <c r="E58" s="978"/>
      <c r="F58" s="978"/>
    </row>
    <row r="59" spans="1:7">
      <c r="D59" s="978"/>
      <c r="E59" s="978"/>
      <c r="F59" s="978"/>
    </row>
    <row r="60" spans="1:7" s="754" customFormat="1">
      <c r="A60" s="771"/>
      <c r="B60" s="771"/>
      <c r="C60" s="771"/>
      <c r="D60" s="750"/>
      <c r="E60" s="8"/>
      <c r="F60" s="8"/>
      <c r="G60" s="8"/>
    </row>
    <row r="61" spans="1:7" ht="14.25">
      <c r="A61" s="287"/>
      <c r="B61" s="751" t="s">
        <v>332</v>
      </c>
      <c r="D61" s="978" t="s">
        <v>1364</v>
      </c>
      <c r="E61" s="978"/>
      <c r="F61" s="978"/>
    </row>
    <row r="62" spans="1:7">
      <c r="D62" s="978"/>
      <c r="E62" s="978"/>
      <c r="F62" s="978"/>
    </row>
    <row r="63" spans="1:7"/>
    <row r="64" spans="1:7" ht="14.25">
      <c r="A64" s="287"/>
      <c r="B64" s="751" t="s">
        <v>332</v>
      </c>
      <c r="D64" s="978" t="s">
        <v>1365</v>
      </c>
      <c r="E64" s="978"/>
      <c r="F64" s="978"/>
    </row>
    <row r="65" spans="1:7">
      <c r="D65" s="978"/>
      <c r="E65" s="978"/>
      <c r="F65" s="978"/>
    </row>
    <row r="66" spans="1:7">
      <c r="A66" s="609"/>
      <c r="C66" s="609"/>
      <c r="D66" s="978"/>
      <c r="E66" s="978"/>
      <c r="F66" s="978"/>
    </row>
    <row r="67" spans="1:7">
      <c r="D67" s="15"/>
    </row>
    <row r="68" spans="1:7" ht="14.25">
      <c r="A68" s="287"/>
      <c r="B68" s="751" t="s">
        <v>332</v>
      </c>
      <c r="D68" s="971" t="s">
        <v>1366</v>
      </c>
      <c r="E68" s="971"/>
      <c r="F68" s="971"/>
    </row>
    <row r="69" spans="1:7">
      <c r="D69" s="971"/>
      <c r="E69" s="971"/>
      <c r="F69" s="971"/>
    </row>
    <row r="70" spans="1:7" ht="14.25">
      <c r="A70" s="287"/>
      <c r="B70" s="287"/>
      <c r="D70" s="142"/>
    </row>
    <row r="71" spans="1:7">
      <c r="A71" s="996" t="s">
        <v>1259</v>
      </c>
      <c r="B71" s="996"/>
      <c r="C71" s="996"/>
      <c r="D71" s="996"/>
      <c r="E71" s="996"/>
      <c r="F71" s="996"/>
      <c r="G71" s="996"/>
    </row>
    <row r="72" spans="1:7"/>
    <row r="73" spans="1:7">
      <c r="C73" s="288"/>
      <c r="D73" s="1012" t="s">
        <v>1371</v>
      </c>
      <c r="E73" s="1012"/>
      <c r="F73" s="1012"/>
    </row>
    <row r="74" spans="1:7">
      <c r="A74" s="142"/>
      <c r="B74" s="142"/>
      <c r="D74" s="971" t="s">
        <v>1398</v>
      </c>
      <c r="E74" s="971"/>
      <c r="F74" s="971"/>
    </row>
    <row r="75" spans="1:7">
      <c r="A75" s="142"/>
      <c r="B75" s="142"/>
    </row>
    <row r="76" spans="1:7" ht="14.25">
      <c r="A76" s="287"/>
      <c r="B76" s="751" t="s">
        <v>332</v>
      </c>
      <c r="D76" s="971" t="s">
        <v>1372</v>
      </c>
      <c r="E76" s="971"/>
      <c r="F76" s="971"/>
    </row>
    <row r="77" spans="1:7" ht="14.25">
      <c r="A77" s="287"/>
      <c r="B77" s="287"/>
      <c r="D77" s="971"/>
      <c r="E77" s="971"/>
      <c r="F77" s="971"/>
    </row>
    <row r="78" spans="1:7" ht="14.25">
      <c r="A78" s="287"/>
      <c r="B78" s="287"/>
      <c r="D78" s="971"/>
      <c r="E78" s="971"/>
      <c r="F78" s="971"/>
    </row>
    <row r="79" spans="1:7" ht="14.25">
      <c r="A79" s="287"/>
      <c r="B79" s="287"/>
      <c r="D79" s="971"/>
      <c r="E79" s="971"/>
      <c r="F79" s="971"/>
    </row>
    <row r="80" spans="1:7" ht="14.25">
      <c r="A80" s="287"/>
      <c r="B80" s="287"/>
      <c r="D80" s="971"/>
      <c r="E80" s="971"/>
      <c r="F80" s="971"/>
    </row>
    <row r="81" spans="1:7" ht="14.25">
      <c r="A81" s="287"/>
      <c r="B81" s="287"/>
      <c r="D81" s="971"/>
      <c r="E81" s="971"/>
      <c r="F81" s="971"/>
    </row>
    <row r="82" spans="1:7" s="778" customFormat="1" ht="14.25">
      <c r="A82" s="779"/>
      <c r="B82" s="779"/>
      <c r="C82" s="777"/>
      <c r="D82" s="781"/>
      <c r="E82" s="781"/>
      <c r="F82" s="781"/>
      <c r="G82" s="8"/>
    </row>
    <row r="83" spans="1:7" s="778" customFormat="1" ht="14.45" customHeight="1">
      <c r="A83" s="779"/>
      <c r="B83" s="784" t="s">
        <v>332</v>
      </c>
      <c r="C83" s="777"/>
      <c r="D83" s="1027" t="s">
        <v>1477</v>
      </c>
      <c r="E83" s="1027"/>
      <c r="F83" s="1027"/>
      <c r="G83" s="8"/>
    </row>
    <row r="84" spans="1:7" s="778" customFormat="1" ht="14.25">
      <c r="A84" s="779"/>
      <c r="B84" s="779"/>
      <c r="C84" s="777"/>
      <c r="D84" s="1027"/>
      <c r="E84" s="1027"/>
      <c r="F84" s="1027"/>
      <c r="G84" s="8"/>
    </row>
    <row r="85" spans="1:7" s="778" customFormat="1" ht="14.25">
      <c r="A85" s="779"/>
      <c r="B85" s="779"/>
      <c r="C85" s="777"/>
      <c r="D85" s="1027"/>
      <c r="E85" s="1027"/>
      <c r="F85" s="1027"/>
      <c r="G85" s="8"/>
    </row>
    <row r="86" spans="1:7" s="778" customFormat="1" ht="14.25">
      <c r="A86" s="779"/>
      <c r="B86" s="779"/>
      <c r="C86" s="777"/>
      <c r="D86" s="1027"/>
      <c r="E86" s="1027"/>
      <c r="F86" s="1027"/>
      <c r="G86" s="8"/>
    </row>
    <row r="87" spans="1:7" s="778" customFormat="1" ht="14.25">
      <c r="A87" s="779"/>
      <c r="B87" s="779"/>
      <c r="C87" s="777"/>
      <c r="D87" s="1027"/>
      <c r="E87" s="1027"/>
      <c r="F87" s="1027"/>
      <c r="G87" s="8"/>
    </row>
    <row r="88" spans="1:7" s="791" customFormat="1" ht="14.25">
      <c r="A88" s="786"/>
      <c r="B88" s="786"/>
      <c r="C88" s="817"/>
      <c r="D88" s="1027"/>
      <c r="E88" s="1027"/>
      <c r="F88" s="1027"/>
      <c r="G88" s="8"/>
    </row>
    <row r="89" spans="1:7" s="791" customFormat="1" ht="14.25">
      <c r="A89" s="786"/>
      <c r="B89" s="786"/>
      <c r="C89" s="817"/>
      <c r="D89" s="1027"/>
      <c r="E89" s="1027"/>
      <c r="F89" s="1027"/>
      <c r="G89" s="8"/>
    </row>
    <row r="90" spans="1:7" s="791" customFormat="1" ht="14.25">
      <c r="A90" s="786"/>
      <c r="B90" s="786"/>
      <c r="C90" s="817"/>
      <c r="D90" s="1027"/>
      <c r="E90" s="1027"/>
      <c r="F90" s="1027"/>
      <c r="G90" s="8"/>
    </row>
    <row r="91" spans="1:7" ht="14.25">
      <c r="A91" s="287"/>
      <c r="B91" s="287"/>
      <c r="D91" s="1027"/>
      <c r="E91" s="1027"/>
      <c r="F91" s="1027"/>
    </row>
    <row r="92" spans="1:7" ht="14.25">
      <c r="A92" s="287"/>
      <c r="B92" s="287"/>
      <c r="D92" s="1027"/>
      <c r="E92" s="1027"/>
      <c r="F92" s="1027"/>
    </row>
    <row r="93" spans="1:7" ht="14.25">
      <c r="A93" s="287"/>
      <c r="B93" s="287"/>
      <c r="D93" s="1027"/>
      <c r="E93" s="1027"/>
      <c r="F93" s="1027"/>
    </row>
    <row r="94" spans="1:7" ht="14.25">
      <c r="A94" s="287"/>
      <c r="B94" s="287"/>
      <c r="D94" s="1027"/>
      <c r="E94" s="1027"/>
      <c r="F94" s="1027"/>
    </row>
    <row r="95" spans="1:7" ht="14.25">
      <c r="A95" s="287"/>
      <c r="B95" s="287"/>
      <c r="D95" s="1027"/>
      <c r="E95" s="1027"/>
      <c r="F95" s="1027"/>
    </row>
    <row r="96" spans="1:7" ht="14.25">
      <c r="A96" s="287"/>
      <c r="B96" s="287"/>
      <c r="D96" s="1027"/>
      <c r="E96" s="1027"/>
      <c r="F96" s="1027"/>
    </row>
    <row r="97" spans="1:11" s="782" customFormat="1" ht="14.25">
      <c r="A97" s="783"/>
      <c r="B97" s="787" t="s">
        <v>332</v>
      </c>
      <c r="C97" s="777"/>
      <c r="D97" s="971" t="s">
        <v>1373</v>
      </c>
      <c r="E97" s="971"/>
      <c r="F97" s="971"/>
      <c r="G97" s="8"/>
    </row>
    <row r="98" spans="1:11" s="782" customFormat="1" ht="14.25">
      <c r="A98" s="783"/>
      <c r="B98" s="783"/>
      <c r="C98" s="777"/>
      <c r="D98" s="971"/>
      <c r="E98" s="971"/>
      <c r="F98" s="971"/>
      <c r="G98" s="8"/>
    </row>
    <row r="99" spans="1:11" s="782" customFormat="1" ht="14.25">
      <c r="A99" s="783"/>
      <c r="B99" s="783"/>
      <c r="C99" s="777"/>
      <c r="D99" s="971"/>
      <c r="E99" s="971"/>
      <c r="F99" s="971"/>
      <c r="G99" s="8"/>
    </row>
    <row r="100" spans="1:11" s="782" customFormat="1" ht="14.25">
      <c r="A100" s="783"/>
      <c r="B100" s="783"/>
      <c r="C100" s="777"/>
      <c r="D100" s="971"/>
      <c r="E100" s="971"/>
      <c r="F100" s="971"/>
      <c r="G100" s="8"/>
    </row>
    <row r="101" spans="1:11" s="782" customFormat="1" ht="14.25">
      <c r="A101" s="783"/>
      <c r="B101" s="783"/>
      <c r="C101" s="777"/>
      <c r="D101" s="971"/>
      <c r="E101" s="971"/>
      <c r="F101" s="971"/>
      <c r="G101" s="8"/>
    </row>
    <row r="102" spans="1:11" s="782" customFormat="1" ht="14.25">
      <c r="A102" s="783"/>
      <c r="B102" s="783"/>
      <c r="C102" s="777"/>
      <c r="D102" s="971"/>
      <c r="E102" s="971"/>
      <c r="F102" s="971"/>
      <c r="G102" s="8"/>
    </row>
    <row r="103" spans="1:11" s="782" customFormat="1" ht="14.25">
      <c r="A103" s="783"/>
      <c r="B103" s="783"/>
      <c r="C103" s="777"/>
      <c r="D103" s="971"/>
      <c r="E103" s="971"/>
      <c r="F103" s="971"/>
      <c r="G103" s="8"/>
    </row>
    <row r="104" spans="1:11" s="782" customFormat="1" ht="14.25">
      <c r="A104" s="783"/>
      <c r="B104" s="783"/>
      <c r="C104" s="777"/>
      <c r="D104" s="971"/>
      <c r="E104" s="971"/>
      <c r="F104" s="971"/>
      <c r="G104" s="8"/>
    </row>
    <row r="105" spans="1:11" s="785" customFormat="1" ht="14.25">
      <c r="A105" s="786"/>
      <c r="B105" s="786"/>
      <c r="C105" s="777"/>
      <c r="D105" s="788"/>
      <c r="E105" s="788"/>
      <c r="F105" s="788"/>
      <c r="G105" s="8"/>
    </row>
    <row r="106" spans="1:11" ht="14.25">
      <c r="A106" s="442"/>
      <c r="B106" s="780" t="s">
        <v>332</v>
      </c>
      <c r="C106" s="508"/>
      <c r="D106" s="1028" t="s">
        <v>1374</v>
      </c>
      <c r="E106" s="1028"/>
      <c r="F106" s="1028"/>
      <c r="G106" s="509"/>
      <c r="H106" s="507"/>
      <c r="I106" s="507"/>
      <c r="J106" s="507"/>
      <c r="K106" s="507"/>
    </row>
    <row r="107" spans="1:11" ht="14.25">
      <c r="A107" s="287"/>
      <c r="B107" s="287"/>
      <c r="C107" s="345"/>
      <c r="D107" s="1028"/>
      <c r="E107" s="1028"/>
      <c r="F107" s="1028"/>
      <c r="G107" s="509"/>
      <c r="H107" s="507"/>
      <c r="I107" s="507"/>
      <c r="J107" s="507"/>
      <c r="K107" s="507"/>
    </row>
    <row r="108" spans="1:11" ht="14.25">
      <c r="A108" s="287"/>
      <c r="B108" s="287"/>
      <c r="C108" s="345"/>
      <c r="D108" s="1028"/>
      <c r="E108" s="1028"/>
      <c r="F108" s="1028"/>
      <c r="G108" s="509"/>
      <c r="H108" s="507"/>
      <c r="I108" s="507"/>
      <c r="J108" s="507"/>
      <c r="K108" s="507"/>
    </row>
    <row r="109" spans="1:11" ht="14.25">
      <c r="A109" s="287"/>
      <c r="B109" s="287"/>
      <c r="C109" s="345"/>
      <c r="D109" s="1028"/>
      <c r="E109" s="1028"/>
      <c r="F109" s="1028"/>
      <c r="G109" s="509"/>
      <c r="H109" s="507"/>
      <c r="I109" s="507"/>
      <c r="J109" s="507"/>
      <c r="K109" s="507"/>
    </row>
    <row r="110" spans="1:11" ht="14.25">
      <c r="A110" s="287"/>
      <c r="B110" s="287"/>
      <c r="C110" s="345"/>
      <c r="D110" s="1028"/>
      <c r="E110" s="1028"/>
      <c r="F110" s="1028"/>
      <c r="G110" s="509"/>
      <c r="H110" s="507"/>
      <c r="I110" s="507"/>
      <c r="J110" s="507"/>
      <c r="K110" s="507"/>
    </row>
    <row r="111" spans="1:11">
      <c r="C111"/>
      <c r="D111" s="1028"/>
      <c r="E111" s="1028"/>
      <c r="F111" s="1028"/>
      <c r="G111"/>
      <c r="H111"/>
      <c r="I111"/>
      <c r="J111"/>
      <c r="K111"/>
    </row>
    <row r="112" spans="1:11">
      <c r="C112"/>
      <c r="D112" s="1028"/>
      <c r="E112" s="1028"/>
      <c r="F112" s="1028"/>
      <c r="G112"/>
      <c r="H112"/>
      <c r="I112"/>
      <c r="J112"/>
      <c r="K112"/>
    </row>
    <row r="113" spans="1:11">
      <c r="C113"/>
      <c r="D113" s="516"/>
      <c r="E113"/>
      <c r="F113"/>
      <c r="G113"/>
      <c r="H113"/>
      <c r="I113"/>
      <c r="J113"/>
      <c r="K113"/>
    </row>
    <row r="114" spans="1:11" ht="14.25">
      <c r="A114" s="287"/>
      <c r="B114" s="751" t="s">
        <v>332</v>
      </c>
      <c r="C114"/>
      <c r="D114" s="1029" t="s">
        <v>1375</v>
      </c>
      <c r="E114" s="1029"/>
      <c r="F114" s="1029"/>
      <c r="G114"/>
      <c r="H114"/>
      <c r="I114"/>
      <c r="J114"/>
      <c r="K114"/>
    </row>
    <row r="115" spans="1:11" ht="14.25">
      <c r="A115" s="287"/>
      <c r="B115" s="287"/>
      <c r="C115"/>
      <c r="D115" s="1029"/>
      <c r="E115" s="1029"/>
      <c r="F115" s="1029"/>
      <c r="G115"/>
      <c r="H115"/>
      <c r="I115"/>
      <c r="J115"/>
      <c r="K115"/>
    </row>
    <row r="116" spans="1:11"/>
    <row r="117" spans="1:11" ht="14.25">
      <c r="A117" s="287"/>
      <c r="B117" s="751" t="s">
        <v>332</v>
      </c>
      <c r="C117" s="13"/>
      <c r="D117" s="971" t="s">
        <v>1376</v>
      </c>
      <c r="E117" s="971"/>
      <c r="F117" s="971"/>
    </row>
    <row r="118" spans="1:11">
      <c r="C118" s="13"/>
      <c r="D118" s="971"/>
      <c r="E118" s="971"/>
      <c r="F118" s="971"/>
    </row>
    <row r="119" spans="1:11">
      <c r="C119" s="13"/>
      <c r="D119" s="971"/>
      <c r="E119" s="971"/>
      <c r="F119" s="971"/>
    </row>
    <row r="120" spans="1:11">
      <c r="C120" s="13"/>
      <c r="D120" s="971"/>
      <c r="E120" s="971"/>
      <c r="F120" s="971"/>
    </row>
    <row r="121" spans="1:11">
      <c r="C121" s="13"/>
      <c r="D121" s="971"/>
      <c r="E121" s="971"/>
      <c r="F121" s="971"/>
    </row>
    <row r="122" spans="1:11">
      <c r="C122" s="13"/>
      <c r="D122" s="159"/>
      <c r="E122" s="159"/>
      <c r="F122" s="159"/>
    </row>
    <row r="123" spans="1:11" customFormat="1" ht="14.25">
      <c r="A123" s="287"/>
      <c r="B123" s="751" t="s">
        <v>332</v>
      </c>
      <c r="C123" s="13"/>
      <c r="D123" s="978" t="s">
        <v>1377</v>
      </c>
      <c r="E123" s="978"/>
      <c r="F123" s="978"/>
      <c r="G123" s="159"/>
    </row>
    <row r="124" spans="1:11" s="326" customFormat="1" ht="13.7" customHeight="1">
      <c r="A124" s="323"/>
      <c r="B124" s="323"/>
      <c r="C124" s="324"/>
      <c r="D124" s="978"/>
      <c r="E124" s="978"/>
      <c r="F124" s="978"/>
      <c r="G124" s="325"/>
    </row>
    <row r="125" spans="1:11" customFormat="1" ht="13.7" customHeight="1">
      <c r="A125" s="139"/>
      <c r="B125" s="748"/>
      <c r="C125" s="13"/>
      <c r="D125" s="978"/>
      <c r="E125" s="978"/>
      <c r="F125" s="978"/>
      <c r="G125" s="159"/>
    </row>
    <row r="126" spans="1:11" customFormat="1" ht="13.7" customHeight="1">
      <c r="A126" s="139"/>
      <c r="B126" s="748"/>
      <c r="C126" s="13"/>
      <c r="D126" s="978"/>
      <c r="E126" s="978"/>
      <c r="F126" s="978"/>
      <c r="G126" s="159"/>
    </row>
    <row r="127" spans="1:11" customFormat="1" ht="13.7" customHeight="1">
      <c r="A127" s="139"/>
      <c r="B127" s="748"/>
      <c r="C127" s="13"/>
      <c r="D127" s="978"/>
      <c r="E127" s="978"/>
      <c r="F127" s="978"/>
      <c r="G127" s="159"/>
    </row>
    <row r="128" spans="1:11" customFormat="1" ht="13.7" customHeight="1">
      <c r="A128" s="417"/>
      <c r="B128" s="417"/>
      <c r="C128" s="13"/>
      <c r="D128" s="978"/>
      <c r="E128" s="978"/>
      <c r="F128" s="978"/>
      <c r="G128" s="159"/>
    </row>
    <row r="129" spans="1:7" s="2" customFormat="1" ht="13.7" customHeight="1">
      <c r="A129" s="299"/>
      <c r="B129" s="299"/>
      <c r="C129" s="481"/>
      <c r="D129" s="978"/>
      <c r="E129" s="978"/>
      <c r="F129" s="978"/>
      <c r="G129" s="199"/>
    </row>
    <row r="130" spans="1:7" s="2" customFormat="1" ht="13.7" customHeight="1">
      <c r="A130" s="299"/>
      <c r="B130" s="299"/>
      <c r="C130" s="481"/>
      <c r="D130" s="978"/>
      <c r="E130" s="978"/>
      <c r="F130" s="978"/>
      <c r="G130" s="199"/>
    </row>
    <row r="131" spans="1:7" customFormat="1" ht="13.7" customHeight="1">
      <c r="A131" s="139"/>
      <c r="B131" s="748"/>
      <c r="C131" s="13"/>
      <c r="D131" s="978"/>
      <c r="E131" s="978"/>
      <c r="F131" s="978"/>
      <c r="G131" s="159"/>
    </row>
    <row r="132" spans="1:7" customFormat="1" ht="13.7" customHeight="1">
      <c r="A132" s="139"/>
      <c r="B132" s="748"/>
      <c r="C132" s="13"/>
      <c r="D132" s="978"/>
      <c r="E132" s="978"/>
      <c r="F132" s="978"/>
      <c r="G132" s="159"/>
    </row>
    <row r="133" spans="1:7" customFormat="1" ht="13.7" customHeight="1">
      <c r="A133" s="139"/>
      <c r="B133" s="748"/>
      <c r="C133" s="13"/>
      <c r="D133" s="978"/>
      <c r="E133" s="978"/>
      <c r="F133" s="978"/>
      <c r="G133" s="159"/>
    </row>
    <row r="134" spans="1:7" customFormat="1" ht="13.7" customHeight="1">
      <c r="A134" s="139"/>
      <c r="B134" s="748"/>
      <c r="C134" s="13"/>
      <c r="D134" s="978"/>
      <c r="E134" s="978"/>
      <c r="F134" s="978"/>
      <c r="G134" s="159"/>
    </row>
    <row r="135" spans="1:7" customFormat="1" ht="13.7" customHeight="1">
      <c r="A135" s="139"/>
      <c r="B135" s="748"/>
      <c r="C135" s="13"/>
      <c r="D135" s="358"/>
      <c r="E135" s="161"/>
      <c r="F135" s="161"/>
      <c r="G135" s="159"/>
    </row>
    <row r="136" spans="1:7" s="789" customFormat="1" ht="13.7" customHeight="1">
      <c r="A136" s="777"/>
      <c r="B136" s="790" t="s">
        <v>332</v>
      </c>
      <c r="C136" s="13"/>
      <c r="D136" s="971" t="s">
        <v>1493</v>
      </c>
      <c r="E136" s="971"/>
      <c r="F136" s="971"/>
      <c r="G136" s="159"/>
    </row>
    <row r="137" spans="1:7" s="789" customFormat="1" ht="13.7" customHeight="1">
      <c r="A137" s="777"/>
      <c r="B137" s="777"/>
      <c r="C137" s="13"/>
      <c r="D137" s="971"/>
      <c r="E137" s="971"/>
      <c r="F137" s="971"/>
      <c r="G137" s="159"/>
    </row>
    <row r="138" spans="1:7" s="789" customFormat="1" ht="13.7" customHeight="1">
      <c r="A138" s="777"/>
      <c r="B138" s="777"/>
      <c r="C138" s="13"/>
      <c r="D138" s="971"/>
      <c r="E138" s="971"/>
      <c r="F138" s="971"/>
      <c r="G138" s="159"/>
    </row>
    <row r="139" spans="1:7" s="789" customFormat="1" ht="13.7" customHeight="1">
      <c r="A139" s="777"/>
      <c r="B139" s="777"/>
      <c r="C139" s="13"/>
      <c r="D139" s="971"/>
      <c r="E139" s="971"/>
      <c r="F139" s="971"/>
      <c r="G139" s="159"/>
    </row>
    <row r="140" spans="1:7" s="789" customFormat="1" ht="13.7" customHeight="1">
      <c r="A140" s="777"/>
      <c r="B140" s="777"/>
      <c r="C140" s="13"/>
      <c r="D140" s="971"/>
      <c r="E140" s="971"/>
      <c r="F140" s="971"/>
      <c r="G140" s="159"/>
    </row>
    <row r="141" spans="1:7" s="789" customFormat="1" ht="13.7" customHeight="1">
      <c r="A141" s="777"/>
      <c r="B141" s="777"/>
      <c r="C141" s="13"/>
      <c r="D141" s="971"/>
      <c r="E141" s="971"/>
      <c r="F141" s="971"/>
      <c r="G141" s="159"/>
    </row>
    <row r="142" spans="1:7" s="789" customFormat="1" ht="13.7" customHeight="1">
      <c r="A142" s="777"/>
      <c r="B142" s="777"/>
      <c r="C142" s="13"/>
      <c r="D142" s="971"/>
      <c r="E142" s="971"/>
      <c r="F142" s="971"/>
      <c r="G142" s="159"/>
    </row>
    <row r="143" spans="1:7" s="789" customFormat="1" ht="13.7" customHeight="1">
      <c r="A143" s="777"/>
      <c r="B143" s="777"/>
      <c r="C143" s="13"/>
      <c r="D143" s="971"/>
      <c r="E143" s="971"/>
      <c r="F143" s="971"/>
      <c r="G143" s="159"/>
    </row>
    <row r="144" spans="1:7" s="789" customFormat="1" ht="13.7" customHeight="1">
      <c r="A144" s="777"/>
      <c r="B144" s="777"/>
      <c r="C144" s="13"/>
      <c r="D144" s="971"/>
      <c r="E144" s="971"/>
      <c r="F144" s="971"/>
      <c r="G144" s="159"/>
    </row>
    <row r="145" spans="1:7" s="789" customFormat="1" ht="13.7" customHeight="1">
      <c r="A145" s="777"/>
      <c r="B145" s="777"/>
      <c r="C145" s="13"/>
      <c r="D145" s="971"/>
      <c r="E145" s="971"/>
      <c r="F145" s="971"/>
      <c r="G145" s="159"/>
    </row>
    <row r="146" spans="1:7" s="789" customFormat="1" ht="13.7" customHeight="1">
      <c r="A146" s="820"/>
      <c r="B146" s="820"/>
      <c r="C146" s="13"/>
      <c r="D146" s="971"/>
      <c r="E146" s="971"/>
      <c r="F146" s="971"/>
      <c r="G146" s="159"/>
    </row>
    <row r="147" spans="1:7" s="789" customFormat="1" ht="13.7" customHeight="1">
      <c r="A147" s="820"/>
      <c r="B147" s="820"/>
      <c r="C147" s="13"/>
      <c r="D147" s="971"/>
      <c r="E147" s="971"/>
      <c r="F147" s="971"/>
      <c r="G147" s="159"/>
    </row>
    <row r="148" spans="1:7" s="789" customFormat="1" ht="13.7" customHeight="1">
      <c r="A148" s="777"/>
      <c r="B148" s="777"/>
      <c r="C148" s="13"/>
      <c r="D148" s="971"/>
      <c r="E148" s="971"/>
      <c r="F148" s="971"/>
      <c r="G148" s="159"/>
    </row>
    <row r="149" spans="1:7" s="789" customFormat="1" ht="13.7" customHeight="1">
      <c r="A149" s="777"/>
      <c r="B149" s="777"/>
      <c r="C149" s="13"/>
      <c r="D149" s="971"/>
      <c r="E149" s="971"/>
      <c r="F149" s="971"/>
      <c r="G149" s="159"/>
    </row>
    <row r="150" spans="1:7" s="789" customFormat="1" ht="13.7" customHeight="1">
      <c r="A150" s="777"/>
      <c r="B150" s="777"/>
      <c r="C150" s="13"/>
      <c r="D150" s="971"/>
      <c r="E150" s="971"/>
      <c r="F150" s="971"/>
      <c r="G150" s="159"/>
    </row>
    <row r="151" spans="1:7" s="789" customFormat="1" ht="13.7" customHeight="1">
      <c r="A151" s="777"/>
      <c r="B151" s="777"/>
      <c r="C151" s="13"/>
      <c r="D151" s="971"/>
      <c r="E151" s="971"/>
      <c r="F151" s="971"/>
      <c r="G151" s="159"/>
    </row>
    <row r="152" spans="1:7" s="789" customFormat="1" ht="13.7" customHeight="1">
      <c r="A152" s="777"/>
      <c r="B152" s="777"/>
      <c r="C152" s="13"/>
      <c r="D152" s="971"/>
      <c r="E152" s="971"/>
      <c r="F152" s="971"/>
      <c r="G152" s="159"/>
    </row>
    <row r="153" spans="1:7" s="789" customFormat="1" ht="13.7" customHeight="1">
      <c r="A153" s="777"/>
      <c r="B153" s="777"/>
      <c r="C153" s="13"/>
      <c r="D153" s="971"/>
      <c r="E153" s="971"/>
      <c r="F153" s="971"/>
      <c r="G153" s="159"/>
    </row>
    <row r="154" spans="1:7" s="789" customFormat="1" ht="13.7" customHeight="1">
      <c r="A154" s="777"/>
      <c r="B154" s="777"/>
      <c r="C154" s="13"/>
      <c r="D154" s="971"/>
      <c r="E154" s="971"/>
      <c r="F154" s="971"/>
      <c r="G154" s="159"/>
    </row>
    <row r="155" spans="1:7" s="789" customFormat="1" ht="13.7" customHeight="1">
      <c r="A155" s="777"/>
      <c r="B155" s="777"/>
      <c r="C155" s="13"/>
      <c r="D155" s="358"/>
      <c r="E155" s="161"/>
      <c r="F155" s="161"/>
      <c r="G155" s="159"/>
    </row>
    <row r="156" spans="1:7" customFormat="1" ht="13.7" customHeight="1">
      <c r="A156" s="417"/>
      <c r="B156" s="751" t="s">
        <v>332</v>
      </c>
      <c r="C156" s="356"/>
      <c r="D156" s="1030" t="s">
        <v>1378</v>
      </c>
      <c r="E156" s="1030"/>
      <c r="F156" s="1030"/>
      <c r="G156" s="483"/>
    </row>
    <row r="157" spans="1:7" customFormat="1" ht="13.7" customHeight="1">
      <c r="A157" s="417"/>
      <c r="B157" s="417"/>
      <c r="C157" s="356"/>
      <c r="D157" s="1030"/>
      <c r="E157" s="1030"/>
      <c r="F157" s="1030"/>
      <c r="G157" s="483"/>
    </row>
    <row r="158" spans="1:7" customFormat="1" ht="13.7" customHeight="1">
      <c r="A158" s="417"/>
      <c r="B158" s="417"/>
      <c r="C158" s="356"/>
      <c r="D158" s="358"/>
      <c r="E158" s="356"/>
      <c r="F158" s="356"/>
      <c r="G158" s="483"/>
    </row>
    <row r="159" spans="1:7" customFormat="1" ht="13.7" customHeight="1">
      <c r="A159" s="417"/>
      <c r="B159" s="751" t="s">
        <v>332</v>
      </c>
      <c r="C159" s="356"/>
      <c r="D159" s="972" t="s">
        <v>1379</v>
      </c>
      <c r="E159" s="972"/>
      <c r="F159" s="972"/>
      <c r="G159" s="483"/>
    </row>
    <row r="160" spans="1:7" customFormat="1" ht="13.7" customHeight="1">
      <c r="A160" s="417"/>
      <c r="B160" s="417"/>
      <c r="C160" s="356"/>
      <c r="D160" s="972"/>
      <c r="E160" s="972"/>
      <c r="F160" s="972"/>
      <c r="G160" s="483"/>
    </row>
    <row r="161" spans="1:7" customFormat="1" ht="13.7" customHeight="1">
      <c r="A161" s="417"/>
      <c r="B161" s="417"/>
      <c r="C161" s="356"/>
      <c r="D161" s="972"/>
      <c r="E161" s="972"/>
      <c r="F161" s="972"/>
      <c r="G161" s="483"/>
    </row>
    <row r="162" spans="1:7" customFormat="1" ht="13.7" customHeight="1">
      <c r="A162" s="417"/>
      <c r="B162" s="417"/>
      <c r="C162" s="356"/>
      <c r="D162" s="972"/>
      <c r="E162" s="972"/>
      <c r="F162" s="972"/>
      <c r="G162" s="483"/>
    </row>
    <row r="163" spans="1:7" customFormat="1" ht="13.7" customHeight="1">
      <c r="A163" s="139"/>
      <c r="B163" s="748"/>
      <c r="C163" s="13"/>
      <c r="D163" s="161"/>
      <c r="E163" s="161"/>
      <c r="F163" s="161"/>
      <c r="G163" s="159"/>
    </row>
    <row r="164" spans="1:7" customFormat="1" ht="13.7" customHeight="1">
      <c r="A164" s="139"/>
      <c r="B164" s="751" t="s">
        <v>332</v>
      </c>
      <c r="C164" s="13"/>
      <c r="D164" s="1018" t="s">
        <v>1380</v>
      </c>
      <c r="E164" s="1018"/>
      <c r="F164" s="1018"/>
      <c r="G164" s="159"/>
    </row>
    <row r="165" spans="1:7" customFormat="1" ht="13.7" customHeight="1">
      <c r="A165" s="139"/>
      <c r="B165" s="748"/>
      <c r="C165" s="13"/>
      <c r="D165" s="1018"/>
      <c r="E165" s="1018"/>
      <c r="F165" s="1018"/>
      <c r="G165" s="159"/>
    </row>
    <row r="166" spans="1:7" customFormat="1" ht="13.7" customHeight="1">
      <c r="A166" s="139"/>
      <c r="B166" s="748"/>
      <c r="C166" s="13"/>
      <c r="D166" s="1018"/>
      <c r="E166" s="1018"/>
      <c r="F166" s="1018"/>
      <c r="G166" s="159"/>
    </row>
    <row r="167" spans="1:7" customFormat="1" ht="13.7" customHeight="1">
      <c r="A167" s="27"/>
      <c r="B167" s="747"/>
      <c r="C167" s="13"/>
      <c r="D167" s="8"/>
      <c r="E167" s="161"/>
      <c r="F167" s="161"/>
      <c r="G167" s="159"/>
    </row>
    <row r="168" spans="1:7">
      <c r="A168" s="996" t="s">
        <v>1260</v>
      </c>
      <c r="B168" s="996"/>
      <c r="C168" s="996"/>
      <c r="D168" s="996"/>
      <c r="E168" s="996"/>
      <c r="F168" s="996"/>
      <c r="G168" s="996"/>
    </row>
    <row r="169" spans="1:7" ht="12" customHeight="1">
      <c r="D169" s="142"/>
      <c r="E169" s="142"/>
      <c r="F169" s="142"/>
    </row>
    <row r="170" spans="1:7">
      <c r="B170" s="992" t="s">
        <v>512</v>
      </c>
      <c r="C170" s="992"/>
      <c r="D170" s="992"/>
      <c r="E170" s="992"/>
      <c r="F170" s="992"/>
    </row>
    <row r="171" spans="1:7" ht="12" customHeight="1">
      <c r="A171" s="281"/>
      <c r="B171" s="745"/>
      <c r="C171" s="281"/>
    </row>
    <row r="172" spans="1:7">
      <c r="A172" s="996" t="s">
        <v>1261</v>
      </c>
      <c r="B172" s="996"/>
      <c r="C172" s="996"/>
      <c r="D172" s="996"/>
      <c r="E172" s="996"/>
      <c r="F172" s="996"/>
      <c r="G172" s="996"/>
    </row>
    <row r="173" spans="1:7" ht="12" customHeight="1">
      <c r="A173" s="290"/>
      <c r="B173" s="290"/>
      <c r="C173" s="291"/>
      <c r="D173" s="61"/>
      <c r="E173" s="53"/>
      <c r="F173" s="61"/>
      <c r="G173" s="61"/>
    </row>
    <row r="174" spans="1:7" ht="13.15" customHeight="1">
      <c r="A174" s="290"/>
      <c r="B174" s="290"/>
      <c r="C174" s="291"/>
      <c r="D174" s="1032" t="s">
        <v>1383</v>
      </c>
      <c r="E174" s="1032"/>
      <c r="F174" s="1032"/>
      <c r="G174" s="61"/>
    </row>
    <row r="175" spans="1:7">
      <c r="A175" s="290"/>
      <c r="B175" s="290"/>
      <c r="C175" s="291"/>
      <c r="D175" s="1032"/>
      <c r="E175" s="1032"/>
      <c r="F175" s="1032"/>
      <c r="G175" s="61"/>
    </row>
    <row r="176" spans="1:7" s="791" customFormat="1">
      <c r="A176" s="793"/>
      <c r="B176" s="793"/>
      <c r="C176" s="291"/>
      <c r="D176" s="1033" t="s">
        <v>1384</v>
      </c>
      <c r="E176" s="1033"/>
      <c r="F176" s="1033"/>
      <c r="G176" s="61"/>
    </row>
    <row r="177" spans="1:7" ht="12" customHeight="1">
      <c r="A177" s="290"/>
      <c r="B177" s="290"/>
      <c r="C177" s="291"/>
      <c r="D177" s="61"/>
      <c r="E177" s="53"/>
      <c r="F177" s="61"/>
      <c r="G177" s="61"/>
    </row>
    <row r="178" spans="1:7" ht="14.25">
      <c r="A178" s="287"/>
      <c r="B178" s="751" t="s">
        <v>332</v>
      </c>
      <c r="C178" s="291"/>
      <c r="D178" s="1031" t="s">
        <v>1382</v>
      </c>
      <c r="E178" s="1031"/>
      <c r="F178" s="1031"/>
      <c r="G178" s="61"/>
    </row>
    <row r="179" spans="1:7" ht="14.25">
      <c r="A179" s="287"/>
      <c r="B179" s="287"/>
      <c r="C179" s="291"/>
      <c r="D179" s="1031"/>
      <c r="E179" s="1031"/>
      <c r="F179" s="1031"/>
      <c r="G179" s="61"/>
    </row>
    <row r="180" spans="1:7" ht="14.25">
      <c r="A180" s="287"/>
      <c r="B180" s="287"/>
      <c r="C180" s="291"/>
      <c r="D180" s="1031"/>
      <c r="E180" s="1031"/>
      <c r="F180" s="1031"/>
      <c r="G180" s="61"/>
    </row>
    <row r="181" spans="1:7">
      <c r="A181" s="291"/>
      <c r="B181" s="291"/>
      <c r="C181" s="291"/>
      <c r="D181" s="1031"/>
      <c r="E181" s="1031"/>
      <c r="F181" s="1031"/>
    </row>
    <row r="182" spans="1:7">
      <c r="A182" s="291"/>
      <c r="B182" s="291"/>
      <c r="C182" s="291"/>
      <c r="D182" s="443"/>
      <c r="E182" s="61"/>
      <c r="F182" s="61"/>
    </row>
    <row r="183" spans="1:7">
      <c r="A183" s="291"/>
      <c r="B183" s="291"/>
      <c r="C183" s="291"/>
      <c r="D183" s="1035" t="s">
        <v>1277</v>
      </c>
      <c r="E183" s="1035"/>
      <c r="F183" s="1035"/>
    </row>
    <row r="184" spans="1:7">
      <c r="A184" s="291"/>
      <c r="B184" s="291"/>
      <c r="C184" s="291"/>
      <c r="D184" s="1035"/>
      <c r="E184" s="1035"/>
      <c r="F184" s="1035"/>
    </row>
    <row r="185" spans="1:7" s="754" customFormat="1">
      <c r="A185" s="291"/>
      <c r="B185" s="291"/>
      <c r="C185" s="291"/>
      <c r="D185" s="768"/>
      <c r="E185" s="768"/>
      <c r="F185" s="768"/>
      <c r="G185" s="8"/>
    </row>
    <row r="186" spans="1:7" s="749" customFormat="1" ht="14.25">
      <c r="A186" s="287"/>
      <c r="B186" s="751" t="s">
        <v>332</v>
      </c>
      <c r="C186" s="611"/>
      <c r="D186" s="971" t="s">
        <v>1381</v>
      </c>
      <c r="E186" s="971"/>
      <c r="F186" s="971"/>
      <c r="G186" s="750"/>
    </row>
    <row r="187" spans="1:7" s="749" customFormat="1" ht="14.45" customHeight="1">
      <c r="A187" s="287"/>
      <c r="C187" s="611"/>
      <c r="D187" s="971"/>
      <c r="E187" s="971"/>
      <c r="F187" s="971"/>
      <c r="G187" s="750"/>
    </row>
    <row r="188" spans="1:7" s="749" customFormat="1" ht="14.25">
      <c r="A188" s="287"/>
      <c r="B188" s="769"/>
      <c r="C188" s="611"/>
      <c r="D188" s="971"/>
      <c r="E188" s="971"/>
      <c r="F188" s="971"/>
      <c r="G188" s="750"/>
    </row>
    <row r="189" spans="1:7" s="749" customFormat="1" ht="14.25">
      <c r="A189" s="287"/>
      <c r="B189" s="769"/>
      <c r="C189" s="611"/>
      <c r="D189" s="971"/>
      <c r="E189" s="971"/>
      <c r="F189" s="971"/>
      <c r="G189" s="750"/>
    </row>
    <row r="190" spans="1:7" s="754" customFormat="1">
      <c r="A190" s="291"/>
      <c r="B190" s="291"/>
      <c r="C190" s="291"/>
      <c r="D190" s="768"/>
      <c r="E190" s="768"/>
      <c r="F190" s="768"/>
      <c r="G190" s="8"/>
    </row>
    <row r="191" spans="1:7">
      <c r="A191" s="996" t="s">
        <v>1262</v>
      </c>
      <c r="B191" s="996"/>
      <c r="C191" s="996"/>
      <c r="D191" s="996"/>
      <c r="E191" s="996"/>
      <c r="F191" s="996"/>
      <c r="G191" s="996"/>
    </row>
    <row r="192" spans="1:7" ht="12" customHeight="1">
      <c r="D192" s="142"/>
      <c r="E192" s="142"/>
      <c r="F192" s="142"/>
    </row>
    <row r="193" spans="1:6">
      <c r="C193" s="288"/>
      <c r="D193" s="1034" t="s">
        <v>225</v>
      </c>
      <c r="E193" s="1034"/>
      <c r="F193" s="1034"/>
    </row>
    <row r="194" spans="1:6">
      <c r="A194" s="281"/>
      <c r="B194" s="745"/>
      <c r="C194" s="281"/>
      <c r="D194" s="1002" t="s">
        <v>1405</v>
      </c>
      <c r="E194" s="1003"/>
      <c r="F194" s="1003"/>
    </row>
    <row r="195" spans="1:6" ht="12" customHeight="1">
      <c r="A195" s="27"/>
      <c r="B195" s="747"/>
      <c r="C195" s="27"/>
    </row>
    <row r="196" spans="1:6" ht="13.15" customHeight="1">
      <c r="A196" s="27"/>
      <c r="C196" s="27"/>
      <c r="D196" s="994" t="s">
        <v>622</v>
      </c>
      <c r="E196" s="994"/>
      <c r="F196" s="994"/>
    </row>
    <row r="197" spans="1:6" ht="14.25">
      <c r="A197" s="287"/>
      <c r="B197" s="751" t="s">
        <v>332</v>
      </c>
      <c r="D197" s="971" t="s">
        <v>1399</v>
      </c>
      <c r="E197" s="971"/>
      <c r="F197" s="971"/>
    </row>
    <row r="198" spans="1:6" ht="14.25">
      <c r="A198" s="287"/>
      <c r="B198" s="287"/>
      <c r="D198" s="971"/>
      <c r="E198" s="971"/>
      <c r="F198" s="971"/>
    </row>
    <row r="199" spans="1:6"/>
    <row r="200" spans="1:6" ht="14.25">
      <c r="A200" s="287"/>
      <c r="B200" s="751" t="s">
        <v>332</v>
      </c>
      <c r="D200" s="971" t="s">
        <v>1400</v>
      </c>
      <c r="E200" s="971"/>
      <c r="F200" s="971"/>
    </row>
    <row r="201" spans="1:6" ht="14.25">
      <c r="A201" s="287"/>
      <c r="B201" s="287"/>
      <c r="D201" s="971"/>
      <c r="E201" s="971"/>
      <c r="F201" s="971"/>
    </row>
    <row r="202" spans="1:6" ht="14.25">
      <c r="A202" s="287"/>
      <c r="B202" s="287"/>
      <c r="D202" s="971"/>
      <c r="E202" s="971"/>
      <c r="F202" s="971"/>
    </row>
    <row r="203" spans="1:6" ht="5.0999999999999996" customHeight="1">
      <c r="A203" s="287"/>
      <c r="B203" s="287"/>
      <c r="D203" s="161"/>
      <c r="E203" s="142"/>
      <c r="F203" s="142"/>
    </row>
    <row r="204" spans="1:6" ht="14.25">
      <c r="A204" s="287"/>
      <c r="B204" s="287"/>
      <c r="D204" s="971" t="s">
        <v>1401</v>
      </c>
      <c r="E204" s="971"/>
      <c r="F204" s="971"/>
    </row>
    <row r="205" spans="1:6" ht="14.25">
      <c r="A205" s="287"/>
      <c r="B205" s="287"/>
      <c r="D205" s="971"/>
      <c r="E205" s="971"/>
      <c r="F205" s="971"/>
    </row>
    <row r="206" spans="1:6" ht="14.25">
      <c r="A206" s="287"/>
      <c r="B206" s="287"/>
      <c r="D206" s="971"/>
      <c r="E206" s="971"/>
      <c r="F206" s="971"/>
    </row>
    <row r="207" spans="1:6" ht="14.25">
      <c r="A207" s="287"/>
      <c r="B207" s="287"/>
      <c r="D207" s="971"/>
      <c r="E207" s="971"/>
      <c r="F207" s="971"/>
    </row>
    <row r="208" spans="1:6" ht="14.25">
      <c r="A208" s="287"/>
      <c r="B208" s="287"/>
      <c r="D208" s="971"/>
      <c r="E208" s="971"/>
      <c r="F208" s="971"/>
    </row>
    <row r="209" spans="1:7" ht="14.25">
      <c r="A209" s="287"/>
      <c r="B209" s="287"/>
      <c r="D209" s="142"/>
      <c r="E209" s="142"/>
      <c r="F209" s="142"/>
    </row>
    <row r="210" spans="1:7" ht="14.25">
      <c r="A210" s="287"/>
      <c r="B210" s="751" t="s">
        <v>332</v>
      </c>
      <c r="D210" s="991" t="s">
        <v>1402</v>
      </c>
      <c r="E210" s="991"/>
      <c r="F210" s="991"/>
    </row>
    <row r="211" spans="1:7" ht="14.25">
      <c r="A211" s="287"/>
      <c r="B211" s="287"/>
      <c r="D211" s="991"/>
      <c r="E211" s="991"/>
      <c r="F211" s="991"/>
    </row>
    <row r="212" spans="1:7" ht="14.25">
      <c r="A212" s="287"/>
      <c r="B212" s="287"/>
      <c r="D212" s="992" t="s">
        <v>1026</v>
      </c>
      <c r="E212" s="992"/>
      <c r="F212" s="992"/>
    </row>
    <row r="213" spans="1:7" ht="14.25">
      <c r="A213" s="287"/>
      <c r="B213" s="287"/>
      <c r="D213" s="142"/>
      <c r="E213" s="142"/>
      <c r="F213" s="142"/>
    </row>
    <row r="214" spans="1:7" ht="14.45" customHeight="1">
      <c r="A214" s="287"/>
      <c r="B214" s="751" t="s">
        <v>332</v>
      </c>
      <c r="D214" s="991" t="s">
        <v>1404</v>
      </c>
      <c r="E214" s="991"/>
      <c r="F214" s="991"/>
    </row>
    <row r="215" spans="1:7" ht="14.25">
      <c r="A215" s="287"/>
      <c r="B215" s="287"/>
      <c r="D215" s="991"/>
      <c r="E215" s="991"/>
      <c r="F215" s="991"/>
    </row>
    <row r="216" spans="1:7" ht="14.25">
      <c r="A216" s="287"/>
      <c r="B216" s="287"/>
      <c r="D216" s="991"/>
      <c r="E216" s="991"/>
      <c r="F216" s="991"/>
    </row>
    <row r="217" spans="1:7" ht="14.25">
      <c r="A217" s="287"/>
      <c r="B217" s="287"/>
      <c r="D217" s="991"/>
      <c r="E217" s="991"/>
      <c r="F217" s="991"/>
    </row>
    <row r="218" spans="1:7" ht="14.25">
      <c r="A218" s="287"/>
      <c r="B218" s="287"/>
      <c r="D218" s="991"/>
      <c r="E218" s="991"/>
      <c r="F218" s="991"/>
    </row>
    <row r="219" spans="1:7">
      <c r="D219" s="142"/>
      <c r="E219" s="142"/>
      <c r="F219" s="142"/>
    </row>
    <row r="220" spans="1:7" ht="14.25">
      <c r="A220" s="287"/>
      <c r="B220" s="751" t="s">
        <v>332</v>
      </c>
      <c r="D220" s="971" t="s">
        <v>1403</v>
      </c>
      <c r="E220" s="971"/>
      <c r="F220" s="971"/>
    </row>
    <row r="221" spans="1:7" ht="14.25">
      <c r="A221" s="287"/>
      <c r="B221" s="287"/>
      <c r="D221" s="971"/>
      <c r="E221" s="971"/>
      <c r="F221" s="971"/>
    </row>
    <row r="222" spans="1:7">
      <c r="D222" s="33"/>
    </row>
    <row r="223" spans="1:7">
      <c r="A223" s="996" t="s">
        <v>1263</v>
      </c>
      <c r="B223" s="996"/>
      <c r="C223" s="996"/>
      <c r="D223" s="996"/>
      <c r="E223" s="996"/>
      <c r="F223" s="996"/>
      <c r="G223" s="996"/>
    </row>
    <row r="224" spans="1:7">
      <c r="D224" s="33"/>
    </row>
    <row r="225" spans="1:6">
      <c r="C225" s="288"/>
      <c r="D225" s="994" t="s">
        <v>1406</v>
      </c>
      <c r="E225" s="994"/>
      <c r="F225" s="994"/>
    </row>
    <row r="226" spans="1:6">
      <c r="A226" s="281"/>
      <c r="B226" s="745"/>
      <c r="C226" s="281"/>
      <c r="D226" s="142"/>
      <c r="E226" s="142"/>
      <c r="F226" s="142"/>
    </row>
    <row r="227" spans="1:6">
      <c r="A227" s="286"/>
      <c r="B227" s="286"/>
      <c r="C227" s="286"/>
      <c r="D227" s="994" t="s">
        <v>288</v>
      </c>
      <c r="E227" s="994"/>
      <c r="F227" s="994"/>
    </row>
    <row r="228" spans="1:6" ht="14.25">
      <c r="A228" s="287"/>
      <c r="B228" s="751" t="s">
        <v>332</v>
      </c>
      <c r="D228" s="1044" t="s">
        <v>1407</v>
      </c>
      <c r="E228" s="1044"/>
      <c r="F228" s="1044"/>
    </row>
    <row r="229" spans="1:6" ht="14.25">
      <c r="A229" s="287"/>
      <c r="B229" s="287"/>
      <c r="D229" s="1044"/>
      <c r="E229" s="1044"/>
      <c r="F229" s="1044"/>
    </row>
    <row r="230" spans="1:6">
      <c r="D230" s="142"/>
      <c r="E230" s="142"/>
      <c r="F230" s="142"/>
    </row>
    <row r="231" spans="1:6" ht="14.45" customHeight="1">
      <c r="A231" s="287"/>
      <c r="B231" s="751" t="s">
        <v>332</v>
      </c>
      <c r="D231" s="991" t="s">
        <v>1408</v>
      </c>
      <c r="E231" s="991"/>
      <c r="F231" s="991"/>
    </row>
    <row r="232" spans="1:6">
      <c r="D232" s="991"/>
      <c r="E232" s="991"/>
      <c r="F232" s="991"/>
    </row>
    <row r="233" spans="1:6">
      <c r="D233" s="1003" t="s">
        <v>1016</v>
      </c>
      <c r="E233" s="1003"/>
      <c r="F233" s="1003"/>
    </row>
    <row r="234" spans="1:6">
      <c r="D234" s="142"/>
      <c r="E234" s="142"/>
      <c r="F234" s="142"/>
    </row>
    <row r="235" spans="1:6" ht="14.45" customHeight="1">
      <c r="A235" s="287"/>
      <c r="B235" s="751" t="s">
        <v>332</v>
      </c>
      <c r="D235" s="991" t="s">
        <v>1410</v>
      </c>
      <c r="E235" s="991"/>
      <c r="F235" s="991"/>
    </row>
    <row r="236" spans="1:6">
      <c r="D236" s="991"/>
      <c r="E236" s="991"/>
      <c r="F236" s="991"/>
    </row>
    <row r="237" spans="1:6">
      <c r="D237" s="991"/>
      <c r="E237" s="991"/>
      <c r="F237" s="991"/>
    </row>
    <row r="238" spans="1:6">
      <c r="D238" s="991"/>
      <c r="E238" s="991"/>
      <c r="F238" s="991"/>
    </row>
    <row r="239" spans="1:6">
      <c r="D239" s="991"/>
      <c r="E239" s="991"/>
      <c r="F239" s="991"/>
    </row>
    <row r="240" spans="1:6">
      <c r="D240" s="142"/>
      <c r="E240" s="142"/>
      <c r="F240" s="142"/>
    </row>
    <row r="241" spans="1:7" ht="14.25">
      <c r="A241" s="287"/>
      <c r="B241" s="751" t="s">
        <v>332</v>
      </c>
      <c r="D241" s="971" t="s">
        <v>1409</v>
      </c>
      <c r="E241" s="971"/>
      <c r="F241" s="971"/>
    </row>
    <row r="242" spans="1:7">
      <c r="D242" s="971"/>
      <c r="E242" s="971"/>
      <c r="F242" s="971"/>
    </row>
    <row r="243" spans="1:7">
      <c r="D243" s="971"/>
      <c r="E243" s="971"/>
      <c r="F243" s="971"/>
    </row>
    <row r="244" spans="1:7">
      <c r="D244" s="289"/>
      <c r="E244" s="142"/>
      <c r="F244" s="142"/>
    </row>
    <row r="245" spans="1:7">
      <c r="A245" s="996" t="s">
        <v>1264</v>
      </c>
      <c r="B245" s="996"/>
      <c r="C245" s="996"/>
      <c r="D245" s="996"/>
      <c r="E245" s="996"/>
      <c r="F245" s="996"/>
      <c r="G245" s="996"/>
    </row>
    <row r="246" spans="1:7">
      <c r="D246" s="289"/>
      <c r="E246" s="142"/>
      <c r="F246" s="142"/>
    </row>
    <row r="247" spans="1:7">
      <c r="C247" s="281"/>
      <c r="D247" s="1012" t="s">
        <v>1411</v>
      </c>
      <c r="E247" s="1012"/>
      <c r="F247" s="1012"/>
    </row>
    <row r="248" spans="1:7">
      <c r="C248" s="281"/>
      <c r="D248" s="1012"/>
      <c r="E248" s="1012"/>
      <c r="F248" s="1012"/>
    </row>
    <row r="249" spans="1:7">
      <c r="A249" s="286"/>
      <c r="B249" s="286"/>
      <c r="C249" s="286"/>
      <c r="D249" s="5"/>
      <c r="E249" s="6"/>
      <c r="F249" s="6"/>
    </row>
    <row r="250" spans="1:7">
      <c r="C250" s="286"/>
      <c r="D250" s="994" t="s">
        <v>226</v>
      </c>
      <c r="E250" s="994"/>
      <c r="F250" s="994"/>
    </row>
    <row r="251" spans="1:7" ht="15.75" customHeight="1">
      <c r="A251" s="287"/>
      <c r="B251" s="287"/>
      <c r="D251" s="1000" t="s">
        <v>1412</v>
      </c>
      <c r="E251" s="1000"/>
      <c r="F251" s="1000"/>
    </row>
    <row r="252" spans="1:7">
      <c r="E252" s="142"/>
      <c r="F252" s="142"/>
    </row>
    <row r="253" spans="1:7" ht="14.25">
      <c r="A253" s="287"/>
      <c r="B253" s="751" t="s">
        <v>332</v>
      </c>
      <c r="D253" s="971" t="s">
        <v>1413</v>
      </c>
      <c r="E253" s="971"/>
      <c r="F253" s="971"/>
    </row>
    <row r="254" spans="1:7" ht="14.25">
      <c r="A254" s="287"/>
      <c r="B254" s="287"/>
      <c r="D254" s="971"/>
      <c r="E254" s="971"/>
      <c r="F254" s="971"/>
    </row>
    <row r="255" spans="1:7">
      <c r="D255" s="142"/>
      <c r="E255" s="142"/>
      <c r="F255" s="142"/>
    </row>
    <row r="256" spans="1:7" ht="14.25">
      <c r="A256" s="287"/>
      <c r="B256" s="751" t="s">
        <v>332</v>
      </c>
      <c r="D256" s="991" t="s">
        <v>1414</v>
      </c>
      <c r="E256" s="991"/>
      <c r="F256" s="991"/>
    </row>
    <row r="257" spans="1:7" ht="14.25">
      <c r="A257" s="287"/>
      <c r="B257" s="287"/>
      <c r="D257" s="991"/>
      <c r="E257" s="991"/>
      <c r="F257" s="991"/>
    </row>
    <row r="258" spans="1:7" ht="14.25">
      <c r="A258" s="287"/>
      <c r="B258" s="287"/>
      <c r="D258" s="991"/>
      <c r="E258" s="991"/>
      <c r="F258" s="991"/>
    </row>
    <row r="259" spans="1:7">
      <c r="D259" s="142"/>
      <c r="E259" s="142"/>
      <c r="F259" s="142"/>
    </row>
    <row r="260" spans="1:7" ht="14.25">
      <c r="A260" s="287"/>
      <c r="B260" s="751" t="s">
        <v>332</v>
      </c>
      <c r="D260" s="971" t="s">
        <v>1415</v>
      </c>
      <c r="E260" s="971"/>
      <c r="F260" s="971"/>
    </row>
    <row r="261" spans="1:7" ht="14.25">
      <c r="A261" s="287"/>
      <c r="B261" s="287"/>
      <c r="D261" s="971"/>
      <c r="E261" s="971"/>
      <c r="F261" s="971"/>
    </row>
    <row r="262" spans="1:7">
      <c r="A262" s="27"/>
      <c r="B262" s="747"/>
      <c r="E262" s="142"/>
      <c r="F262" s="142"/>
    </row>
    <row r="263" spans="1:7">
      <c r="A263" s="996" t="s">
        <v>1265</v>
      </c>
      <c r="B263" s="996"/>
      <c r="C263" s="996"/>
      <c r="D263" s="996"/>
      <c r="E263" s="996"/>
      <c r="F263" s="996"/>
      <c r="G263" s="996"/>
    </row>
    <row r="264" spans="1:7">
      <c r="A264" s="27"/>
      <c r="B264" s="747"/>
      <c r="D264" s="142"/>
      <c r="E264" s="142"/>
      <c r="F264" s="142"/>
    </row>
    <row r="265" spans="1:7">
      <c r="C265" s="27"/>
      <c r="D265" s="994" t="s">
        <v>767</v>
      </c>
      <c r="E265" s="994"/>
      <c r="F265" s="994"/>
    </row>
    <row r="266" spans="1:7">
      <c r="C266" s="27"/>
      <c r="D266" s="995" t="s">
        <v>1416</v>
      </c>
      <c r="E266" s="995"/>
      <c r="F266" s="995"/>
    </row>
    <row r="267" spans="1:7">
      <c r="C267" s="27"/>
      <c r="D267" s="285"/>
    </row>
    <row r="268" spans="1:7">
      <c r="A268" s="299"/>
      <c r="B268" s="751" t="s">
        <v>332</v>
      </c>
      <c r="D268" s="995" t="s">
        <v>1417</v>
      </c>
      <c r="E268" s="995"/>
      <c r="F268" s="995"/>
    </row>
    <row r="269" spans="1:7" s="43" customFormat="1" ht="14.25">
      <c r="A269" s="442"/>
      <c r="B269" s="442"/>
      <c r="C269" s="299"/>
      <c r="D269" s="543"/>
      <c r="E269" s="544"/>
      <c r="F269" s="544"/>
      <c r="G269" s="137"/>
    </row>
    <row r="270" spans="1:7" s="43" customFormat="1" ht="13.15" customHeight="1">
      <c r="A270" s="299"/>
      <c r="B270" s="751" t="s">
        <v>332</v>
      </c>
      <c r="C270" s="299"/>
      <c r="D270" s="1045" t="s">
        <v>1418</v>
      </c>
      <c r="E270" s="1045"/>
      <c r="F270" s="1045"/>
      <c r="G270" s="137"/>
    </row>
    <row r="271" spans="1:7" s="43" customFormat="1" ht="14.25">
      <c r="A271" s="442"/>
      <c r="B271" s="442"/>
      <c r="C271" s="299"/>
      <c r="D271" s="1045"/>
      <c r="E271" s="1045"/>
      <c r="F271" s="1045"/>
      <c r="G271" s="137"/>
    </row>
    <row r="272" spans="1:7" s="43" customFormat="1" ht="14.25">
      <c r="A272" s="442"/>
      <c r="B272" s="442"/>
      <c r="C272" s="299"/>
      <c r="D272" s="1045"/>
      <c r="E272" s="1045"/>
      <c r="F272" s="1045"/>
      <c r="G272" s="137"/>
    </row>
    <row r="273" spans="1:7" s="43" customFormat="1" ht="14.25">
      <c r="A273" s="442"/>
      <c r="B273" s="442"/>
      <c r="C273" s="299"/>
      <c r="D273" s="1045"/>
      <c r="E273" s="1045"/>
      <c r="F273" s="1045"/>
      <c r="G273" s="137"/>
    </row>
    <row r="274" spans="1:7" s="43" customFormat="1" ht="14.25">
      <c r="A274" s="442"/>
      <c r="B274" s="442"/>
      <c r="C274" s="299"/>
      <c r="D274" s="1045"/>
      <c r="E274" s="1045"/>
      <c r="F274" s="1045"/>
      <c r="G274" s="137"/>
    </row>
    <row r="275" spans="1:7" s="43" customFormat="1" ht="14.25">
      <c r="A275" s="442"/>
      <c r="B275" s="442"/>
      <c r="C275" s="299"/>
      <c r="D275" s="543"/>
      <c r="E275" s="544"/>
      <c r="F275" s="544"/>
      <c r="G275" s="137"/>
    </row>
    <row r="276" spans="1:7" s="43" customFormat="1" ht="13.15" customHeight="1">
      <c r="A276" s="299"/>
      <c r="B276" s="751" t="s">
        <v>332</v>
      </c>
      <c r="C276" s="299"/>
      <c r="D276" s="1045" t="s">
        <v>1419</v>
      </c>
      <c r="E276" s="1045"/>
      <c r="F276" s="1045"/>
      <c r="G276" s="137"/>
    </row>
    <row r="277" spans="1:7" s="43" customFormat="1">
      <c r="A277" s="299"/>
      <c r="B277" s="299"/>
      <c r="C277" s="299"/>
      <c r="D277" s="1045"/>
      <c r="E277" s="1045"/>
      <c r="F277" s="1045"/>
      <c r="G277" s="137"/>
    </row>
    <row r="278" spans="1:7" s="43" customFormat="1" ht="14.25">
      <c r="A278" s="442"/>
      <c r="B278" s="442"/>
      <c r="C278" s="299"/>
      <c r="D278" s="543"/>
      <c r="E278" s="544"/>
      <c r="F278" s="544"/>
      <c r="G278" s="137"/>
    </row>
    <row r="279" spans="1:7">
      <c r="A279" s="299"/>
      <c r="B279" s="751" t="s">
        <v>332</v>
      </c>
      <c r="D279" s="995" t="s">
        <v>1420</v>
      </c>
      <c r="E279" s="995"/>
      <c r="F279" s="995"/>
    </row>
    <row r="280" spans="1:7">
      <c r="E280" s="142"/>
      <c r="F280" s="142"/>
    </row>
    <row r="281" spans="1:7" ht="14.25">
      <c r="A281" s="287"/>
      <c r="B281" s="751" t="s">
        <v>332</v>
      </c>
      <c r="D281" s="991" t="s">
        <v>1421</v>
      </c>
      <c r="E281" s="991"/>
      <c r="F281" s="991"/>
    </row>
    <row r="282" spans="1:7" ht="14.25">
      <c r="A282" s="287"/>
      <c r="B282" s="287"/>
      <c r="D282" s="991"/>
      <c r="E282" s="991"/>
      <c r="F282" s="991"/>
    </row>
    <row r="283" spans="1:7" s="791" customFormat="1" ht="14.25">
      <c r="A283" s="786"/>
      <c r="B283" s="786"/>
      <c r="C283" s="803"/>
      <c r="D283" s="991"/>
      <c r="E283" s="991"/>
      <c r="F283" s="991"/>
      <c r="G283" s="8"/>
    </row>
    <row r="284" spans="1:7" s="791" customFormat="1" ht="14.25">
      <c r="A284" s="786"/>
      <c r="B284" s="786"/>
      <c r="C284" s="803"/>
      <c r="D284" s="991"/>
      <c r="E284" s="991"/>
      <c r="F284" s="991"/>
      <c r="G284" s="8"/>
    </row>
    <row r="285" spans="1:7" s="791" customFormat="1" ht="14.25">
      <c r="A285" s="786"/>
      <c r="B285" s="786"/>
      <c r="C285" s="803"/>
      <c r="D285" s="991"/>
      <c r="E285" s="991"/>
      <c r="F285" s="991"/>
      <c r="G285" s="8"/>
    </row>
    <row r="286" spans="1:7" s="791" customFormat="1" ht="14.25">
      <c r="A286" s="786"/>
      <c r="B286" s="786"/>
      <c r="C286" s="803"/>
      <c r="D286" s="991"/>
      <c r="E286" s="991"/>
      <c r="F286" s="991"/>
      <c r="G286" s="8"/>
    </row>
    <row r="287" spans="1:7" s="791" customFormat="1" ht="14.25">
      <c r="A287" s="786"/>
      <c r="B287" s="786"/>
      <c r="C287" s="803"/>
      <c r="D287" s="991"/>
      <c r="E287" s="991"/>
      <c r="F287" s="991"/>
      <c r="G287" s="8"/>
    </row>
    <row r="288" spans="1:7" s="791" customFormat="1" ht="14.25">
      <c r="A288" s="786"/>
      <c r="B288" s="786"/>
      <c r="C288" s="803"/>
      <c r="D288" s="991"/>
      <c r="E288" s="991"/>
      <c r="F288" s="991"/>
      <c r="G288" s="8"/>
    </row>
    <row r="289" spans="1:7" s="791" customFormat="1" ht="14.25">
      <c r="A289" s="786"/>
      <c r="B289" s="786"/>
      <c r="C289" s="803"/>
      <c r="D289" s="991"/>
      <c r="E289" s="991"/>
      <c r="F289" s="991"/>
      <c r="G289" s="8"/>
    </row>
    <row r="290" spans="1:7" s="791" customFormat="1" ht="14.25">
      <c r="A290" s="786"/>
      <c r="B290" s="786"/>
      <c r="C290" s="803"/>
      <c r="D290" s="991"/>
      <c r="E290" s="991"/>
      <c r="F290" s="991"/>
      <c r="G290" s="8"/>
    </row>
    <row r="291" spans="1:7" s="791" customFormat="1" ht="14.25">
      <c r="A291" s="786"/>
      <c r="B291" s="786"/>
      <c r="C291" s="803"/>
      <c r="D291" s="991"/>
      <c r="E291" s="991"/>
      <c r="F291" s="991"/>
      <c r="G291" s="8"/>
    </row>
    <row r="292" spans="1:7" s="791" customFormat="1" ht="14.25">
      <c r="A292" s="786"/>
      <c r="B292" s="786"/>
      <c r="C292" s="803"/>
      <c r="D292" s="991"/>
      <c r="E292" s="991"/>
      <c r="F292" s="991"/>
      <c r="G292" s="8"/>
    </row>
    <row r="293" spans="1:7" ht="14.25">
      <c r="A293" s="287"/>
      <c r="B293" s="287"/>
      <c r="D293" s="991"/>
      <c r="E293" s="991"/>
      <c r="F293" s="991"/>
    </row>
    <row r="294" spans="1:7" ht="14.25">
      <c r="A294" s="287"/>
      <c r="B294" s="287"/>
      <c r="D294" s="991"/>
      <c r="E294" s="991"/>
      <c r="F294" s="991"/>
    </row>
    <row r="295" spans="1:7" ht="14.25">
      <c r="A295" s="287"/>
      <c r="B295" s="287"/>
      <c r="D295" s="991"/>
      <c r="E295" s="991"/>
      <c r="F295" s="991"/>
    </row>
    <row r="296" spans="1:7">
      <c r="D296" s="142"/>
      <c r="E296" s="142"/>
      <c r="F296" s="142"/>
    </row>
    <row r="297" spans="1:7" ht="14.25">
      <c r="A297" s="287"/>
      <c r="B297" s="751" t="s">
        <v>332</v>
      </c>
      <c r="D297" s="991" t="s">
        <v>1422</v>
      </c>
      <c r="E297" s="991"/>
      <c r="F297" s="991"/>
    </row>
    <row r="298" spans="1:7">
      <c r="D298" s="991"/>
      <c r="E298" s="991"/>
      <c r="F298" s="991"/>
    </row>
    <row r="299" spans="1:7">
      <c r="D299" s="991"/>
      <c r="E299" s="991"/>
      <c r="F299" s="991"/>
    </row>
    <row r="300" spans="1:7">
      <c r="D300" s="991"/>
      <c r="E300" s="991"/>
      <c r="F300" s="991"/>
    </row>
    <row r="301" spans="1:7">
      <c r="D301" s="991"/>
      <c r="E301" s="991"/>
      <c r="F301" s="991"/>
    </row>
    <row r="302" spans="1:7">
      <c r="D302" s="991"/>
      <c r="E302" s="991"/>
      <c r="F302" s="991"/>
    </row>
    <row r="303" spans="1:7">
      <c r="D303" s="991"/>
      <c r="E303" s="991"/>
      <c r="F303" s="991"/>
    </row>
    <row r="304" spans="1:7">
      <c r="D304" s="991"/>
      <c r="E304" s="991"/>
      <c r="F304" s="991"/>
    </row>
    <row r="305" spans="1:7">
      <c r="D305" s="991"/>
      <c r="E305" s="991"/>
      <c r="F305" s="991"/>
    </row>
    <row r="306" spans="1:7">
      <c r="D306" s="142"/>
      <c r="E306" s="142"/>
      <c r="F306" s="142"/>
    </row>
    <row r="307" spans="1:7" ht="14.25">
      <c r="A307" s="287"/>
      <c r="B307" s="751" t="s">
        <v>332</v>
      </c>
      <c r="D307" s="971" t="s">
        <v>1423</v>
      </c>
      <c r="E307" s="971"/>
      <c r="F307" s="971"/>
    </row>
    <row r="308" spans="1:7">
      <c r="D308" s="971"/>
      <c r="E308" s="971"/>
      <c r="F308" s="971"/>
      <c r="G308" s="15"/>
    </row>
    <row r="309" spans="1:7">
      <c r="D309" s="971"/>
      <c r="E309" s="971"/>
      <c r="F309" s="971"/>
      <c r="G309" s="15"/>
    </row>
    <row r="310" spans="1:7">
      <c r="D310" s="971"/>
      <c r="E310" s="971"/>
      <c r="F310" s="971"/>
      <c r="G310" s="15"/>
    </row>
    <row r="311" spans="1:7">
      <c r="D311" s="971"/>
      <c r="E311" s="971"/>
      <c r="F311" s="971"/>
      <c r="G311" s="15"/>
    </row>
    <row r="312" spans="1:7">
      <c r="D312" s="971"/>
      <c r="E312" s="971"/>
      <c r="F312" s="971"/>
      <c r="G312" s="15"/>
    </row>
    <row r="313" spans="1:7" s="791" customFormat="1">
      <c r="A313" s="803"/>
      <c r="B313" s="803"/>
      <c r="C313" s="803"/>
      <c r="D313" s="800"/>
      <c r="E313" s="800"/>
      <c r="F313" s="800"/>
    </row>
    <row r="314" spans="1:7" ht="13.5" thickBot="1">
      <c r="D314" s="1041" t="s">
        <v>1138</v>
      </c>
      <c r="E314" s="1041"/>
      <c r="F314" s="1041"/>
      <c r="G314" s="15"/>
    </row>
    <row r="315" spans="1:7" s="791" customFormat="1" ht="13.5" thickTop="1">
      <c r="A315" s="803"/>
      <c r="B315" s="803"/>
      <c r="C315" s="803"/>
      <c r="D315" s="1042" t="s">
        <v>1424</v>
      </c>
      <c r="E315" s="1042"/>
      <c r="F315" s="1042"/>
    </row>
    <row r="316" spans="1:7">
      <c r="A316" s="356"/>
      <c r="B316" s="356"/>
      <c r="C316" s="356"/>
      <c r="D316" s="506"/>
      <c r="E316" s="506"/>
      <c r="F316" s="142"/>
      <c r="G316" s="15"/>
    </row>
    <row r="317" spans="1:7" ht="14.25">
      <c r="A317" s="287"/>
      <c r="B317" s="751" t="s">
        <v>332</v>
      </c>
      <c r="C317" s="356"/>
      <c r="D317" s="1043" t="s">
        <v>1425</v>
      </c>
      <c r="E317" s="1043"/>
      <c r="F317" s="1043"/>
      <c r="G317" s="15"/>
    </row>
    <row r="318" spans="1:7">
      <c r="A318" s="356"/>
      <c r="B318" s="356"/>
      <c r="C318" s="356"/>
      <c r="D318" s="506"/>
      <c r="E318" s="506"/>
      <c r="F318" s="142"/>
      <c r="G318" s="15"/>
    </row>
    <row r="319" spans="1:7">
      <c r="A319" s="356"/>
      <c r="B319" s="751" t="s">
        <v>332</v>
      </c>
      <c r="C319" s="356"/>
      <c r="D319" s="1027" t="s">
        <v>1426</v>
      </c>
      <c r="E319" s="1027"/>
      <c r="F319" s="1027"/>
      <c r="G319" s="15"/>
    </row>
    <row r="320" spans="1:7">
      <c r="A320" s="356"/>
      <c r="B320" s="356"/>
      <c r="C320" s="356"/>
      <c r="D320" s="1027"/>
      <c r="E320" s="1027"/>
      <c r="F320" s="1027"/>
      <c r="G320" s="15"/>
    </row>
    <row r="321" spans="1:7">
      <c r="A321" s="356"/>
      <c r="B321" s="356"/>
      <c r="C321" s="356"/>
      <c r="D321" s="1027"/>
      <c r="E321" s="1027"/>
      <c r="F321" s="1027"/>
      <c r="G321" s="15"/>
    </row>
    <row r="322" spans="1:7">
      <c r="A322" s="356"/>
      <c r="B322" s="356"/>
      <c r="C322" s="356"/>
      <c r="D322" s="1027"/>
      <c r="E322" s="1027"/>
      <c r="F322" s="1027"/>
      <c r="G322" s="15"/>
    </row>
    <row r="323" spans="1:7" s="791" customFormat="1">
      <c r="A323" s="356"/>
      <c r="B323" s="356"/>
      <c r="C323" s="356"/>
      <c r="D323" s="1027"/>
      <c r="E323" s="1027"/>
      <c r="F323" s="1027"/>
    </row>
    <row r="324" spans="1:7" s="791" customFormat="1">
      <c r="A324" s="356"/>
      <c r="B324" s="356"/>
      <c r="C324" s="356"/>
      <c r="D324" s="1027"/>
      <c r="E324" s="1027"/>
      <c r="F324" s="1027"/>
    </row>
    <row r="325" spans="1:7" s="791" customFormat="1">
      <c r="A325" s="356"/>
      <c r="B325" s="356"/>
      <c r="C325" s="356"/>
      <c r="D325" s="1027"/>
      <c r="E325" s="1027"/>
      <c r="F325" s="1027"/>
    </row>
    <row r="326" spans="1:7" s="791" customFormat="1">
      <c r="A326" s="356"/>
      <c r="B326" s="356"/>
      <c r="C326" s="356"/>
      <c r="D326" s="1027"/>
      <c r="E326" s="1027"/>
      <c r="F326" s="1027"/>
    </row>
    <row r="327" spans="1:7">
      <c r="A327" s="356"/>
      <c r="B327" s="356"/>
      <c r="C327" s="356"/>
      <c r="D327" s="1027"/>
      <c r="E327" s="1027"/>
      <c r="F327" s="1027"/>
      <c r="G327" s="15"/>
    </row>
    <row r="328" spans="1:7">
      <c r="A328" s="356"/>
      <c r="B328" s="356"/>
      <c r="C328" s="356"/>
      <c r="D328" s="1027"/>
      <c r="E328" s="1027"/>
      <c r="F328" s="1027"/>
      <c r="G328" s="15"/>
    </row>
    <row r="329" spans="1:7">
      <c r="A329" s="356"/>
      <c r="B329" s="356"/>
      <c r="C329" s="356"/>
      <c r="D329" s="1027"/>
      <c r="E329" s="1027"/>
      <c r="F329" s="1027"/>
      <c r="G329" s="15"/>
    </row>
    <row r="330" spans="1:7">
      <c r="A330" s="356"/>
      <c r="B330" s="356"/>
      <c r="C330" s="356"/>
      <c r="D330" s="15"/>
      <c r="E330" s="506"/>
      <c r="F330" s="142"/>
      <c r="G330" s="15"/>
    </row>
    <row r="331" spans="1:7" ht="14.25">
      <c r="A331" s="287"/>
      <c r="B331" s="751" t="s">
        <v>332</v>
      </c>
      <c r="C331" s="356"/>
      <c r="D331" s="1046" t="s">
        <v>1427</v>
      </c>
      <c r="E331" s="1046"/>
      <c r="F331" s="1046"/>
      <c r="G331" s="15"/>
    </row>
    <row r="332" spans="1:7">
      <c r="A332" s="356"/>
      <c r="B332" s="356"/>
      <c r="C332" s="356"/>
      <c r="D332" s="1046"/>
      <c r="E332" s="1046"/>
      <c r="F332" s="1046"/>
      <c r="G332" s="15"/>
    </row>
    <row r="333" spans="1:7">
      <c r="A333" s="356"/>
      <c r="B333" s="356"/>
      <c r="C333" s="356"/>
      <c r="D333" s="1046"/>
      <c r="E333" s="1046"/>
      <c r="F333" s="1046"/>
      <c r="G333" s="15"/>
    </row>
    <row r="334" spans="1:7">
      <c r="A334" s="356"/>
      <c r="B334" s="356"/>
      <c r="C334" s="356"/>
      <c r="D334" s="1046"/>
      <c r="E334" s="1046"/>
      <c r="F334" s="1046"/>
      <c r="G334" s="15"/>
    </row>
    <row r="335" spans="1:7">
      <c r="A335" s="356"/>
      <c r="B335" s="356"/>
      <c r="C335" s="356"/>
      <c r="D335" s="555"/>
      <c r="E335" s="506"/>
      <c r="F335" s="142"/>
      <c r="G335" s="15"/>
    </row>
    <row r="336" spans="1:7">
      <c r="A336" s="356"/>
      <c r="B336" s="356"/>
      <c r="C336" s="356"/>
      <c r="D336" s="1046" t="s">
        <v>1428</v>
      </c>
      <c r="E336" s="1046"/>
      <c r="F336" s="1046"/>
      <c r="G336" s="15"/>
    </row>
    <row r="337" spans="1:7">
      <c r="A337" s="356"/>
      <c r="B337" s="356"/>
      <c r="C337" s="356"/>
      <c r="D337" s="1046"/>
      <c r="E337" s="1046"/>
      <c r="F337" s="1046"/>
      <c r="G337" s="15"/>
    </row>
    <row r="338" spans="1:7">
      <c r="A338" s="356"/>
      <c r="B338" s="356"/>
      <c r="C338" s="356"/>
      <c r="D338" s="1046"/>
      <c r="E338" s="1046"/>
      <c r="F338" s="1046"/>
      <c r="G338" s="15"/>
    </row>
    <row r="339" spans="1:7">
      <c r="A339" s="356"/>
      <c r="B339" s="356"/>
      <c r="C339" s="356"/>
      <c r="D339" s="1046"/>
      <c r="E339" s="1046"/>
      <c r="F339" s="1046"/>
      <c r="G339" s="15"/>
    </row>
    <row r="340" spans="1:7" ht="18" customHeight="1">
      <c r="A340" s="356"/>
      <c r="B340" s="356"/>
      <c r="C340" s="356"/>
      <c r="D340" s="1046"/>
      <c r="E340" s="1046"/>
      <c r="F340" s="1046"/>
      <c r="G340" s="15"/>
    </row>
    <row r="341" spans="1:7">
      <c r="A341" s="356"/>
      <c r="B341" s="356"/>
      <c r="C341" s="356"/>
      <c r="D341" s="1046"/>
      <c r="E341" s="1046"/>
      <c r="F341" s="1046"/>
      <c r="G341" s="15"/>
    </row>
    <row r="342" spans="1:7">
      <c r="A342" s="356"/>
      <c r="B342" s="356"/>
      <c r="C342" s="356"/>
      <c r="D342" s="1046"/>
      <c r="E342" s="1046"/>
      <c r="F342" s="1046"/>
      <c r="G342" s="15"/>
    </row>
    <row r="343" spans="1:7">
      <c r="A343" s="356"/>
      <c r="B343" s="356"/>
      <c r="C343" s="356"/>
      <c r="D343" s="1046"/>
      <c r="E343" s="1046"/>
      <c r="F343" s="1046"/>
      <c r="G343" s="15"/>
    </row>
    <row r="344" spans="1:7" ht="8.25" customHeight="1">
      <c r="A344" s="356"/>
      <c r="B344" s="356"/>
      <c r="C344" s="356"/>
      <c r="D344" s="1046"/>
      <c r="E344" s="1046"/>
      <c r="F344" s="1046"/>
      <c r="G344" s="15"/>
    </row>
    <row r="345" spans="1:7" ht="13.15" customHeight="1">
      <c r="A345" s="356"/>
      <c r="B345" s="356"/>
      <c r="C345" s="356"/>
      <c r="D345" s="1039" t="s">
        <v>1429</v>
      </c>
      <c r="E345" s="1039"/>
      <c r="F345" s="1039"/>
      <c r="G345" s="15"/>
    </row>
    <row r="346" spans="1:7">
      <c r="A346" s="356"/>
      <c r="B346" s="356"/>
      <c r="C346" s="356"/>
      <c r="D346" s="1039"/>
      <c r="E346" s="1039"/>
      <c r="F346" s="1039"/>
      <c r="G346" s="15"/>
    </row>
    <row r="347" spans="1:7">
      <c r="A347" s="356"/>
      <c r="B347" s="356"/>
      <c r="C347" s="356"/>
      <c r="D347" s="1039"/>
      <c r="E347" s="1039"/>
      <c r="F347" s="1039"/>
      <c r="G347" s="15"/>
    </row>
    <row r="348" spans="1:7" s="791" customFormat="1">
      <c r="A348" s="356"/>
      <c r="B348" s="356"/>
      <c r="C348" s="356"/>
      <c r="D348" s="1039"/>
      <c r="E348" s="1039"/>
      <c r="F348" s="1039"/>
    </row>
    <row r="349" spans="1:7" s="791" customFormat="1">
      <c r="A349" s="356"/>
      <c r="B349" s="356"/>
      <c r="C349" s="356"/>
      <c r="D349" s="1039"/>
      <c r="E349" s="1039"/>
      <c r="F349" s="1039"/>
    </row>
    <row r="350" spans="1:7" s="791" customFormat="1">
      <c r="A350" s="356"/>
      <c r="B350" s="356"/>
      <c r="C350" s="356"/>
      <c r="D350" s="1039"/>
      <c r="E350" s="1039"/>
      <c r="F350" s="1039"/>
    </row>
    <row r="351" spans="1:7" s="791" customFormat="1">
      <c r="A351" s="356"/>
      <c r="B351" s="356"/>
      <c r="C351" s="356"/>
      <c r="D351" s="1039"/>
      <c r="E351" s="1039"/>
      <c r="F351" s="1039"/>
    </row>
    <row r="352" spans="1:7" s="791" customFormat="1">
      <c r="A352" s="356"/>
      <c r="B352" s="356"/>
      <c r="C352" s="356"/>
      <c r="D352" s="1039"/>
      <c r="E352" s="1039"/>
      <c r="F352" s="1039"/>
    </row>
    <row r="353" spans="1:7">
      <c r="A353" s="356"/>
      <c r="B353" s="356"/>
      <c r="C353" s="356"/>
      <c r="D353" s="1039"/>
      <c r="E353" s="1039"/>
      <c r="F353" s="1039"/>
      <c r="G353" s="15"/>
    </row>
    <row r="354" spans="1:7">
      <c r="A354" s="356"/>
      <c r="B354" s="356"/>
      <c r="C354" s="356"/>
      <c r="D354" s="1039"/>
      <c r="E354" s="1039"/>
      <c r="F354" s="1039"/>
      <c r="G354" s="15"/>
    </row>
    <row r="355" spans="1:7">
      <c r="A355" s="356"/>
      <c r="B355" s="356"/>
      <c r="C355" s="356"/>
      <c r="D355" s="1039"/>
      <c r="E355" s="1039"/>
      <c r="F355" s="1039"/>
      <c r="G355" s="15"/>
    </row>
    <row r="356" spans="1:7">
      <c r="A356" s="356"/>
      <c r="B356" s="356"/>
      <c r="C356" s="356"/>
      <c r="D356" s="1039"/>
      <c r="E356" s="1039"/>
      <c r="F356" s="1039"/>
      <c r="G356" s="15"/>
    </row>
    <row r="357" spans="1:7">
      <c r="A357" s="356"/>
      <c r="B357" s="356"/>
      <c r="C357" s="557"/>
      <c r="D357" s="1039"/>
      <c r="E357" s="1039"/>
      <c r="F357" s="1039"/>
      <c r="G357" s="15"/>
    </row>
    <row r="358" spans="1:7">
      <c r="A358" s="356"/>
      <c r="B358" s="356"/>
      <c r="C358" s="557"/>
      <c r="D358" s="1039"/>
      <c r="E358" s="1039"/>
      <c r="F358" s="1039"/>
      <c r="G358" s="15"/>
    </row>
    <row r="359" spans="1:7">
      <c r="A359" s="356"/>
      <c r="B359" s="356"/>
      <c r="C359" s="356"/>
      <c r="D359" s="1039"/>
      <c r="E359" s="1039"/>
      <c r="F359" s="1039"/>
      <c r="G359" s="15"/>
    </row>
    <row r="360" spans="1:7">
      <c r="A360" s="356"/>
      <c r="B360" s="356"/>
      <c r="C360" s="557"/>
      <c r="D360" s="1039"/>
      <c r="E360" s="1039"/>
      <c r="F360" s="1039"/>
      <c r="G360" s="15"/>
    </row>
    <row r="361" spans="1:7">
      <c r="A361" s="356"/>
      <c r="B361" s="356"/>
      <c r="C361" s="557"/>
      <c r="D361" s="1039"/>
      <c r="E361" s="1039"/>
      <c r="F361" s="1039"/>
      <c r="G361" s="15"/>
    </row>
    <row r="362" spans="1:7">
      <c r="A362" s="356"/>
      <c r="B362" s="356"/>
      <c r="C362" s="557"/>
      <c r="D362" s="1039"/>
      <c r="E362" s="1039"/>
      <c r="F362" s="1039"/>
      <c r="G362" s="15"/>
    </row>
    <row r="363" spans="1:7">
      <c r="A363" s="356"/>
      <c r="B363" s="356"/>
      <c r="C363" s="356"/>
      <c r="D363" s="555"/>
      <c r="E363" s="506"/>
      <c r="F363" s="142"/>
      <c r="G363" s="15"/>
    </row>
    <row r="364" spans="1:7">
      <c r="A364" s="356"/>
      <c r="B364" s="751" t="s">
        <v>332</v>
      </c>
      <c r="C364" s="356"/>
      <c r="D364" s="1039" t="s">
        <v>1430</v>
      </c>
      <c r="E364" s="1039"/>
      <c r="F364" s="1039"/>
      <c r="G364" s="15"/>
    </row>
    <row r="365" spans="1:7">
      <c r="A365" s="356"/>
      <c r="B365" s="356"/>
      <c r="C365" s="356"/>
      <c r="D365" s="1039"/>
      <c r="E365" s="1039"/>
      <c r="F365" s="1039"/>
      <c r="G365" s="15"/>
    </row>
    <row r="366" spans="1:7">
      <c r="A366" s="356"/>
      <c r="B366" s="356"/>
      <c r="C366" s="356"/>
      <c r="D366" s="506"/>
      <c r="E366" s="506"/>
      <c r="F366" s="142"/>
      <c r="G366" s="15"/>
    </row>
    <row r="367" spans="1:7" ht="14.25">
      <c r="A367" s="287"/>
      <c r="B367" s="751" t="s">
        <v>332</v>
      </c>
      <c r="C367" s="356"/>
      <c r="D367" s="1027" t="s">
        <v>1431</v>
      </c>
      <c r="E367" s="1027"/>
      <c r="F367" s="1027"/>
      <c r="G367" s="15"/>
    </row>
    <row r="368" spans="1:7" ht="14.25">
      <c r="A368" s="556"/>
      <c r="B368" s="556"/>
      <c r="C368" s="356"/>
      <c r="D368" s="1027"/>
      <c r="E368" s="1027"/>
      <c r="F368" s="1027"/>
      <c r="G368" s="15"/>
    </row>
    <row r="369" spans="1:7" ht="14.25">
      <c r="A369" s="556"/>
      <c r="B369" s="556"/>
      <c r="C369" s="356"/>
      <c r="D369" s="1027"/>
      <c r="E369" s="1027"/>
      <c r="F369" s="1027"/>
      <c r="G369" s="15"/>
    </row>
    <row r="370" spans="1:7" ht="14.25">
      <c r="A370" s="556"/>
      <c r="B370" s="556"/>
      <c r="C370" s="356"/>
      <c r="D370" s="1027"/>
      <c r="E370" s="1027"/>
      <c r="F370" s="1027"/>
      <c r="G370" s="15"/>
    </row>
    <row r="371" spans="1:7" ht="14.25">
      <c r="A371" s="556"/>
      <c r="B371" s="556"/>
      <c r="C371" s="356"/>
      <c r="D371" s="1027"/>
      <c r="E371" s="1027"/>
      <c r="F371" s="1027"/>
      <c r="G371" s="15"/>
    </row>
    <row r="372" spans="1:7">
      <c r="D372" s="142"/>
      <c r="E372" s="142"/>
      <c r="F372" s="142"/>
      <c r="G372" s="15"/>
    </row>
    <row r="373" spans="1:7" ht="14.25">
      <c r="A373" s="287"/>
      <c r="B373" s="751" t="s">
        <v>332</v>
      </c>
      <c r="C373" s="292"/>
      <c r="D373" s="971" t="s">
        <v>1432</v>
      </c>
      <c r="E373" s="971"/>
      <c r="F373" s="971"/>
      <c r="G373" s="15"/>
    </row>
    <row r="374" spans="1:7" ht="14.25">
      <c r="A374" s="287"/>
      <c r="B374" s="287"/>
      <c r="D374" s="971"/>
      <c r="E374" s="971"/>
      <c r="F374" s="971"/>
      <c r="G374" s="15"/>
    </row>
    <row r="375" spans="1:7">
      <c r="D375" s="971"/>
      <c r="E375" s="971"/>
      <c r="F375" s="971"/>
      <c r="G375" s="15"/>
    </row>
    <row r="376" spans="1:7">
      <c r="D376" s="971"/>
      <c r="E376" s="971"/>
      <c r="F376" s="971"/>
      <c r="G376" s="15"/>
    </row>
    <row r="377" spans="1:7">
      <c r="D377" s="971"/>
      <c r="E377" s="971"/>
      <c r="F377" s="971"/>
      <c r="G377" s="15"/>
    </row>
    <row r="378" spans="1:7">
      <c r="D378" s="971"/>
      <c r="E378" s="971"/>
      <c r="F378" s="971"/>
      <c r="G378" s="15"/>
    </row>
    <row r="379" spans="1:7">
      <c r="D379" s="971"/>
      <c r="E379" s="971"/>
      <c r="F379" s="971"/>
      <c r="G379" s="15"/>
    </row>
    <row r="380" spans="1:7">
      <c r="D380" s="971"/>
      <c r="E380" s="971"/>
      <c r="F380" s="971"/>
      <c r="G380" s="15"/>
    </row>
    <row r="381" spans="1:7">
      <c r="D381" s="971"/>
      <c r="E381" s="971"/>
      <c r="F381" s="971"/>
      <c r="G381" s="15"/>
    </row>
    <row r="382" spans="1:7">
      <c r="D382" s="971"/>
      <c r="E382" s="971"/>
      <c r="F382" s="971"/>
      <c r="G382" s="15"/>
    </row>
    <row r="383" spans="1:7">
      <c r="D383" s="971"/>
      <c r="E383" s="971"/>
      <c r="F383" s="971"/>
      <c r="G383" s="15"/>
    </row>
    <row r="384" spans="1:7">
      <c r="D384" s="971"/>
      <c r="E384" s="971"/>
      <c r="F384" s="971"/>
      <c r="G384" s="15"/>
    </row>
    <row r="385" spans="1:7">
      <c r="D385" s="971"/>
      <c r="E385" s="971"/>
      <c r="F385" s="971"/>
      <c r="G385" s="15"/>
    </row>
    <row r="386" spans="1:7">
      <c r="A386" s="15"/>
      <c r="B386" s="15"/>
      <c r="C386" s="15"/>
      <c r="D386" s="971"/>
      <c r="E386" s="971"/>
      <c r="F386" s="971"/>
      <c r="G386" s="15"/>
    </row>
    <row r="387" spans="1:7">
      <c r="A387" s="15"/>
      <c r="B387" s="15"/>
      <c r="C387" s="15"/>
      <c r="D387" s="971"/>
      <c r="E387" s="971"/>
      <c r="F387" s="971"/>
      <c r="G387" s="15"/>
    </row>
    <row r="388" spans="1:7">
      <c r="A388" s="15"/>
      <c r="B388" s="15"/>
      <c r="C388" s="15"/>
      <c r="D388" s="971"/>
      <c r="E388" s="971"/>
      <c r="F388" s="971"/>
      <c r="G388" s="15"/>
    </row>
    <row r="389" spans="1:7">
      <c r="A389" s="15"/>
      <c r="B389" s="15"/>
      <c r="C389" s="15"/>
      <c r="D389" s="971"/>
      <c r="E389" s="971"/>
      <c r="F389" s="971"/>
      <c r="G389" s="15"/>
    </row>
    <row r="390" spans="1:7">
      <c r="A390" s="15"/>
      <c r="B390" s="15"/>
      <c r="C390" s="15"/>
      <c r="D390" s="971"/>
      <c r="E390" s="971"/>
      <c r="F390" s="971"/>
      <c r="G390" s="15"/>
    </row>
    <row r="391" spans="1:7">
      <c r="A391" s="15"/>
      <c r="B391" s="15"/>
      <c r="C391" s="15"/>
      <c r="D391" s="971"/>
      <c r="E391" s="971"/>
      <c r="F391" s="971"/>
      <c r="G391" s="15"/>
    </row>
    <row r="392" spans="1:7">
      <c r="A392" s="15"/>
      <c r="B392" s="15"/>
      <c r="C392" s="15"/>
      <c r="D392" s="971"/>
      <c r="E392" s="971"/>
      <c r="F392" s="971"/>
      <c r="G392" s="15"/>
    </row>
    <row r="393" spans="1:7">
      <c r="A393" s="15"/>
      <c r="B393" s="15"/>
      <c r="C393" s="15"/>
      <c r="D393" s="971"/>
      <c r="E393" s="971"/>
      <c r="F393" s="971"/>
      <c r="G393" s="15"/>
    </row>
    <row r="394" spans="1:7">
      <c r="A394" s="15"/>
      <c r="B394" s="15"/>
      <c r="C394" s="15"/>
      <c r="D394" s="971"/>
      <c r="E394" s="971"/>
      <c r="F394" s="971"/>
      <c r="G394" s="15"/>
    </row>
    <row r="395" spans="1:7">
      <c r="A395" s="15"/>
      <c r="B395" s="15"/>
      <c r="C395" s="15"/>
      <c r="D395" s="971"/>
      <c r="E395" s="971"/>
      <c r="F395" s="971"/>
      <c r="G395" s="15"/>
    </row>
    <row r="396" spans="1:7">
      <c r="A396" s="15"/>
      <c r="B396" s="15"/>
      <c r="C396" s="15"/>
      <c r="D396" s="971"/>
      <c r="E396" s="971"/>
      <c r="F396" s="971"/>
      <c r="G396" s="15"/>
    </row>
    <row r="397" spans="1:7">
      <c r="A397" s="15"/>
      <c r="B397" s="15"/>
      <c r="C397" s="15"/>
      <c r="D397" s="971"/>
      <c r="E397" s="971"/>
      <c r="F397" s="971"/>
      <c r="G397" s="15"/>
    </row>
    <row r="398" spans="1:7">
      <c r="A398" s="15"/>
      <c r="B398" s="15"/>
      <c r="C398" s="15"/>
      <c r="D398" s="971"/>
      <c r="E398" s="971"/>
      <c r="F398" s="971"/>
      <c r="G398" s="15"/>
    </row>
    <row r="399" spans="1:7">
      <c r="A399" s="15"/>
      <c r="B399" s="15"/>
      <c r="C399" s="15"/>
      <c r="D399" s="971"/>
      <c r="E399" s="971"/>
      <c r="F399" s="971"/>
      <c r="G399" s="15"/>
    </row>
    <row r="400" spans="1:7">
      <c r="A400" s="15"/>
      <c r="B400" s="15"/>
      <c r="C400" s="15"/>
      <c r="D400" s="971"/>
      <c r="E400" s="971"/>
      <c r="F400" s="971"/>
      <c r="G400" s="15"/>
    </row>
    <row r="401" spans="1:7">
      <c r="A401" s="15"/>
      <c r="B401" s="15"/>
      <c r="C401" s="15"/>
      <c r="D401" s="971"/>
      <c r="E401" s="971"/>
      <c r="F401" s="971"/>
      <c r="G401" s="15"/>
    </row>
    <row r="402" spans="1:7" s="36" customFormat="1">
      <c r="A402" s="139"/>
      <c r="B402" s="748"/>
      <c r="C402" s="139"/>
      <c r="D402" s="971"/>
      <c r="E402" s="971"/>
      <c r="F402" s="971"/>
      <c r="G402" s="34"/>
    </row>
    <row r="403" spans="1:7" s="36" customFormat="1" ht="40.700000000000003" customHeight="1">
      <c r="A403" s="139"/>
      <c r="B403" s="748"/>
      <c r="C403" s="139"/>
      <c r="D403" s="971"/>
      <c r="E403" s="971"/>
      <c r="F403" s="971"/>
      <c r="G403" s="34"/>
    </row>
    <row r="404" spans="1:7" s="36" customFormat="1">
      <c r="A404" s="139"/>
      <c r="B404" s="748"/>
      <c r="C404" s="139"/>
      <c r="D404" s="142"/>
      <c r="E404" s="142"/>
      <c r="F404" s="142"/>
      <c r="G404" s="34"/>
    </row>
    <row r="405" spans="1:7" ht="14.25">
      <c r="A405" s="287"/>
      <c r="B405" s="751" t="s">
        <v>332</v>
      </c>
      <c r="C405" s="292"/>
      <c r="D405" s="995" t="s">
        <v>1433</v>
      </c>
      <c r="E405" s="995"/>
      <c r="F405" s="995"/>
    </row>
    <row r="406" spans="1:7">
      <c r="D406" s="1040" t="s">
        <v>1167</v>
      </c>
      <c r="E406" s="1040"/>
      <c r="F406" s="1040"/>
    </row>
    <row r="407" spans="1:7">
      <c r="D407" s="991" t="s">
        <v>1434</v>
      </c>
      <c r="E407" s="991"/>
      <c r="F407" s="991"/>
    </row>
    <row r="408" spans="1:7">
      <c r="D408" s="991"/>
      <c r="E408" s="991"/>
      <c r="F408" s="991"/>
    </row>
    <row r="409" spans="1:7">
      <c r="D409" s="991"/>
      <c r="E409" s="991"/>
      <c r="F409" s="991"/>
    </row>
    <row r="410" spans="1:7">
      <c r="D410" s="991"/>
      <c r="E410" s="991"/>
      <c r="F410" s="991"/>
    </row>
    <row r="411" spans="1:7">
      <c r="D411" s="142"/>
      <c r="E411" s="142"/>
      <c r="F411" s="142"/>
      <c r="G411" s="15"/>
    </row>
    <row r="412" spans="1:7" ht="14.25">
      <c r="A412" s="287"/>
      <c r="B412" s="751" t="s">
        <v>332</v>
      </c>
      <c r="C412" s="292"/>
      <c r="D412" s="971" t="s">
        <v>1435</v>
      </c>
      <c r="E412" s="971"/>
      <c r="F412" s="971"/>
      <c r="G412" s="15"/>
    </row>
    <row r="413" spans="1:7">
      <c r="D413" s="971"/>
      <c r="E413" s="971"/>
      <c r="F413" s="971"/>
      <c r="G413" s="15"/>
    </row>
    <row r="414" spans="1:7">
      <c r="D414" s="971"/>
      <c r="E414" s="971"/>
      <c r="F414" s="971"/>
      <c r="G414" s="15"/>
    </row>
    <row r="415" spans="1:7" s="791" customFormat="1">
      <c r="A415" s="803"/>
      <c r="B415" s="803"/>
      <c r="C415" s="803"/>
      <c r="D415" s="800"/>
      <c r="E415" s="800"/>
      <c r="F415" s="800"/>
    </row>
    <row r="416" spans="1:7" ht="14.25">
      <c r="B416" s="751" t="s">
        <v>332</v>
      </c>
      <c r="C416" s="287"/>
      <c r="D416" s="991" t="s">
        <v>1436</v>
      </c>
      <c r="E416" s="991"/>
      <c r="F416" s="991"/>
      <c r="G416" s="15"/>
    </row>
    <row r="417" spans="1:7">
      <c r="D417" s="991"/>
      <c r="E417" s="991"/>
      <c r="F417" s="991"/>
      <c r="G417" s="15"/>
    </row>
    <row r="418" spans="1:7">
      <c r="D418" s="142"/>
      <c r="E418" s="142"/>
      <c r="F418" s="142"/>
      <c r="G418" s="15"/>
    </row>
    <row r="419" spans="1:7" ht="14.25">
      <c r="B419" s="751" t="s">
        <v>332</v>
      </c>
      <c r="C419" s="287"/>
      <c r="D419" s="991" t="s">
        <v>1437</v>
      </c>
      <c r="E419" s="991"/>
      <c r="F419" s="991"/>
      <c r="G419" s="15"/>
    </row>
    <row r="420" spans="1:7">
      <c r="D420" s="991"/>
      <c r="E420" s="991"/>
      <c r="F420" s="991"/>
      <c r="G420" s="15"/>
    </row>
    <row r="421" spans="1:7">
      <c r="D421" s="991"/>
      <c r="E421" s="991"/>
      <c r="F421" s="991"/>
      <c r="G421" s="15"/>
    </row>
    <row r="422" spans="1:7">
      <c r="D422" s="991"/>
      <c r="E422" s="991"/>
      <c r="F422" s="991"/>
      <c r="G422" s="15"/>
    </row>
    <row r="423" spans="1:7">
      <c r="B423" s="751" t="s">
        <v>332</v>
      </c>
      <c r="D423" s="991"/>
      <c r="E423" s="991"/>
      <c r="F423" s="991"/>
      <c r="G423" s="15"/>
    </row>
    <row r="424" spans="1:7">
      <c r="A424" s="15"/>
      <c r="B424" s="15"/>
      <c r="C424" s="15"/>
      <c r="D424" s="991"/>
      <c r="E424" s="991"/>
      <c r="F424" s="991"/>
      <c r="G424" s="15"/>
    </row>
    <row r="425" spans="1:7">
      <c r="A425" s="15"/>
      <c r="C425" s="15"/>
      <c r="D425" s="991"/>
      <c r="E425" s="991"/>
      <c r="F425" s="991"/>
      <c r="G425" s="15"/>
    </row>
    <row r="426" spans="1:7">
      <c r="A426" s="15"/>
      <c r="B426" s="751" t="s">
        <v>332</v>
      </c>
      <c r="C426" s="15"/>
      <c r="D426" s="991"/>
      <c r="E426" s="991"/>
      <c r="F426" s="991"/>
      <c r="G426" s="15"/>
    </row>
    <row r="427" spans="1:7">
      <c r="A427" s="15"/>
      <c r="B427" s="15"/>
      <c r="C427" s="15"/>
      <c r="D427" s="991"/>
      <c r="E427" s="991"/>
      <c r="F427" s="991"/>
      <c r="G427" s="15"/>
    </row>
    <row r="428" spans="1:7">
      <c r="A428" s="15"/>
      <c r="C428" s="15"/>
      <c r="D428" s="991"/>
      <c r="E428" s="991"/>
      <c r="F428" s="991"/>
      <c r="G428" s="15"/>
    </row>
    <row r="429" spans="1:7">
      <c r="A429" s="15"/>
      <c r="C429" s="15"/>
      <c r="D429" s="991"/>
      <c r="E429" s="991"/>
      <c r="F429" s="991"/>
      <c r="G429" s="15"/>
    </row>
    <row r="430" spans="1:7">
      <c r="A430" s="15"/>
      <c r="B430" s="751" t="s">
        <v>332</v>
      </c>
      <c r="C430" s="15"/>
      <c r="D430" s="991"/>
      <c r="E430" s="991"/>
      <c r="F430" s="991"/>
      <c r="G430" s="15"/>
    </row>
    <row r="431" spans="1:7">
      <c r="A431" s="15"/>
      <c r="B431" s="15"/>
      <c r="C431" s="15"/>
      <c r="D431" s="991"/>
      <c r="E431" s="991"/>
      <c r="F431" s="991"/>
      <c r="G431" s="15"/>
    </row>
    <row r="432" spans="1:7">
      <c r="A432" s="15"/>
      <c r="B432" s="751" t="s">
        <v>332</v>
      </c>
      <c r="C432" s="15"/>
      <c r="D432" s="991"/>
      <c r="E432" s="991"/>
      <c r="F432" s="991"/>
      <c r="G432" s="15"/>
    </row>
    <row r="433" spans="1:7" s="791" customFormat="1">
      <c r="D433" s="801"/>
      <c r="E433" s="801"/>
      <c r="F433" s="801"/>
    </row>
    <row r="434" spans="1:7">
      <c r="A434" s="15"/>
      <c r="B434" s="790" t="s">
        <v>332</v>
      </c>
      <c r="C434" s="15"/>
      <c r="D434" s="991" t="s">
        <v>1438</v>
      </c>
      <c r="E434" s="991"/>
      <c r="F434" s="991"/>
      <c r="G434" s="15"/>
    </row>
    <row r="435" spans="1:7">
      <c r="A435" s="15"/>
      <c r="B435" s="15"/>
      <c r="C435" s="15"/>
      <c r="D435" s="991"/>
      <c r="E435" s="991"/>
      <c r="F435" s="991"/>
      <c r="G435" s="15"/>
    </row>
    <row r="436" spans="1:7">
      <c r="A436" s="15"/>
      <c r="B436" s="15"/>
      <c r="C436" s="15"/>
      <c r="D436" s="991"/>
      <c r="E436" s="991"/>
      <c r="F436" s="991"/>
      <c r="G436" s="15"/>
    </row>
    <row r="437" spans="1:7">
      <c r="A437" s="15"/>
      <c r="B437" s="15"/>
      <c r="C437" s="15"/>
      <c r="D437" s="991"/>
      <c r="E437" s="991"/>
      <c r="F437" s="991"/>
      <c r="G437" s="15"/>
    </row>
    <row r="438" spans="1:7">
      <c r="D438" s="991"/>
      <c r="E438" s="991"/>
      <c r="F438" s="991"/>
    </row>
    <row r="439" spans="1:7">
      <c r="D439" s="142"/>
      <c r="E439" s="142"/>
      <c r="F439" s="142"/>
    </row>
    <row r="440" spans="1:7">
      <c r="B440" s="751" t="s">
        <v>332</v>
      </c>
      <c r="D440" s="1002" t="s">
        <v>1439</v>
      </c>
      <c r="E440" s="1002"/>
      <c r="F440" s="1002"/>
    </row>
    <row r="441" spans="1:7">
      <c r="A441" s="142"/>
      <c r="B441" s="142"/>
    </row>
    <row r="442" spans="1:7">
      <c r="A442" s="996" t="s">
        <v>1266</v>
      </c>
      <c r="B442" s="996"/>
      <c r="C442" s="996"/>
      <c r="D442" s="996"/>
      <c r="E442" s="996"/>
      <c r="F442" s="996"/>
      <c r="G442" s="996"/>
    </row>
    <row r="443" spans="1:7">
      <c r="A443" s="142"/>
      <c r="B443" s="142"/>
    </row>
    <row r="444" spans="1:7">
      <c r="D444" s="1047" t="s">
        <v>1010</v>
      </c>
      <c r="E444" s="1047"/>
      <c r="F444" s="1047"/>
    </row>
    <row r="445" spans="1:7" s="43" customFormat="1" ht="14.25">
      <c r="A445" s="442"/>
      <c r="B445" s="442"/>
      <c r="C445" s="299"/>
      <c r="D445" s="1048" t="s">
        <v>1440</v>
      </c>
      <c r="E445" s="1048"/>
      <c r="F445" s="1048"/>
      <c r="G445" s="137"/>
    </row>
    <row r="446" spans="1:7" s="43" customFormat="1" ht="14.25">
      <c r="A446" s="442"/>
      <c r="B446" s="442"/>
      <c r="C446" s="299"/>
      <c r="D446" s="804"/>
      <c r="E446" s="6"/>
      <c r="F446" s="6"/>
      <c r="G446" s="137"/>
    </row>
    <row r="447" spans="1:7" s="43" customFormat="1" ht="14.25">
      <c r="A447" s="287"/>
      <c r="B447" s="751" t="s">
        <v>332</v>
      </c>
      <c r="C447" s="299"/>
      <c r="D447" s="1049" t="s">
        <v>1441</v>
      </c>
      <c r="E447" s="1049"/>
      <c r="F447" s="1049"/>
      <c r="G447" s="137"/>
    </row>
    <row r="448" spans="1:7" s="43" customFormat="1" ht="14.25">
      <c r="A448" s="287"/>
      <c r="B448" s="287"/>
      <c r="C448" s="299"/>
      <c r="D448" s="1049"/>
      <c r="E448" s="1049"/>
      <c r="F448" s="1049"/>
      <c r="G448" s="137"/>
    </row>
    <row r="449" spans="1:7" s="43" customFormat="1" ht="14.25">
      <c r="A449" s="287"/>
      <c r="B449" s="287"/>
      <c r="C449" s="299"/>
      <c r="D449" s="802"/>
      <c r="E449" s="6"/>
      <c r="F449" s="6"/>
      <c r="G449" s="137"/>
    </row>
    <row r="450" spans="1:7">
      <c r="B450" s="751" t="s">
        <v>332</v>
      </c>
      <c r="D450" s="1019" t="s">
        <v>1442</v>
      </c>
      <c r="E450" s="1019"/>
      <c r="F450" s="1019"/>
    </row>
    <row r="451" spans="1:7" ht="14.25">
      <c r="A451" s="287"/>
      <c r="D451" s="1019"/>
      <c r="E451" s="1019"/>
      <c r="F451" s="1019"/>
    </row>
    <row r="452" spans="1:7" ht="14.25">
      <c r="A452" s="287"/>
      <c r="B452" s="287"/>
      <c r="D452" s="1019"/>
      <c r="E452" s="1019"/>
      <c r="F452" s="1019"/>
    </row>
    <row r="453" spans="1:7" ht="14.25">
      <c r="A453" s="287"/>
      <c r="B453" s="287"/>
      <c r="D453" s="1019"/>
      <c r="E453" s="1019"/>
      <c r="F453" s="1019"/>
    </row>
    <row r="454" spans="1:7">
      <c r="D454" s="750"/>
      <c r="E454" s="750"/>
      <c r="F454" s="750"/>
      <c r="G454" s="15"/>
    </row>
    <row r="455" spans="1:7" ht="14.25">
      <c r="A455" s="287"/>
      <c r="B455" s="751" t="s">
        <v>332</v>
      </c>
      <c r="D455" s="978" t="s">
        <v>1443</v>
      </c>
      <c r="E455" s="978"/>
      <c r="F455" s="978"/>
      <c r="G455" s="15"/>
    </row>
    <row r="456" spans="1:7" ht="14.25">
      <c r="A456" s="287"/>
      <c r="B456" s="287"/>
      <c r="D456" s="978"/>
      <c r="E456" s="978"/>
      <c r="F456" s="978"/>
      <c r="G456" s="15"/>
    </row>
    <row r="457" spans="1:7" ht="14.25">
      <c r="A457" s="287"/>
      <c r="D457" s="978"/>
      <c r="E457" s="978"/>
      <c r="F457" s="978"/>
      <c r="G457" s="15"/>
    </row>
    <row r="458" spans="1:7" ht="14.25">
      <c r="A458" s="287"/>
      <c r="B458" s="287"/>
      <c r="D458" s="750"/>
      <c r="E458" s="750"/>
      <c r="F458" s="750"/>
      <c r="G458" s="15"/>
    </row>
    <row r="459" spans="1:7" ht="14.25">
      <c r="A459" s="287"/>
      <c r="B459" s="790" t="s">
        <v>332</v>
      </c>
      <c r="D459" s="995" t="s">
        <v>1444</v>
      </c>
      <c r="E459" s="995"/>
      <c r="F459" s="995"/>
      <c r="G459" s="15"/>
    </row>
    <row r="460" spans="1:7" ht="14.25">
      <c r="A460" s="287"/>
      <c r="B460" s="287"/>
      <c r="D460" s="802"/>
      <c r="E460" s="6"/>
      <c r="F460" s="6"/>
      <c r="G460" s="15"/>
    </row>
    <row r="461" spans="1:7" ht="14.25">
      <c r="A461" s="287"/>
      <c r="B461" s="751" t="s">
        <v>332</v>
      </c>
      <c r="D461" s="971" t="s">
        <v>1445</v>
      </c>
      <c r="E461" s="971"/>
      <c r="F461" s="971"/>
      <c r="G461" s="15"/>
    </row>
    <row r="462" spans="1:7" ht="14.25">
      <c r="A462" s="287"/>
      <c r="D462" s="971"/>
      <c r="E462" s="971"/>
      <c r="F462" s="971"/>
      <c r="G462" s="15"/>
    </row>
    <row r="463" spans="1:7">
      <c r="A463" s="27"/>
      <c r="B463" s="747"/>
      <c r="D463" s="805"/>
      <c r="E463" s="6"/>
      <c r="F463" s="6"/>
      <c r="G463" s="15"/>
    </row>
    <row r="464" spans="1:7">
      <c r="A464" s="27"/>
      <c r="B464" s="790" t="s">
        <v>332</v>
      </c>
      <c r="D464" s="995" t="s">
        <v>1446</v>
      </c>
      <c r="E464" s="995"/>
      <c r="F464" s="995"/>
      <c r="G464" s="15"/>
    </row>
    <row r="465" spans="1:7" ht="14.25">
      <c r="A465" s="287"/>
      <c r="B465" s="287"/>
      <c r="D465" s="142"/>
    </row>
    <row r="466" spans="1:7">
      <c r="A466" s="996" t="s">
        <v>1267</v>
      </c>
      <c r="B466" s="996"/>
      <c r="C466" s="996"/>
      <c r="D466" s="996"/>
      <c r="E466" s="996"/>
      <c r="F466" s="996"/>
      <c r="G466" s="996"/>
    </row>
    <row r="467" spans="1:7" customFormat="1" ht="12" customHeight="1">
      <c r="A467" s="287"/>
      <c r="B467" s="287"/>
      <c r="C467" s="13"/>
      <c r="D467" s="161"/>
      <c r="E467" s="159"/>
      <c r="F467" s="159"/>
      <c r="G467" s="159"/>
    </row>
    <row r="468" spans="1:7" customFormat="1">
      <c r="A468" s="299"/>
      <c r="B468" s="299"/>
      <c r="C468" s="342"/>
      <c r="D468" s="1050" t="s">
        <v>906</v>
      </c>
      <c r="E468" s="1050"/>
      <c r="F468" s="1050"/>
      <c r="G468" s="199"/>
    </row>
    <row r="469" spans="1:7" customFormat="1" ht="13.15" customHeight="1">
      <c r="A469" s="286"/>
      <c r="B469" s="286"/>
      <c r="C469" s="343"/>
      <c r="D469" s="1051" t="s">
        <v>1323</v>
      </c>
      <c r="E469" s="1051"/>
      <c r="F469" s="1051"/>
      <c r="G469" s="159"/>
    </row>
    <row r="470" spans="1:7" customFormat="1">
      <c r="A470" s="286"/>
      <c r="B470" s="286"/>
      <c r="C470" s="343"/>
      <c r="D470" s="1051"/>
      <c r="E470" s="1051"/>
      <c r="F470" s="1051"/>
      <c r="G470" s="159"/>
    </row>
    <row r="471" spans="1:7" customFormat="1">
      <c r="A471" s="286"/>
      <c r="B471" s="286"/>
      <c r="C471" s="343"/>
      <c r="D471" s="1051"/>
      <c r="E471" s="1051"/>
      <c r="F471" s="1051"/>
      <c r="G471" s="159"/>
    </row>
    <row r="472" spans="1:7" customFormat="1">
      <c r="A472" s="286"/>
      <c r="B472" s="286"/>
      <c r="C472" s="343"/>
      <c r="D472" s="1051"/>
      <c r="E472" s="1051"/>
      <c r="F472" s="1051"/>
      <c r="G472" s="159"/>
    </row>
    <row r="473" spans="1:7" customFormat="1">
      <c r="A473" s="286"/>
      <c r="B473" s="286"/>
      <c r="C473" s="343"/>
      <c r="D473" s="1051"/>
      <c r="E473" s="1051"/>
      <c r="F473" s="1051"/>
      <c r="G473" s="159"/>
    </row>
    <row r="474" spans="1:7" customFormat="1">
      <c r="A474" s="286"/>
      <c r="B474" s="286"/>
      <c r="C474" s="343"/>
      <c r="D474" s="510"/>
      <c r="E474" s="159"/>
      <c r="F474" s="161"/>
      <c r="G474" s="159"/>
    </row>
    <row r="475" spans="1:7" customFormat="1" ht="14.45" customHeight="1">
      <c r="A475" s="287"/>
      <c r="B475" s="751" t="s">
        <v>332</v>
      </c>
      <c r="C475" s="343"/>
      <c r="D475" s="1017" t="s">
        <v>1309</v>
      </c>
      <c r="E475" s="1017"/>
      <c r="F475" s="1017"/>
      <c r="G475" s="159"/>
    </row>
    <row r="476" spans="1:7" customFormat="1">
      <c r="A476" s="286"/>
      <c r="B476" s="286"/>
      <c r="C476" s="343"/>
      <c r="D476" s="1017"/>
      <c r="E476" s="1017"/>
      <c r="F476" s="1017"/>
      <c r="G476" s="159"/>
    </row>
    <row r="477" spans="1:7" s="752" customFormat="1">
      <c r="A477" s="286"/>
      <c r="B477" s="286"/>
      <c r="C477" s="343"/>
      <c r="D477" s="1017"/>
      <c r="E477" s="1017"/>
      <c r="F477" s="1017"/>
      <c r="G477" s="159"/>
    </row>
    <row r="478" spans="1:7" s="752" customFormat="1">
      <c r="A478" s="286"/>
      <c r="B478" s="286"/>
      <c r="C478" s="343"/>
      <c r="D478" s="1017"/>
      <c r="E478" s="1017"/>
      <c r="F478" s="1017"/>
      <c r="G478" s="159"/>
    </row>
    <row r="479" spans="1:7" customFormat="1">
      <c r="A479" s="286"/>
      <c r="B479" s="286"/>
      <c r="C479" s="343"/>
      <c r="D479" s="1017"/>
      <c r="E479" s="1017"/>
      <c r="F479" s="1017"/>
      <c r="G479" s="159"/>
    </row>
    <row r="480" spans="1:7" customFormat="1">
      <c r="A480" s="286"/>
      <c r="B480" s="286"/>
      <c r="C480" s="343"/>
      <c r="D480" s="482"/>
      <c r="E480" s="159"/>
      <c r="F480" s="161"/>
      <c r="G480" s="159"/>
    </row>
    <row r="481" spans="1:7" customFormat="1" ht="14.45" customHeight="1">
      <c r="A481" s="287"/>
      <c r="B481" s="751" t="s">
        <v>332</v>
      </c>
      <c r="C481" s="343"/>
      <c r="D481" s="1017" t="s">
        <v>1312</v>
      </c>
      <c r="E481" s="1017"/>
      <c r="F481" s="1017"/>
      <c r="G481" s="159"/>
    </row>
    <row r="482" spans="1:7" customFormat="1">
      <c r="A482" s="286"/>
      <c r="B482" s="286"/>
      <c r="C482" s="343"/>
      <c r="D482" s="1017"/>
      <c r="E482" s="1017"/>
      <c r="F482" s="1017"/>
      <c r="G482" s="159"/>
    </row>
    <row r="483" spans="1:7" s="752" customFormat="1">
      <c r="A483" s="286"/>
      <c r="B483" s="286"/>
      <c r="C483" s="343"/>
      <c r="D483" s="1017"/>
      <c r="E483" s="1017"/>
      <c r="F483" s="1017"/>
      <c r="G483" s="159"/>
    </row>
    <row r="484" spans="1:7" customFormat="1">
      <c r="A484" s="286"/>
      <c r="B484" s="286"/>
      <c r="C484" s="343"/>
      <c r="D484" s="1017"/>
      <c r="E484" s="1017"/>
      <c r="F484" s="1017"/>
      <c r="G484" s="159"/>
    </row>
    <row r="485" spans="1:7" customFormat="1" ht="9.9499999999999993" customHeight="1">
      <c r="A485" s="286"/>
      <c r="B485" s="286"/>
      <c r="C485" s="343"/>
      <c r="D485" s="482"/>
      <c r="E485" s="159"/>
      <c r="F485" s="161"/>
      <c r="G485" s="159"/>
    </row>
    <row r="486" spans="1:7" customFormat="1" ht="14.45" customHeight="1">
      <c r="A486" s="287"/>
      <c r="B486" s="751" t="s">
        <v>332</v>
      </c>
      <c r="C486" s="343"/>
      <c r="D486" s="1017" t="s">
        <v>1310</v>
      </c>
      <c r="E486" s="1017"/>
      <c r="F486" s="1017"/>
      <c r="G486" s="159"/>
    </row>
    <row r="487" spans="1:7" customFormat="1">
      <c r="A487" s="286"/>
      <c r="B487" s="286"/>
      <c r="C487" s="343"/>
      <c r="D487" s="1017"/>
      <c r="E487" s="1017"/>
      <c r="F487" s="1017"/>
      <c r="G487" s="159"/>
    </row>
    <row r="488" spans="1:7" customFormat="1">
      <c r="A488" s="286"/>
      <c r="B488" s="286"/>
      <c r="C488" s="343"/>
      <c r="D488" s="1017"/>
      <c r="E488" s="1017"/>
      <c r="F488" s="1017"/>
      <c r="G488" s="159"/>
    </row>
    <row r="489" spans="1:7" s="752" customFormat="1">
      <c r="A489" s="286"/>
      <c r="B489" s="286"/>
      <c r="C489" s="343"/>
      <c r="D489" s="772"/>
      <c r="E489" s="772"/>
      <c r="F489" s="772"/>
      <c r="G489" s="159"/>
    </row>
    <row r="490" spans="1:7" customFormat="1" ht="14.45" customHeight="1">
      <c r="A490" s="287"/>
      <c r="B490" s="751" t="s">
        <v>332</v>
      </c>
      <c r="C490" s="343"/>
      <c r="D490" s="1017" t="s">
        <v>1311</v>
      </c>
      <c r="E490" s="1017"/>
      <c r="F490" s="1017"/>
      <c r="G490" s="159"/>
    </row>
    <row r="491" spans="1:7" customFormat="1">
      <c r="A491" s="286"/>
      <c r="B491" s="286"/>
      <c r="C491" s="343"/>
      <c r="D491" s="1017"/>
      <c r="E491" s="1017"/>
      <c r="F491" s="1017"/>
      <c r="G491" s="159"/>
    </row>
    <row r="492" spans="1:7" customFormat="1">
      <c r="A492" s="286"/>
      <c r="B492" s="286"/>
      <c r="C492" s="343"/>
      <c r="D492" s="1017"/>
      <c r="E492" s="1017"/>
      <c r="F492" s="1017"/>
      <c r="G492" s="159"/>
    </row>
    <row r="493" spans="1:7" customFormat="1">
      <c r="A493" s="286"/>
      <c r="B493" s="286"/>
      <c r="C493" s="343"/>
      <c r="D493" s="1017"/>
      <c r="E493" s="1017"/>
      <c r="F493" s="1017"/>
      <c r="G493" s="159"/>
    </row>
    <row r="494" spans="1:7" customFormat="1">
      <c r="A494" s="286"/>
      <c r="B494" s="286"/>
      <c r="C494" s="343"/>
      <c r="D494" s="1017"/>
      <c r="E494" s="1017"/>
      <c r="F494" s="1017"/>
      <c r="G494" s="159"/>
    </row>
    <row r="495" spans="1:7" customFormat="1">
      <c r="A495" s="286"/>
      <c r="B495" s="286"/>
      <c r="C495" s="343"/>
      <c r="D495" s="1017"/>
      <c r="E495" s="1017"/>
      <c r="F495" s="1017"/>
      <c r="G495" s="159"/>
    </row>
    <row r="496" spans="1:7" customFormat="1">
      <c r="A496" s="286"/>
      <c r="B496" s="286"/>
      <c r="C496" s="343"/>
      <c r="D496" s="1017"/>
      <c r="E496" s="1017"/>
      <c r="F496" s="1017"/>
      <c r="G496" s="159"/>
    </row>
    <row r="497" spans="1:7" customFormat="1">
      <c r="A497" s="526"/>
      <c r="B497" s="526"/>
      <c r="C497" s="525"/>
      <c r="D497" s="1017"/>
      <c r="E497" s="1017"/>
      <c r="F497" s="1017"/>
      <c r="G497" s="159"/>
    </row>
    <row r="498" spans="1:7" customFormat="1">
      <c r="A498" s="526"/>
      <c r="B498" s="526"/>
      <c r="C498" s="525"/>
      <c r="D498" s="1017"/>
      <c r="E498" s="1017"/>
      <c r="F498" s="1017"/>
      <c r="G498" s="159"/>
    </row>
    <row r="499" spans="1:7" customFormat="1">
      <c r="A499" s="526"/>
      <c r="B499" s="526"/>
      <c r="C499" s="525"/>
      <c r="D499" s="482"/>
      <c r="E499" s="159"/>
      <c r="F499" s="161"/>
      <c r="G499" s="159"/>
    </row>
    <row r="500" spans="1:7" customFormat="1" ht="13.15" customHeight="1">
      <c r="A500" s="526"/>
      <c r="B500" s="751" t="s">
        <v>332</v>
      </c>
      <c r="C500" s="525"/>
      <c r="D500" s="1030" t="s">
        <v>1465</v>
      </c>
      <c r="E500" s="1030"/>
      <c r="F500" s="1030"/>
      <c r="G500" s="159"/>
    </row>
    <row r="501" spans="1:7" customFormat="1">
      <c r="A501" s="526"/>
      <c r="B501" s="526"/>
      <c r="C501" s="525"/>
      <c r="D501" s="1030"/>
      <c r="E501" s="1030"/>
      <c r="F501" s="1030"/>
      <c r="G501" s="159"/>
    </row>
    <row r="502" spans="1:7" customFormat="1">
      <c r="A502" s="526"/>
      <c r="B502" s="526"/>
      <c r="C502" s="525"/>
      <c r="D502" s="1030"/>
      <c r="E502" s="1030"/>
      <c r="F502" s="1030"/>
      <c r="G502" s="159"/>
    </row>
    <row r="503" spans="1:7" customFormat="1">
      <c r="A503" s="526"/>
      <c r="B503" s="526"/>
      <c r="C503" s="525"/>
      <c r="D503" s="1030"/>
      <c r="E503" s="1030"/>
      <c r="F503" s="1030"/>
      <c r="G503" s="159"/>
    </row>
    <row r="504" spans="1:7" customFormat="1">
      <c r="A504" s="286"/>
      <c r="B504" s="286"/>
      <c r="C504" s="343"/>
      <c r="D504" s="1030"/>
      <c r="E504" s="1030"/>
      <c r="F504" s="1030"/>
      <c r="G504" s="159"/>
    </row>
    <row r="505" spans="1:7" s="789" customFormat="1">
      <c r="A505" s="792"/>
      <c r="B505" s="792"/>
      <c r="C505" s="343"/>
      <c r="D505" s="813"/>
      <c r="E505" s="813"/>
      <c r="F505" s="813"/>
      <c r="G505" s="159"/>
    </row>
    <row r="506" spans="1:7" customFormat="1" ht="14.45" customHeight="1">
      <c r="A506" s="287"/>
      <c r="B506" s="751" t="s">
        <v>332</v>
      </c>
      <c r="C506" s="13"/>
      <c r="D506" s="1017" t="s">
        <v>1313</v>
      </c>
      <c r="E506" s="1017"/>
      <c r="F506" s="1017"/>
      <c r="G506" s="159"/>
    </row>
    <row r="507" spans="1:7" customFormat="1">
      <c r="A507" s="139"/>
      <c r="B507" s="748"/>
      <c r="C507" s="13"/>
      <c r="D507" s="1017"/>
      <c r="E507" s="1017"/>
      <c r="F507" s="1017"/>
      <c r="G507" s="159"/>
    </row>
    <row r="508" spans="1:7" customFormat="1">
      <c r="A508" s="139"/>
      <c r="B508" s="748"/>
      <c r="C508" s="13"/>
      <c r="D508" s="1017"/>
      <c r="E508" s="1017"/>
      <c r="F508" s="1017"/>
      <c r="G508" s="159"/>
    </row>
    <row r="509" spans="1:7" customFormat="1" ht="12" customHeight="1">
      <c r="A509" s="142"/>
      <c r="B509" s="142"/>
      <c r="C509" s="345"/>
      <c r="D509" s="142"/>
      <c r="E509" s="159"/>
      <c r="F509" s="344"/>
      <c r="G509" s="159"/>
    </row>
    <row r="510" spans="1:7">
      <c r="A510" s="996" t="s">
        <v>1268</v>
      </c>
      <c r="B510" s="996"/>
      <c r="C510" s="996"/>
      <c r="D510" s="996"/>
      <c r="E510" s="996"/>
      <c r="F510" s="996"/>
      <c r="G510" s="996"/>
    </row>
    <row r="511" spans="1:7">
      <c r="A511" s="142"/>
      <c r="B511" s="142"/>
      <c r="C511" s="292"/>
      <c r="F511" s="141"/>
    </row>
    <row r="512" spans="1:7">
      <c r="B512" s="992" t="s">
        <v>512</v>
      </c>
      <c r="C512" s="992"/>
      <c r="D512" s="992"/>
      <c r="E512" s="992"/>
      <c r="F512" s="992"/>
    </row>
    <row r="513" spans="1:7">
      <c r="A513" s="142"/>
      <c r="B513" s="142"/>
      <c r="C513" s="292"/>
      <c r="D513" s="142"/>
      <c r="F513" s="142"/>
    </row>
    <row r="514" spans="1:7">
      <c r="A514" s="997" t="s">
        <v>1269</v>
      </c>
      <c r="B514" s="997"/>
      <c r="C514" s="997"/>
      <c r="D514" s="997"/>
      <c r="E514" s="997"/>
      <c r="F514" s="997"/>
      <c r="G514" s="997"/>
    </row>
    <row r="515" spans="1:7">
      <c r="A515" s="142"/>
      <c r="B515" s="142"/>
      <c r="C515" s="292"/>
      <c r="D515" s="142"/>
      <c r="F515" s="142"/>
    </row>
    <row r="516" spans="1:7">
      <c r="C516" s="292"/>
      <c r="D516" s="994" t="s">
        <v>768</v>
      </c>
      <c r="E516" s="994"/>
      <c r="F516" s="994"/>
    </row>
    <row r="517" spans="1:7" s="754" customFormat="1">
      <c r="A517" s="771"/>
      <c r="B517" s="771"/>
      <c r="C517" s="292"/>
      <c r="D517" s="995" t="s">
        <v>1340</v>
      </c>
      <c r="E517" s="995"/>
      <c r="F517" s="995"/>
      <c r="G517" s="8"/>
    </row>
    <row r="518" spans="1:7" s="754" customFormat="1">
      <c r="A518" s="771"/>
      <c r="B518" s="771"/>
      <c r="C518" s="292"/>
      <c r="D518" s="776"/>
      <c r="E518" s="776"/>
      <c r="F518" s="776"/>
      <c r="G518" s="8"/>
    </row>
    <row r="519" spans="1:7" ht="13.15" customHeight="1">
      <c r="A519" s="287"/>
      <c r="B519" s="751" t="s">
        <v>332</v>
      </c>
      <c r="C519" s="292"/>
      <c r="D519" s="995" t="s">
        <v>1011</v>
      </c>
      <c r="E519" s="995"/>
      <c r="F519" s="995"/>
      <c r="G519" s="15"/>
    </row>
    <row r="520" spans="1:7" ht="13.15" customHeight="1">
      <c r="A520" s="292"/>
      <c r="B520" s="292"/>
      <c r="C520" s="292"/>
      <c r="D520" s="776"/>
      <c r="E520" s="749"/>
      <c r="F520" s="749"/>
      <c r="G520" s="15"/>
    </row>
    <row r="521" spans="1:7" ht="14.25">
      <c r="A521" s="287"/>
      <c r="B521" s="751" t="s">
        <v>332</v>
      </c>
      <c r="C521" s="292"/>
      <c r="D521" s="971" t="s">
        <v>1341</v>
      </c>
      <c r="E521" s="971"/>
      <c r="F521" s="971"/>
      <c r="G521" s="15"/>
    </row>
    <row r="522" spans="1:7">
      <c r="A522" s="292"/>
      <c r="B522" s="292"/>
      <c r="C522" s="292"/>
      <c r="D522" s="971"/>
      <c r="E522" s="971"/>
      <c r="F522" s="971"/>
      <c r="G522" s="15"/>
    </row>
    <row r="523" spans="1:7">
      <c r="A523" s="292"/>
      <c r="B523" s="292"/>
      <c r="C523" s="292"/>
      <c r="D523" s="142"/>
      <c r="E523" s="142"/>
      <c r="F523" s="142"/>
      <c r="G523" s="15"/>
    </row>
    <row r="524" spans="1:7" ht="14.25">
      <c r="A524" s="287"/>
      <c r="B524" s="751" t="s">
        <v>332</v>
      </c>
      <c r="C524" s="292"/>
      <c r="D524" s="971" t="s">
        <v>1342</v>
      </c>
      <c r="E524" s="971"/>
      <c r="F524" s="971"/>
      <c r="G524" s="15"/>
    </row>
    <row r="525" spans="1:7">
      <c r="A525" s="292"/>
      <c r="B525" s="292"/>
      <c r="C525" s="292"/>
      <c r="D525" s="971"/>
      <c r="E525" s="971"/>
      <c r="F525" s="971"/>
      <c r="G525" s="15"/>
    </row>
    <row r="526" spans="1:7">
      <c r="A526" s="292"/>
      <c r="B526" s="292"/>
      <c r="C526" s="292"/>
      <c r="D526" s="142"/>
      <c r="E526" s="142"/>
      <c r="F526" s="142"/>
      <c r="G526" s="15"/>
    </row>
    <row r="527" spans="1:7" ht="14.25">
      <c r="A527" s="287"/>
      <c r="B527" s="751" t="s">
        <v>332</v>
      </c>
      <c r="C527" s="292"/>
      <c r="D527" s="971" t="s">
        <v>1343</v>
      </c>
      <c r="E527" s="971"/>
      <c r="F527" s="971"/>
      <c r="G527" s="15"/>
    </row>
    <row r="528" spans="1:7">
      <c r="A528" s="292"/>
      <c r="B528" s="292"/>
      <c r="C528" s="292"/>
      <c r="D528" s="971"/>
      <c r="E528" s="971"/>
      <c r="F528" s="971"/>
      <c r="G528" s="15"/>
    </row>
    <row r="529" spans="1:7">
      <c r="A529" s="292"/>
      <c r="B529" s="292"/>
      <c r="C529" s="292"/>
      <c r="D529" s="142"/>
      <c r="E529" s="142"/>
      <c r="F529" s="142"/>
      <c r="G529" s="15"/>
    </row>
    <row r="530" spans="1:7" ht="14.25">
      <c r="A530" s="287"/>
      <c r="B530" s="751" t="s">
        <v>332</v>
      </c>
      <c r="C530" s="292"/>
      <c r="D530" s="971" t="s">
        <v>1344</v>
      </c>
      <c r="E530" s="971"/>
      <c r="F530" s="971"/>
      <c r="G530" s="15"/>
    </row>
    <row r="531" spans="1:7">
      <c r="A531" s="292"/>
      <c r="B531" s="292"/>
      <c r="C531" s="292"/>
      <c r="D531" s="971"/>
      <c r="E531" s="971"/>
      <c r="F531" s="971"/>
      <c r="G531" s="15"/>
    </row>
    <row r="532" spans="1:7">
      <c r="A532" s="292"/>
      <c r="B532" s="292"/>
      <c r="C532" s="292"/>
      <c r="D532" s="971"/>
      <c r="E532" s="971"/>
      <c r="F532" s="971"/>
      <c r="G532" s="15"/>
    </row>
    <row r="533" spans="1:7">
      <c r="A533" s="292"/>
      <c r="B533" s="292"/>
      <c r="C533" s="292"/>
      <c r="D533" s="142"/>
      <c r="E533" s="142"/>
      <c r="F533" s="142"/>
    </row>
    <row r="534" spans="1:7" ht="14.25">
      <c r="A534" s="287"/>
      <c r="B534" s="751" t="s">
        <v>332</v>
      </c>
      <c r="C534" s="292"/>
      <c r="D534" s="993" t="s">
        <v>1466</v>
      </c>
      <c r="E534" s="993"/>
      <c r="F534" s="993"/>
    </row>
    <row r="535" spans="1:7">
      <c r="A535" s="292"/>
      <c r="B535" s="292"/>
      <c r="C535" s="292"/>
      <c r="D535" s="993"/>
      <c r="E535" s="993"/>
      <c r="F535" s="993"/>
    </row>
    <row r="536" spans="1:7">
      <c r="A536" s="292"/>
      <c r="B536" s="292"/>
      <c r="C536" s="292"/>
      <c r="D536" s="142"/>
      <c r="E536" s="142"/>
      <c r="F536" s="142"/>
    </row>
    <row r="537" spans="1:7" ht="14.25">
      <c r="A537" s="287"/>
      <c r="B537" s="751" t="s">
        <v>332</v>
      </c>
      <c r="C537" s="292"/>
      <c r="D537" s="993" t="s">
        <v>1345</v>
      </c>
      <c r="E537" s="993"/>
      <c r="F537" s="993"/>
    </row>
    <row r="538" spans="1:7">
      <c r="A538" s="292"/>
      <c r="B538" s="292"/>
      <c r="C538" s="292"/>
      <c r="D538" s="993"/>
      <c r="E538" s="993"/>
      <c r="F538" s="993"/>
    </row>
    <row r="539" spans="1:7">
      <c r="A539" s="292"/>
      <c r="B539" s="292"/>
      <c r="C539" s="292"/>
      <c r="D539" s="142"/>
      <c r="E539" s="142"/>
      <c r="F539" s="142"/>
    </row>
    <row r="540" spans="1:7" ht="14.25">
      <c r="A540" s="287"/>
      <c r="B540" s="751" t="s">
        <v>332</v>
      </c>
      <c r="C540" s="292"/>
      <c r="D540" s="971" t="s">
        <v>1346</v>
      </c>
      <c r="E540" s="971"/>
      <c r="F540" s="971"/>
    </row>
    <row r="541" spans="1:7">
      <c r="A541" s="292"/>
      <c r="B541" s="292"/>
      <c r="C541" s="292"/>
      <c r="D541" s="971"/>
      <c r="E541" s="971"/>
      <c r="F541" s="971"/>
      <c r="G541" s="61"/>
    </row>
    <row r="542" spans="1:7">
      <c r="A542" s="292"/>
      <c r="B542" s="292"/>
      <c r="C542" s="292"/>
      <c r="D542" s="142"/>
      <c r="E542" s="142"/>
      <c r="F542" s="142"/>
      <c r="G542" s="61"/>
    </row>
    <row r="543" spans="1:7" ht="14.25">
      <c r="A543" s="287"/>
      <c r="B543" s="751" t="s">
        <v>332</v>
      </c>
      <c r="C543" s="292"/>
      <c r="D543" s="995" t="s">
        <v>1347</v>
      </c>
      <c r="E543" s="995"/>
      <c r="F543" s="995"/>
      <c r="G543" s="61"/>
    </row>
    <row r="544" spans="1:7">
      <c r="A544" s="27"/>
      <c r="B544" s="747"/>
      <c r="C544" s="292"/>
      <c r="D544" s="995" t="s">
        <v>937</v>
      </c>
      <c r="E544" s="995"/>
      <c r="F544" s="995"/>
      <c r="G544" s="61"/>
    </row>
    <row r="545" spans="1:7">
      <c r="A545" s="27"/>
      <c r="B545" s="747"/>
      <c r="C545" s="292"/>
      <c r="D545" s="6"/>
      <c r="E545" s="1000" t="s">
        <v>1348</v>
      </c>
      <c r="F545" s="1000"/>
      <c r="G545" s="61"/>
    </row>
    <row r="546" spans="1:7" ht="14.25">
      <c r="A546" s="287"/>
      <c r="B546" s="287"/>
      <c r="C546" s="292"/>
      <c r="E546" s="142"/>
      <c r="F546" s="142"/>
      <c r="G546" s="61"/>
    </row>
    <row r="547" spans="1:7" ht="14.25">
      <c r="A547" s="287"/>
      <c r="B547" s="751" t="s">
        <v>332</v>
      </c>
      <c r="C547" s="292"/>
      <c r="D547" s="1001" t="s">
        <v>1349</v>
      </c>
      <c r="E547" s="1001"/>
      <c r="F547" s="1001"/>
      <c r="G547" s="61"/>
    </row>
    <row r="548" spans="1:7">
      <c r="C548" s="292"/>
      <c r="D548" s="971" t="s">
        <v>1350</v>
      </c>
      <c r="E548" s="971"/>
      <c r="F548" s="971"/>
      <c r="G548" s="61"/>
    </row>
    <row r="549" spans="1:7">
      <c r="A549" s="292"/>
      <c r="B549" s="292"/>
      <c r="C549" s="292"/>
      <c r="D549" s="971"/>
      <c r="E549" s="971"/>
      <c r="F549" s="971"/>
      <c r="G549" s="61"/>
    </row>
    <row r="550" spans="1:7">
      <c r="A550" s="292"/>
      <c r="B550" s="292"/>
      <c r="C550" s="292"/>
      <c r="D550" s="971"/>
      <c r="E550" s="971"/>
      <c r="F550" s="971"/>
      <c r="G550" s="61"/>
    </row>
    <row r="551" spans="1:7">
      <c r="A551" s="292"/>
      <c r="B551" s="292"/>
      <c r="C551" s="292"/>
      <c r="D551" s="142"/>
      <c r="E551" s="142"/>
      <c r="F551" s="142"/>
      <c r="G551" s="61"/>
    </row>
    <row r="552" spans="1:7" ht="14.25">
      <c r="A552" s="287"/>
      <c r="B552" s="751" t="s">
        <v>332</v>
      </c>
      <c r="C552" s="292"/>
      <c r="D552" s="971" t="s">
        <v>1351</v>
      </c>
      <c r="E552" s="971"/>
      <c r="F552" s="971"/>
      <c r="G552" s="61"/>
    </row>
    <row r="553" spans="1:7" ht="14.25">
      <c r="A553" s="287"/>
      <c r="B553" s="287"/>
      <c r="C553" s="292"/>
      <c r="D553" s="971"/>
      <c r="E553" s="971"/>
      <c r="F553" s="971"/>
      <c r="G553" s="61"/>
    </row>
    <row r="554" spans="1:7" ht="14.25">
      <c r="A554" s="287"/>
      <c r="B554" s="287"/>
      <c r="C554" s="292"/>
      <c r="D554" s="971"/>
      <c r="E554" s="971"/>
      <c r="F554" s="971"/>
      <c r="G554" s="61"/>
    </row>
    <row r="555" spans="1:7" ht="14.25">
      <c r="A555" s="287"/>
      <c r="B555" s="287"/>
      <c r="C555" s="292"/>
      <c r="D555" s="971"/>
      <c r="E555" s="971"/>
      <c r="F555" s="971"/>
      <c r="G555" s="61"/>
    </row>
    <row r="556" spans="1:7" ht="14.25">
      <c r="A556" s="287"/>
      <c r="B556" s="287"/>
      <c r="C556" s="292"/>
      <c r="D556" s="142"/>
      <c r="E556" s="142"/>
      <c r="F556" s="142"/>
      <c r="G556" s="61"/>
    </row>
    <row r="557" spans="1:7">
      <c r="A557" s="996" t="s">
        <v>1270</v>
      </c>
      <c r="B557" s="996"/>
      <c r="C557" s="996"/>
      <c r="D557" s="996"/>
      <c r="E557" s="996"/>
      <c r="F557" s="996"/>
      <c r="G557" s="996"/>
    </row>
    <row r="558" spans="1:7">
      <c r="A558" s="292"/>
      <c r="B558" s="292"/>
      <c r="C558" s="292"/>
      <c r="E558" s="142"/>
      <c r="F558" s="142"/>
      <c r="G558" s="61"/>
    </row>
    <row r="559" spans="1:7" ht="12.75" customHeight="1">
      <c r="C559" s="281"/>
      <c r="D559" s="1012" t="s">
        <v>228</v>
      </c>
      <c r="E559" s="1012"/>
      <c r="F559" s="1012"/>
      <c r="G559" s="61"/>
    </row>
    <row r="560" spans="1:7">
      <c r="A560" s="286"/>
      <c r="B560" s="286"/>
      <c r="C560" s="286"/>
      <c r="D560" s="1018" t="s">
        <v>1294</v>
      </c>
      <c r="E560" s="1018"/>
      <c r="F560" s="1018"/>
      <c r="G560" s="61"/>
    </row>
    <row r="561" spans="1:7">
      <c r="A561" s="15"/>
      <c r="B561" s="15"/>
      <c r="C561" s="286"/>
      <c r="D561" s="415"/>
      <c r="G561" s="61"/>
    </row>
    <row r="562" spans="1:7">
      <c r="A562" s="286"/>
      <c r="B562" s="751" t="s">
        <v>332</v>
      </c>
      <c r="D562" s="1018" t="s">
        <v>1017</v>
      </c>
      <c r="E562" s="1018"/>
      <c r="F562" s="1018"/>
      <c r="G562" s="61"/>
    </row>
    <row r="563" spans="1:7">
      <c r="A563" s="27"/>
      <c r="B563" s="747"/>
      <c r="D563" s="356"/>
    </row>
    <row r="564" spans="1:7">
      <c r="A564" s="27"/>
      <c r="B564" s="751" t="s">
        <v>332</v>
      </c>
      <c r="D564" s="1019" t="s">
        <v>1295</v>
      </c>
      <c r="E564" s="1019"/>
      <c r="F564" s="1019"/>
    </row>
    <row r="565" spans="1:7">
      <c r="A565" s="27"/>
      <c r="B565" s="747"/>
      <c r="D565" s="1019"/>
      <c r="E565" s="1019"/>
      <c r="F565" s="1019"/>
    </row>
    <row r="566" spans="1:7">
      <c r="A566" s="27"/>
      <c r="B566" s="760"/>
      <c r="D566" s="1019"/>
      <c r="E566" s="1019"/>
      <c r="F566" s="1019"/>
    </row>
    <row r="567" spans="1:7">
      <c r="A567" s="27"/>
      <c r="B567" s="747"/>
      <c r="D567" s="517"/>
    </row>
    <row r="568" spans="1:7" s="754" customFormat="1">
      <c r="A568" s="760"/>
      <c r="B568" s="751" t="s">
        <v>332</v>
      </c>
      <c r="C568" s="761"/>
      <c r="D568" s="1019" t="s">
        <v>1296</v>
      </c>
      <c r="E568" s="1019"/>
      <c r="F568" s="1019"/>
      <c r="G568" s="8"/>
    </row>
    <row r="569" spans="1:7" s="754" customFormat="1">
      <c r="A569" s="760"/>
      <c r="B569" s="760"/>
      <c r="C569" s="761"/>
      <c r="D569" s="1019"/>
      <c r="E569" s="1019"/>
      <c r="F569" s="1019"/>
      <c r="G569" s="8"/>
    </row>
    <row r="570" spans="1:7" s="754" customFormat="1">
      <c r="A570" s="760"/>
      <c r="B570" s="760"/>
      <c r="C570" s="761"/>
      <c r="D570" s="1019"/>
      <c r="E570" s="1019"/>
      <c r="F570" s="1019"/>
      <c r="G570" s="8"/>
    </row>
    <row r="571" spans="1:7" s="754" customFormat="1">
      <c r="A571" s="760"/>
      <c r="B571" s="760"/>
      <c r="C571" s="761"/>
      <c r="D571" s="1019"/>
      <c r="E571" s="1019"/>
      <c r="F571" s="1019"/>
      <c r="G571" s="8"/>
    </row>
    <row r="572" spans="1:7" s="754" customFormat="1">
      <c r="A572" s="760"/>
      <c r="B572" s="760"/>
      <c r="C572" s="761"/>
      <c r="D572" s="766"/>
      <c r="E572" s="766"/>
      <c r="F572" s="766"/>
      <c r="G572" s="8"/>
    </row>
    <row r="573" spans="1:7">
      <c r="A573" s="27"/>
      <c r="B573" s="751" t="s">
        <v>332</v>
      </c>
      <c r="D573" s="1019" t="s">
        <v>1297</v>
      </c>
      <c r="E573" s="1019"/>
      <c r="F573" s="1019"/>
    </row>
    <row r="574" spans="1:7">
      <c r="A574" s="27"/>
      <c r="B574" s="747"/>
      <c r="D574" s="1019"/>
      <c r="E574" s="1019"/>
      <c r="F574" s="1019"/>
    </row>
    <row r="575" spans="1:7">
      <c r="A575" s="27"/>
      <c r="B575" s="747"/>
      <c r="D575" s="415"/>
    </row>
    <row r="576" spans="1:7" s="754" customFormat="1">
      <c r="A576" s="760"/>
      <c r="B576" s="751" t="s">
        <v>332</v>
      </c>
      <c r="C576" s="761"/>
      <c r="D576" s="1018" t="s">
        <v>1298</v>
      </c>
      <c r="E576" s="1018"/>
      <c r="F576" s="1018"/>
      <c r="G576" s="8"/>
    </row>
    <row r="577" spans="1:7" s="754" customFormat="1">
      <c r="A577" s="760"/>
      <c r="B577" s="760"/>
      <c r="C577" s="761"/>
      <c r="D577" s="1018"/>
      <c r="E577" s="1018"/>
      <c r="F577" s="1018"/>
      <c r="G577" s="8"/>
    </row>
    <row r="578" spans="1:7" s="754" customFormat="1">
      <c r="A578" s="760"/>
      <c r="B578" s="760"/>
      <c r="C578" s="761"/>
      <c r="D578" s="415"/>
      <c r="E578" s="8"/>
      <c r="F578" s="8"/>
      <c r="G578" s="8"/>
    </row>
    <row r="579" spans="1:7" ht="14.25">
      <c r="A579" s="287"/>
      <c r="B579" s="751" t="s">
        <v>332</v>
      </c>
      <c r="D579" s="1018" t="s">
        <v>1012</v>
      </c>
      <c r="E579" s="1018"/>
      <c r="F579" s="1018"/>
    </row>
    <row r="580" spans="1:7" ht="14.25">
      <c r="A580" s="287"/>
      <c r="B580" s="287"/>
      <c r="D580" s="415"/>
    </row>
    <row r="581" spans="1:7" ht="14.25">
      <c r="A581" s="287"/>
      <c r="B581" s="751" t="s">
        <v>332</v>
      </c>
      <c r="D581" s="1018" t="s">
        <v>1299</v>
      </c>
      <c r="E581" s="1018"/>
      <c r="F581" s="1018"/>
    </row>
    <row r="582" spans="1:7" ht="14.25">
      <c r="A582" s="287"/>
      <c r="B582" s="287"/>
      <c r="D582" s="1018"/>
      <c r="E582" s="1018"/>
      <c r="F582" s="1018"/>
    </row>
    <row r="583" spans="1:7">
      <c r="D583" s="1018"/>
      <c r="E583" s="1018"/>
      <c r="F583" s="1018"/>
    </row>
    <row r="584" spans="1:7">
      <c r="D584" s="1018"/>
      <c r="E584" s="1018"/>
      <c r="F584" s="1018"/>
    </row>
    <row r="585" spans="1:7" s="754" customFormat="1">
      <c r="A585" s="761"/>
      <c r="B585" s="761"/>
      <c r="C585" s="761"/>
      <c r="D585" s="1018"/>
      <c r="E585" s="1018"/>
      <c r="F585" s="1018"/>
      <c r="G585" s="8"/>
    </row>
    <row r="586" spans="1:7" s="754" customFormat="1">
      <c r="A586" s="761"/>
      <c r="B586" s="761"/>
      <c r="C586" s="761"/>
      <c r="D586" s="1018"/>
      <c r="E586" s="1018"/>
      <c r="F586" s="1018"/>
      <c r="G586" s="8"/>
    </row>
    <row r="587" spans="1:7"/>
    <row r="588" spans="1:7">
      <c r="A588" s="996" t="s">
        <v>1271</v>
      </c>
      <c r="B588" s="996"/>
      <c r="C588" s="996"/>
      <c r="D588" s="996"/>
      <c r="E588" s="996"/>
      <c r="F588" s="996"/>
      <c r="G588" s="996"/>
    </row>
    <row r="589" spans="1:7"/>
    <row r="590" spans="1:7">
      <c r="D590" s="986" t="s">
        <v>1385</v>
      </c>
      <c r="E590" s="986"/>
      <c r="F590" s="986"/>
    </row>
    <row r="591" spans="1:7">
      <c r="D591" s="987" t="s">
        <v>1386</v>
      </c>
      <c r="E591" s="987"/>
      <c r="F591" s="987"/>
    </row>
    <row r="592" spans="1:7" s="791" customFormat="1">
      <c r="A592" s="777"/>
      <c r="B592" s="777"/>
      <c r="C592" s="777"/>
      <c r="D592" s="795"/>
      <c r="E592" s="794"/>
      <c r="F592" s="794"/>
      <c r="G592" s="8"/>
    </row>
    <row r="593" spans="1:7" s="43" customFormat="1" ht="14.25">
      <c r="A593" s="442"/>
      <c r="B593" s="751" t="s">
        <v>332</v>
      </c>
      <c r="C593" s="299"/>
      <c r="D593" s="988" t="s">
        <v>1387</v>
      </c>
      <c r="E593" s="988"/>
      <c r="F593" s="988"/>
      <c r="G593" s="137"/>
    </row>
    <row r="594" spans="1:7">
      <c r="D594" s="988"/>
      <c r="E594" s="988"/>
      <c r="F594" s="988"/>
    </row>
    <row r="595" spans="1:7">
      <c r="D595" s="988"/>
      <c r="E595" s="988"/>
      <c r="F595" s="988"/>
    </row>
    <row r="596" spans="1:7"/>
    <row r="597" spans="1:7">
      <c r="A597" s="996" t="s">
        <v>1272</v>
      </c>
      <c r="B597" s="996"/>
      <c r="C597" s="996"/>
      <c r="D597" s="996"/>
      <c r="E597" s="996"/>
      <c r="F597" s="996"/>
      <c r="G597" s="996"/>
    </row>
    <row r="598" spans="1:7">
      <c r="A598" s="142"/>
      <c r="B598" s="142"/>
      <c r="G598" s="61"/>
    </row>
    <row r="599" spans="1:7">
      <c r="A599" s="283"/>
      <c r="B599" s="746"/>
      <c r="C599" s="281"/>
      <c r="D599" s="989" t="s">
        <v>1388</v>
      </c>
      <c r="E599" s="989"/>
      <c r="F599" s="989"/>
      <c r="G599" s="61"/>
    </row>
    <row r="600" spans="1:7">
      <c r="A600" s="283"/>
      <c r="B600" s="746"/>
      <c r="C600" s="281"/>
      <c r="D600" s="989"/>
      <c r="E600" s="989"/>
      <c r="F600" s="989"/>
      <c r="G600" s="61"/>
    </row>
    <row r="601" spans="1:7">
      <c r="C601" s="286"/>
      <c r="D601" s="987" t="s">
        <v>1389</v>
      </c>
      <c r="E601" s="987"/>
      <c r="F601" s="987"/>
      <c r="G601" s="61"/>
    </row>
    <row r="602" spans="1:7" s="791" customFormat="1">
      <c r="A602" s="777"/>
      <c r="B602" s="777"/>
      <c r="C602" s="792"/>
      <c r="D602" s="796"/>
      <c r="E602" s="796"/>
      <c r="F602" s="796"/>
      <c r="G602" s="61"/>
    </row>
    <row r="603" spans="1:7">
      <c r="A603" s="27"/>
      <c r="B603" s="751" t="s">
        <v>332</v>
      </c>
      <c r="D603" s="987" t="s">
        <v>495</v>
      </c>
      <c r="E603" s="987"/>
      <c r="F603" s="987"/>
      <c r="G603" s="61"/>
    </row>
    <row r="604" spans="1:7">
      <c r="C604" s="294"/>
      <c r="E604" s="15"/>
      <c r="G604" s="61"/>
    </row>
    <row r="605" spans="1:7">
      <c r="A605" s="27"/>
      <c r="B605" s="751" t="s">
        <v>332</v>
      </c>
      <c r="D605" s="990" t="s">
        <v>1390</v>
      </c>
      <c r="E605" s="990"/>
      <c r="F605" s="990"/>
      <c r="G605" s="61"/>
    </row>
    <row r="606" spans="1:7">
      <c r="D606" s="990"/>
      <c r="E606" s="990"/>
      <c r="F606" s="990"/>
      <c r="G606" s="61"/>
    </row>
    <row r="607" spans="1:7">
      <c r="D607" s="15"/>
      <c r="G607" s="61"/>
    </row>
    <row r="608" spans="1:7">
      <c r="B608" s="751" t="s">
        <v>332</v>
      </c>
      <c r="D608" s="990" t="s">
        <v>1391</v>
      </c>
      <c r="E608" s="990"/>
      <c r="F608" s="990"/>
      <c r="G608" s="61"/>
    </row>
    <row r="609" spans="1:7">
      <c r="C609" s="294"/>
      <c r="D609" s="990"/>
      <c r="E609" s="990"/>
      <c r="F609" s="990"/>
      <c r="G609" s="61"/>
    </row>
    <row r="610" spans="1:7">
      <c r="C610" s="294"/>
      <c r="G610" s="61"/>
    </row>
    <row r="611" spans="1:7">
      <c r="B611" s="751" t="s">
        <v>332</v>
      </c>
      <c r="C611" s="294"/>
      <c r="D611" s="990" t="s">
        <v>1392</v>
      </c>
      <c r="E611" s="990"/>
      <c r="F611" s="990"/>
      <c r="G611" s="61"/>
    </row>
    <row r="612" spans="1:7">
      <c r="C612" s="294"/>
      <c r="D612" s="990"/>
      <c r="E612" s="990"/>
      <c r="F612" s="990"/>
      <c r="G612" s="61"/>
    </row>
    <row r="613" spans="1:7">
      <c r="C613" s="294"/>
      <c r="G613" s="61"/>
    </row>
    <row r="614" spans="1:7">
      <c r="A614" s="996" t="s">
        <v>1273</v>
      </c>
      <c r="B614" s="996"/>
      <c r="C614" s="996"/>
      <c r="D614" s="996"/>
      <c r="E614" s="996"/>
      <c r="F614" s="996"/>
      <c r="G614" s="996"/>
    </row>
    <row r="615" spans="1:7">
      <c r="A615" s="293"/>
      <c r="B615" s="293"/>
      <c r="C615" s="293"/>
      <c r="G615" s="61"/>
    </row>
    <row r="616" spans="1:7">
      <c r="C616" s="27"/>
      <c r="D616" s="986" t="s">
        <v>1393</v>
      </c>
      <c r="E616" s="986"/>
      <c r="F616" s="986"/>
      <c r="G616" s="61"/>
    </row>
    <row r="617" spans="1:7">
      <c r="A617" s="27"/>
      <c r="B617" s="747"/>
      <c r="C617" s="291"/>
      <c r="D617" s="54"/>
      <c r="G617" s="61"/>
    </row>
    <row r="618" spans="1:7" ht="14.25">
      <c r="A618" s="287"/>
      <c r="B618" s="751" t="s">
        <v>332</v>
      </c>
      <c r="C618" s="291"/>
      <c r="D618" s="1031" t="s">
        <v>1394</v>
      </c>
      <c r="E618" s="1031"/>
      <c r="F618" s="1031"/>
      <c r="G618" s="61"/>
    </row>
    <row r="619" spans="1:7">
      <c r="C619" s="291"/>
      <c r="D619" s="1031"/>
      <c r="E619" s="1031"/>
      <c r="F619" s="1031"/>
      <c r="G619" s="61"/>
    </row>
    <row r="620" spans="1:7">
      <c r="C620" s="291"/>
      <c r="D620" s="1031"/>
      <c r="E620" s="1031"/>
      <c r="F620" s="1031"/>
      <c r="G620" s="61"/>
    </row>
    <row r="621" spans="1:7">
      <c r="C621" s="291"/>
      <c r="D621" s="1031"/>
      <c r="E621" s="1031"/>
      <c r="F621" s="1031"/>
      <c r="G621" s="61"/>
    </row>
    <row r="622" spans="1:7">
      <c r="C622" s="291"/>
      <c r="D622" s="1031"/>
      <c r="E622" s="1031"/>
      <c r="F622" s="1031"/>
      <c r="G622" s="61"/>
    </row>
    <row r="623" spans="1:7">
      <c r="C623" s="291"/>
      <c r="D623" s="1031"/>
      <c r="E623" s="1031"/>
      <c r="F623" s="1031"/>
      <c r="G623" s="61"/>
    </row>
    <row r="624" spans="1:7" s="791" customFormat="1">
      <c r="A624" s="777"/>
      <c r="B624" s="777"/>
      <c r="C624" s="291"/>
      <c r="D624" s="797"/>
      <c r="E624" s="797"/>
      <c r="F624" s="797"/>
      <c r="G624" s="61"/>
    </row>
    <row r="625" spans="1:7" ht="14.25">
      <c r="A625" s="287"/>
      <c r="B625" s="751" t="s">
        <v>332</v>
      </c>
      <c r="C625" s="291"/>
      <c r="D625" s="1031" t="s">
        <v>1395</v>
      </c>
      <c r="E625" s="1031"/>
      <c r="F625" s="1031"/>
      <c r="G625" s="61"/>
    </row>
    <row r="626" spans="1:7">
      <c r="A626" s="292"/>
      <c r="B626" s="292"/>
      <c r="C626" s="292"/>
      <c r="D626" s="1031"/>
      <c r="E626" s="1031"/>
      <c r="F626" s="1031"/>
      <c r="G626" s="61"/>
    </row>
    <row r="627" spans="1:7">
      <c r="A627" s="292"/>
      <c r="B627" s="292"/>
      <c r="C627" s="292"/>
      <c r="D627" s="161"/>
      <c r="E627" s="155"/>
      <c r="F627" s="155"/>
      <c r="G627" s="61"/>
    </row>
    <row r="628" spans="1:7" ht="14.25">
      <c r="A628" s="287"/>
      <c r="B628" s="751" t="s">
        <v>332</v>
      </c>
      <c r="C628" s="292"/>
      <c r="D628" s="988" t="s">
        <v>1396</v>
      </c>
      <c r="E628" s="988"/>
      <c r="F628" s="988"/>
      <c r="G628" s="61"/>
    </row>
    <row r="629" spans="1:7" ht="14.25">
      <c r="A629" s="287"/>
      <c r="B629" s="287"/>
      <c r="C629" s="292"/>
      <c r="D629" s="988"/>
      <c r="E629" s="988"/>
      <c r="F629" s="988"/>
      <c r="G629" s="61"/>
    </row>
    <row r="630" spans="1:7" ht="14.25">
      <c r="A630" s="287"/>
      <c r="B630" s="287"/>
      <c r="C630" s="292"/>
      <c r="D630" s="988"/>
      <c r="E630" s="988"/>
      <c r="F630" s="988"/>
      <c r="G630" s="61"/>
    </row>
    <row r="631" spans="1:7">
      <c r="A631" s="292"/>
      <c r="B631" s="292"/>
      <c r="C631" s="292"/>
      <c r="D631" s="988"/>
      <c r="E631" s="988"/>
      <c r="F631" s="988"/>
      <c r="G631" s="61"/>
    </row>
    <row r="632" spans="1:7" s="791" customFormat="1">
      <c r="A632" s="292"/>
      <c r="B632" s="292"/>
      <c r="C632" s="292"/>
      <c r="D632" s="798"/>
      <c r="E632" s="798"/>
      <c r="F632" s="798"/>
      <c r="G632" s="61"/>
    </row>
    <row r="633" spans="1:7">
      <c r="A633" s="292"/>
      <c r="B633" s="751" t="s">
        <v>332</v>
      </c>
      <c r="C633" s="292"/>
      <c r="D633" s="1036" t="s">
        <v>1397</v>
      </c>
      <c r="E633" s="1036"/>
      <c r="F633" s="1036"/>
      <c r="G633" s="61"/>
    </row>
    <row r="634" spans="1:7">
      <c r="A634" s="292"/>
      <c r="B634" s="292"/>
      <c r="C634" s="292"/>
      <c r="D634" s="799"/>
      <c r="E634" s="799"/>
      <c r="F634" s="799"/>
      <c r="G634" s="61"/>
    </row>
    <row r="635" spans="1:7">
      <c r="A635" s="996" t="s">
        <v>1274</v>
      </c>
      <c r="B635" s="996"/>
      <c r="C635" s="996"/>
      <c r="D635" s="996"/>
      <c r="E635" s="996"/>
      <c r="F635" s="996"/>
      <c r="G635" s="996"/>
    </row>
    <row r="636" spans="1:7">
      <c r="A636" s="142"/>
      <c r="B636" s="142"/>
      <c r="C636" s="292"/>
      <c r="D636" s="155"/>
      <c r="E636" s="155"/>
      <c r="F636" s="155"/>
      <c r="G636" s="61"/>
    </row>
    <row r="637" spans="1:7">
      <c r="C637" s="293"/>
      <c r="D637" s="1037" t="s">
        <v>1447</v>
      </c>
      <c r="E637" s="1037"/>
      <c r="F637" s="1037"/>
      <c r="G637" s="61"/>
    </row>
    <row r="638" spans="1:7">
      <c r="A638" s="286"/>
      <c r="B638" s="286"/>
      <c r="C638" s="286"/>
      <c r="D638" s="1038" t="s">
        <v>1448</v>
      </c>
      <c r="E638" s="1038"/>
      <c r="F638" s="1038"/>
      <c r="G638" s="61"/>
    </row>
    <row r="639" spans="1:7" s="791" customFormat="1">
      <c r="A639" s="792"/>
      <c r="B639" s="792"/>
      <c r="C639" s="792"/>
      <c r="D639" s="806"/>
      <c r="E639" s="806"/>
      <c r="F639" s="806"/>
      <c r="G639" s="61"/>
    </row>
    <row r="640" spans="1:7" ht="14.45" customHeight="1">
      <c r="A640" s="287"/>
      <c r="B640" s="751" t="s">
        <v>332</v>
      </c>
      <c r="C640" s="292"/>
      <c r="D640" s="979" t="s">
        <v>1449</v>
      </c>
      <c r="E640" s="979"/>
      <c r="F640" s="979"/>
      <c r="G640" s="61"/>
    </row>
    <row r="641" spans="1:11" ht="14.25">
      <c r="A641" s="287"/>
      <c r="B641" s="287"/>
      <c r="C641" s="292"/>
      <c r="D641" s="979"/>
      <c r="E641" s="979"/>
      <c r="F641" s="979"/>
      <c r="G641" s="61"/>
    </row>
    <row r="642" spans="1:11" ht="14.25">
      <c r="A642" s="287"/>
      <c r="B642" s="287"/>
      <c r="C642" s="292"/>
      <c r="D642" s="979"/>
      <c r="E642" s="979"/>
      <c r="F642" s="979"/>
      <c r="G642" s="61"/>
    </row>
    <row r="643" spans="1:11" ht="14.25">
      <c r="A643" s="287"/>
      <c r="B643" s="287"/>
      <c r="C643" s="292"/>
      <c r="D643" s="979"/>
      <c r="E643" s="979"/>
      <c r="F643" s="979"/>
      <c r="G643" s="61"/>
    </row>
    <row r="644" spans="1:11" s="754" customFormat="1" ht="14.25">
      <c r="A644" s="287"/>
      <c r="B644" s="287"/>
      <c r="C644" s="292"/>
      <c r="D644" s="979"/>
      <c r="E644" s="979"/>
      <c r="F644" s="979"/>
      <c r="G644" s="61"/>
    </row>
    <row r="645" spans="1:11" s="791" customFormat="1" ht="14.25">
      <c r="A645" s="786"/>
      <c r="B645" s="786"/>
      <c r="C645" s="292"/>
      <c r="D645" s="808"/>
      <c r="E645" s="808"/>
      <c r="F645" s="808"/>
      <c r="G645" s="61"/>
    </row>
    <row r="646" spans="1:11" s="754" customFormat="1" ht="14.25">
      <c r="A646" s="287"/>
      <c r="B646" s="751" t="s">
        <v>332</v>
      </c>
      <c r="C646" s="292"/>
      <c r="D646" s="1014" t="s">
        <v>1293</v>
      </c>
      <c r="E646" s="1014"/>
      <c r="F646" s="1014"/>
      <c r="G646" s="61"/>
    </row>
    <row r="647" spans="1:11" s="754" customFormat="1" ht="14.25">
      <c r="A647" s="287"/>
      <c r="B647" s="287"/>
      <c r="C647" s="292"/>
      <c r="D647" s="1015" t="s">
        <v>1450</v>
      </c>
      <c r="E647" s="1015"/>
      <c r="F647" s="1015"/>
      <c r="G647" s="61"/>
    </row>
    <row r="648" spans="1:11" s="754" customFormat="1" ht="14.25">
      <c r="A648" s="287"/>
      <c r="B648" s="287"/>
      <c r="C648" s="292"/>
      <c r="D648" s="1015"/>
      <c r="E648" s="1015"/>
      <c r="F648" s="1015"/>
      <c r="G648" s="61"/>
    </row>
    <row r="649" spans="1:11" s="754" customFormat="1" ht="14.25">
      <c r="A649" s="287"/>
      <c r="B649" s="287"/>
      <c r="C649" s="292"/>
      <c r="D649" s="1015"/>
      <c r="E649" s="1015"/>
      <c r="F649" s="1015"/>
      <c r="G649" s="61"/>
    </row>
    <row r="650" spans="1:11" s="754" customFormat="1" ht="14.25">
      <c r="A650" s="287"/>
      <c r="B650" s="287"/>
      <c r="C650" s="292"/>
      <c r="D650" s="1015"/>
      <c r="E650" s="1015"/>
      <c r="F650" s="1015"/>
      <c r="G650" s="61"/>
    </row>
    <row r="651" spans="1:11" s="754" customFormat="1" ht="14.25">
      <c r="A651" s="287"/>
      <c r="B651" s="287"/>
      <c r="C651" s="292"/>
      <c r="D651" s="1015"/>
      <c r="E651" s="1015"/>
      <c r="F651" s="1015"/>
      <c r="G651" s="61"/>
    </row>
    <row r="652" spans="1:11" s="754" customFormat="1" ht="14.25">
      <c r="A652" s="287"/>
      <c r="B652" s="287"/>
      <c r="C652" s="292"/>
      <c r="D652" s="1016" t="s">
        <v>1451</v>
      </c>
      <c r="E652" s="1016"/>
      <c r="F652" s="1016"/>
      <c r="G652" s="61"/>
    </row>
    <row r="653" spans="1:11">
      <c r="A653" s="292"/>
      <c r="B653" s="292"/>
      <c r="C653" s="292"/>
      <c r="D653" s="155"/>
      <c r="E653" s="155"/>
      <c r="F653" s="155"/>
      <c r="G653" s="61"/>
    </row>
    <row r="654" spans="1:11">
      <c r="A654" s="996" t="s">
        <v>1275</v>
      </c>
      <c r="B654" s="996"/>
      <c r="C654" s="996"/>
      <c r="D654" s="996"/>
      <c r="E654" s="996"/>
      <c r="F654" s="996"/>
      <c r="G654" s="996"/>
      <c r="H654" s="295"/>
      <c r="I654" s="295"/>
      <c r="J654" s="295"/>
      <c r="K654" s="295"/>
    </row>
    <row r="655" spans="1:11" s="791" customFormat="1">
      <c r="A655" s="807"/>
      <c r="B655" s="807"/>
      <c r="C655" s="807"/>
      <c r="D655" s="807"/>
      <c r="E655" s="807"/>
      <c r="F655" s="807"/>
      <c r="G655" s="807"/>
      <c r="H655" s="295"/>
      <c r="I655" s="295"/>
      <c r="J655" s="295"/>
      <c r="K655" s="295"/>
    </row>
    <row r="656" spans="1:11">
      <c r="C656" s="293"/>
      <c r="D656" s="994" t="s">
        <v>107</v>
      </c>
      <c r="E656" s="994"/>
      <c r="F656" s="994"/>
      <c r="G656" s="61"/>
      <c r="H656" s="295"/>
      <c r="I656" s="295"/>
      <c r="J656" s="295"/>
      <c r="K656" s="295"/>
    </row>
    <row r="657" spans="1:11">
      <c r="A657" s="293"/>
      <c r="B657" s="293"/>
      <c r="C657" s="293"/>
      <c r="D657" s="994" t="s">
        <v>131</v>
      </c>
      <c r="E657" s="994"/>
      <c r="F657" s="994"/>
      <c r="G657" s="61"/>
      <c r="H657" s="295"/>
      <c r="I657" s="295"/>
      <c r="J657" s="295"/>
      <c r="K657" s="295"/>
    </row>
    <row r="658" spans="1:11">
      <c r="A658" s="286"/>
      <c r="B658" s="286"/>
      <c r="C658" s="286"/>
      <c r="D658" s="995" t="s">
        <v>1325</v>
      </c>
      <c r="E658" s="995"/>
      <c r="F658" s="995"/>
      <c r="G658" s="61"/>
      <c r="H658" s="295"/>
      <c r="I658" s="295"/>
      <c r="J658" s="295"/>
      <c r="K658" s="295"/>
    </row>
    <row r="659" spans="1:11">
      <c r="A659" s="286"/>
      <c r="B659" s="286"/>
      <c r="C659" s="286"/>
      <c r="G659" s="61"/>
      <c r="H659" s="295"/>
      <c r="I659" s="295"/>
      <c r="J659" s="295"/>
      <c r="K659" s="295"/>
    </row>
    <row r="660" spans="1:11" ht="14.25">
      <c r="A660" s="287"/>
      <c r="B660" s="751" t="s">
        <v>332</v>
      </c>
      <c r="C660" s="286"/>
      <c r="D660" s="995" t="s">
        <v>1013</v>
      </c>
      <c r="E660" s="995"/>
      <c r="F660" s="995"/>
      <c r="G660" s="61"/>
      <c r="H660" s="295"/>
      <c r="I660" s="295"/>
      <c r="J660" s="295"/>
      <c r="K660" s="295"/>
    </row>
    <row r="661" spans="1:11">
      <c r="A661" s="286"/>
      <c r="B661" s="286"/>
      <c r="C661" s="286"/>
      <c r="D661" s="995" t="s">
        <v>1025</v>
      </c>
      <c r="E661" s="995"/>
      <c r="F661" s="995"/>
      <c r="G661" s="61"/>
      <c r="H661" s="295"/>
      <c r="I661" s="295"/>
      <c r="J661" s="295"/>
      <c r="K661" s="295"/>
    </row>
    <row r="662" spans="1:11">
      <c r="A662" s="286"/>
      <c r="B662" s="286"/>
      <c r="C662" s="286"/>
      <c r="D662" s="6"/>
      <c r="E662" s="973" t="s">
        <v>1326</v>
      </c>
      <c r="F662" s="973"/>
      <c r="G662" s="61"/>
      <c r="H662" s="295"/>
      <c r="I662" s="295"/>
      <c r="J662" s="295"/>
      <c r="K662" s="295"/>
    </row>
    <row r="663" spans="1:11">
      <c r="A663" s="286"/>
      <c r="B663" s="286"/>
      <c r="C663" s="286"/>
      <c r="D663" s="6"/>
      <c r="E663" s="973"/>
      <c r="F663" s="973"/>
      <c r="G663" s="61"/>
      <c r="H663" s="295"/>
      <c r="I663" s="295"/>
      <c r="J663" s="295"/>
      <c r="K663" s="295"/>
    </row>
    <row r="664" spans="1:11">
      <c r="A664" s="286"/>
      <c r="B664" s="286"/>
      <c r="C664" s="286"/>
      <c r="D664" s="296"/>
      <c r="E664" s="142"/>
      <c r="G664" s="61"/>
      <c r="H664" s="295"/>
      <c r="I664" s="295"/>
      <c r="J664" s="295"/>
      <c r="K664" s="295"/>
    </row>
    <row r="665" spans="1:11" ht="14.25">
      <c r="A665" s="287"/>
      <c r="B665" s="751" t="s">
        <v>332</v>
      </c>
      <c r="C665" s="286"/>
      <c r="D665" s="971" t="s">
        <v>1327</v>
      </c>
      <c r="E665" s="971"/>
      <c r="F665" s="971"/>
      <c r="G665" s="61"/>
      <c r="H665" s="295"/>
      <c r="I665" s="295"/>
      <c r="J665" s="295"/>
      <c r="K665" s="295"/>
    </row>
    <row r="666" spans="1:11">
      <c r="A666" s="27"/>
      <c r="B666" s="747"/>
      <c r="C666" s="286"/>
      <c r="D666" s="971"/>
      <c r="E666" s="971"/>
      <c r="F666" s="971"/>
      <c r="G666" s="61"/>
      <c r="H666" s="295"/>
      <c r="I666" s="295"/>
      <c r="J666" s="295"/>
      <c r="K666" s="295"/>
    </row>
    <row r="667" spans="1:11">
      <c r="A667" s="286"/>
      <c r="B667" s="286"/>
      <c r="C667" s="286"/>
      <c r="D667" s="971"/>
      <c r="E667" s="971"/>
      <c r="F667" s="971"/>
      <c r="G667" s="61"/>
      <c r="H667" s="295"/>
      <c r="I667" s="295"/>
      <c r="J667" s="295"/>
      <c r="K667" s="295"/>
    </row>
    <row r="668" spans="1:11">
      <c r="A668" s="286"/>
      <c r="B668" s="286"/>
      <c r="C668" s="286"/>
      <c r="G668" s="61"/>
      <c r="H668" s="295"/>
      <c r="I668" s="295"/>
      <c r="J668" s="295"/>
      <c r="K668" s="295"/>
    </row>
    <row r="669" spans="1:11" ht="14.25">
      <c r="A669" s="287"/>
      <c r="B669" s="751" t="s">
        <v>332</v>
      </c>
      <c r="C669" s="286"/>
      <c r="D669" s="995" t="s">
        <v>1062</v>
      </c>
      <c r="E669" s="995"/>
      <c r="F669" s="995"/>
      <c r="G669" s="61"/>
      <c r="H669" s="295"/>
      <c r="I669" s="295"/>
      <c r="J669" s="295"/>
      <c r="K669" s="295"/>
    </row>
    <row r="670" spans="1:11" ht="14.25">
      <c r="A670" s="287"/>
      <c r="B670" s="287"/>
      <c r="C670" s="286"/>
      <c r="D670" s="995" t="s">
        <v>1025</v>
      </c>
      <c r="E670" s="995"/>
      <c r="F670" s="995"/>
      <c r="G670" s="61"/>
      <c r="H670" s="295"/>
      <c r="I670" s="295"/>
      <c r="J670" s="295"/>
      <c r="K670" s="295"/>
    </row>
    <row r="671" spans="1:11">
      <c r="A671" s="286"/>
      <c r="B671" s="286"/>
      <c r="C671" s="286"/>
      <c r="D671" s="6"/>
      <c r="E671" s="1000" t="s">
        <v>1328</v>
      </c>
      <c r="F671" s="1000"/>
      <c r="G671" s="61"/>
      <c r="H671" s="295"/>
      <c r="I671" s="295"/>
      <c r="J671" s="295"/>
      <c r="K671" s="295"/>
    </row>
    <row r="672" spans="1:11">
      <c r="A672" s="286"/>
      <c r="B672" s="286"/>
      <c r="C672" s="286"/>
      <c r="D672" s="54"/>
      <c r="G672" s="61"/>
      <c r="H672" s="295"/>
      <c r="I672" s="295"/>
      <c r="J672" s="295"/>
      <c r="K672" s="295"/>
    </row>
    <row r="673" spans="1:11" ht="14.25">
      <c r="A673" s="287"/>
      <c r="B673" s="751" t="s">
        <v>332</v>
      </c>
      <c r="C673" s="286"/>
      <c r="D673" s="993" t="s">
        <v>1338</v>
      </c>
      <c r="E673" s="993"/>
      <c r="F673" s="993"/>
      <c r="G673" s="61"/>
      <c r="H673" s="295"/>
      <c r="I673" s="295"/>
      <c r="J673" s="295"/>
      <c r="K673" s="295"/>
    </row>
    <row r="674" spans="1:11">
      <c r="A674" s="286"/>
      <c r="B674" s="286"/>
      <c r="C674" s="286"/>
      <c r="D674" s="993"/>
      <c r="E674" s="993"/>
      <c r="F674" s="993"/>
      <c r="G674" s="61"/>
      <c r="H674" s="295"/>
      <c r="I674" s="295"/>
      <c r="J674" s="295"/>
      <c r="K674" s="295"/>
    </row>
    <row r="675" spans="1:11">
      <c r="A675" s="286"/>
      <c r="B675" s="286"/>
      <c r="C675" s="286"/>
      <c r="D675" s="993"/>
      <c r="E675" s="993"/>
      <c r="F675" s="993"/>
      <c r="G675" s="61"/>
      <c r="H675" s="295"/>
      <c r="I675" s="295"/>
      <c r="J675" s="295"/>
      <c r="K675" s="295"/>
    </row>
    <row r="676" spans="1:11">
      <c r="A676" s="286"/>
      <c r="B676" s="286"/>
      <c r="C676" s="286"/>
      <c r="D676" s="993"/>
      <c r="E676" s="993"/>
      <c r="F676" s="993"/>
      <c r="G676" s="61"/>
      <c r="H676" s="295"/>
      <c r="I676" s="295"/>
      <c r="J676" s="295"/>
      <c r="K676" s="295"/>
    </row>
    <row r="677" spans="1:11">
      <c r="A677" s="286"/>
      <c r="B677" s="286"/>
      <c r="C677" s="286"/>
      <c r="D677" s="993"/>
      <c r="E677" s="993"/>
      <c r="F677" s="993"/>
      <c r="G677" s="61"/>
      <c r="H677" s="295"/>
      <c r="I677" s="295"/>
      <c r="J677" s="295"/>
      <c r="K677" s="295"/>
    </row>
    <row r="678" spans="1:11" s="43" customFormat="1">
      <c r="A678" s="526"/>
      <c r="B678" s="526"/>
      <c r="C678" s="526"/>
      <c r="D678" s="993"/>
      <c r="E678" s="993"/>
      <c r="F678" s="993"/>
      <c r="G678" s="64"/>
      <c r="H678" s="298"/>
      <c r="I678" s="298"/>
      <c r="J678" s="298"/>
      <c r="K678" s="298"/>
    </row>
    <row r="679" spans="1:11" s="43" customFormat="1">
      <c r="A679" s="526"/>
      <c r="B679" s="526"/>
      <c r="C679" s="526"/>
      <c r="D679" s="773"/>
      <c r="E679" s="773"/>
      <c r="F679" s="773"/>
      <c r="G679" s="64"/>
      <c r="H679" s="298"/>
      <c r="I679" s="298"/>
      <c r="J679" s="298"/>
      <c r="K679" s="298"/>
    </row>
    <row r="680" spans="1:11" ht="14.25">
      <c r="A680" s="287"/>
      <c r="B680" s="751" t="s">
        <v>332</v>
      </c>
      <c r="C680" s="286"/>
      <c r="D680" s="993" t="s">
        <v>1329</v>
      </c>
      <c r="E680" s="993"/>
      <c r="F680" s="993"/>
      <c r="G680" s="61"/>
      <c r="H680" s="295"/>
      <c r="I680" s="295"/>
      <c r="J680" s="295"/>
      <c r="K680" s="295"/>
    </row>
    <row r="681" spans="1:11">
      <c r="A681" s="286"/>
      <c r="B681" s="286"/>
      <c r="C681" s="286"/>
      <c r="D681" s="993"/>
      <c r="E681" s="993"/>
      <c r="F681" s="993"/>
      <c r="G681" s="61"/>
      <c r="H681" s="295"/>
      <c r="I681" s="295"/>
      <c r="J681" s="295"/>
      <c r="K681" s="295"/>
    </row>
    <row r="682" spans="1:11">
      <c r="A682" s="286"/>
      <c r="B682" s="286"/>
      <c r="C682" s="286"/>
      <c r="D682" s="993"/>
      <c r="E682" s="993"/>
      <c r="F682" s="993"/>
      <c r="G682" s="61"/>
      <c r="H682" s="295"/>
      <c r="I682" s="295"/>
      <c r="J682" s="295"/>
      <c r="K682" s="295"/>
    </row>
    <row r="683" spans="1:11" ht="15" customHeight="1">
      <c r="A683" s="286"/>
      <c r="B683" s="286"/>
      <c r="C683" s="286"/>
      <c r="D683" s="993"/>
      <c r="E683" s="993"/>
      <c r="F683" s="993"/>
      <c r="G683" s="61"/>
      <c r="H683" s="295"/>
      <c r="I683" s="295"/>
      <c r="J683" s="295"/>
      <c r="K683" s="295"/>
    </row>
    <row r="684" spans="1:11" ht="15" customHeight="1">
      <c r="A684" s="286"/>
      <c r="B684" s="286"/>
      <c r="C684" s="286"/>
      <c r="D684" s="993"/>
      <c r="E684" s="993"/>
      <c r="F684" s="993"/>
      <c r="G684" s="61"/>
      <c r="H684" s="295"/>
      <c r="I684" s="295"/>
      <c r="J684" s="295"/>
      <c r="K684" s="295"/>
    </row>
    <row r="685" spans="1:11">
      <c r="A685" s="286"/>
      <c r="B685" s="286"/>
      <c r="C685" s="286"/>
      <c r="D685" s="993"/>
      <c r="E685" s="993"/>
      <c r="F685" s="993"/>
      <c r="G685" s="61"/>
      <c r="H685" s="295"/>
      <c r="I685" s="295"/>
      <c r="J685" s="295"/>
      <c r="K685" s="295"/>
    </row>
    <row r="686" spans="1:11">
      <c r="A686" s="286"/>
      <c r="B686" s="286"/>
      <c r="C686" s="286"/>
      <c r="D686" s="993"/>
      <c r="E686" s="993"/>
      <c r="F686" s="993"/>
      <c r="G686" s="61"/>
      <c r="H686" s="295"/>
      <c r="I686" s="295"/>
      <c r="J686" s="295"/>
      <c r="K686" s="295"/>
    </row>
    <row r="687" spans="1:11">
      <c r="A687" s="286"/>
      <c r="B687" s="286"/>
      <c r="C687" s="286"/>
      <c r="D687" s="993"/>
      <c r="E687" s="993"/>
      <c r="F687" s="993"/>
      <c r="G687" s="61"/>
      <c r="H687" s="295"/>
      <c r="I687" s="295"/>
      <c r="J687" s="295"/>
      <c r="K687" s="295"/>
    </row>
    <row r="688" spans="1:11" ht="15" customHeight="1">
      <c r="A688" s="286"/>
      <c r="B688" s="286"/>
      <c r="C688" s="286"/>
      <c r="D688" s="993"/>
      <c r="E688" s="993"/>
      <c r="F688" s="993"/>
      <c r="G688" s="61"/>
      <c r="H688" s="295"/>
      <c r="I688" s="295"/>
      <c r="J688" s="295"/>
      <c r="K688" s="295"/>
    </row>
    <row r="689" spans="1:11">
      <c r="A689" s="286"/>
      <c r="B689" s="286"/>
      <c r="C689" s="286"/>
      <c r="D689" s="993"/>
      <c r="E689" s="993"/>
      <c r="F689" s="993"/>
      <c r="G689" s="61"/>
      <c r="H689" s="295"/>
      <c r="I689" s="295"/>
      <c r="J689" s="295"/>
      <c r="K689" s="295"/>
    </row>
    <row r="690" spans="1:11">
      <c r="A690" s="286"/>
      <c r="B690" s="286"/>
      <c r="C690" s="286"/>
      <c r="D690" s="993"/>
      <c r="E690" s="993"/>
      <c r="F690" s="993"/>
      <c r="G690" s="61"/>
      <c r="H690" s="295"/>
      <c r="I690" s="295"/>
      <c r="J690" s="295"/>
      <c r="K690" s="295"/>
    </row>
    <row r="691" spans="1:11">
      <c r="A691" s="286"/>
      <c r="B691" s="286"/>
      <c r="C691" s="286"/>
      <c r="D691" s="993"/>
      <c r="E691" s="993"/>
      <c r="F691" s="993"/>
      <c r="G691" s="61"/>
      <c r="H691" s="295"/>
      <c r="I691" s="295"/>
      <c r="J691" s="295"/>
      <c r="K691" s="295"/>
    </row>
    <row r="692" spans="1:11" s="754" customFormat="1">
      <c r="A692" s="286"/>
      <c r="B692" s="286"/>
      <c r="C692" s="286"/>
      <c r="D692" s="773"/>
      <c r="E692" s="773"/>
      <c r="F692" s="773"/>
      <c r="G692" s="61"/>
      <c r="H692" s="295"/>
      <c r="I692" s="295"/>
      <c r="J692" s="295"/>
      <c r="K692" s="295"/>
    </row>
    <row r="693" spans="1:11" ht="14.25">
      <c r="A693" s="287"/>
      <c r="B693" s="751" t="s">
        <v>332</v>
      </c>
      <c r="C693" s="286"/>
      <c r="D693" s="993" t="s">
        <v>1339</v>
      </c>
      <c r="E693" s="993"/>
      <c r="F693" s="993"/>
      <c r="G693" s="61"/>
      <c r="H693" s="295"/>
      <c r="I693" s="295"/>
      <c r="J693" s="295"/>
      <c r="K693" s="295"/>
    </row>
    <row r="694" spans="1:11">
      <c r="A694" s="286"/>
      <c r="B694" s="286"/>
      <c r="C694" s="286"/>
      <c r="D694" s="993"/>
      <c r="E694" s="993"/>
      <c r="F694" s="993"/>
      <c r="G694" s="61"/>
      <c r="H694" s="295"/>
      <c r="I694" s="295"/>
      <c r="J694" s="295"/>
      <c r="K694" s="295"/>
    </row>
    <row r="695" spans="1:11">
      <c r="A695" s="286"/>
      <c r="B695" s="286"/>
      <c r="C695" s="286"/>
      <c r="D695" s="993"/>
      <c r="E695" s="993"/>
      <c r="F695" s="993"/>
      <c r="G695" s="61"/>
      <c r="H695" s="295"/>
      <c r="I695" s="295"/>
      <c r="J695" s="295"/>
      <c r="K695" s="295"/>
    </row>
    <row r="696" spans="1:11" s="754" customFormat="1">
      <c r="A696" s="286"/>
      <c r="B696" s="286"/>
      <c r="C696" s="286"/>
      <c r="D696" s="773"/>
      <c r="E696" s="773"/>
      <c r="F696" s="773"/>
      <c r="G696" s="61"/>
      <c r="H696" s="295"/>
      <c r="I696" s="295"/>
      <c r="J696" s="295"/>
      <c r="K696" s="295"/>
    </row>
    <row r="697" spans="1:11" s="754" customFormat="1">
      <c r="A697" s="286"/>
      <c r="B697" s="751" t="s">
        <v>332</v>
      </c>
      <c r="C697" s="286"/>
      <c r="D697" s="993" t="s">
        <v>1336</v>
      </c>
      <c r="E697" s="993"/>
      <c r="F697" s="993"/>
      <c r="G697" s="61"/>
      <c r="H697" s="295"/>
      <c r="I697" s="295"/>
      <c r="J697" s="295"/>
      <c r="K697" s="295"/>
    </row>
    <row r="698" spans="1:11" s="754" customFormat="1">
      <c r="A698" s="286"/>
      <c r="B698" s="286"/>
      <c r="C698" s="286"/>
      <c r="D698" s="993"/>
      <c r="E698" s="993"/>
      <c r="F698" s="993"/>
      <c r="G698" s="61"/>
      <c r="H698" s="295"/>
      <c r="I698" s="295"/>
      <c r="J698" s="295"/>
      <c r="K698" s="295"/>
    </row>
    <row r="699" spans="1:11" s="754" customFormat="1">
      <c r="A699" s="286"/>
      <c r="B699" s="286"/>
      <c r="C699" s="286"/>
      <c r="D699" s="773"/>
      <c r="E699" s="773"/>
      <c r="F699" s="773"/>
      <c r="G699" s="61"/>
      <c r="H699" s="295"/>
      <c r="I699" s="295"/>
      <c r="J699" s="295"/>
      <c r="K699" s="295"/>
    </row>
    <row r="700" spans="1:11" s="754" customFormat="1">
      <c r="A700" s="286"/>
      <c r="B700" s="751" t="s">
        <v>332</v>
      </c>
      <c r="C700" s="286"/>
      <c r="D700" s="993" t="s">
        <v>1337</v>
      </c>
      <c r="E700" s="993"/>
      <c r="F700" s="993"/>
      <c r="G700" s="61"/>
      <c r="H700" s="295"/>
      <c r="I700" s="295"/>
      <c r="J700" s="295"/>
      <c r="K700" s="295"/>
    </row>
    <row r="701" spans="1:11" s="754" customFormat="1">
      <c r="A701" s="286"/>
      <c r="B701" s="286"/>
      <c r="C701" s="286"/>
      <c r="D701" s="993"/>
      <c r="E701" s="993"/>
      <c r="F701" s="993"/>
      <c r="G701" s="61"/>
      <c r="H701" s="295"/>
      <c r="I701" s="295"/>
      <c r="J701" s="295"/>
      <c r="K701" s="295"/>
    </row>
    <row r="702" spans="1:11" s="754" customFormat="1">
      <c r="A702" s="286"/>
      <c r="B702" s="286"/>
      <c r="C702" s="286"/>
      <c r="D702" s="993"/>
      <c r="E702" s="993"/>
      <c r="F702" s="993"/>
      <c r="G702" s="61"/>
      <c r="H702" s="295"/>
      <c r="I702" s="295"/>
      <c r="J702" s="295"/>
      <c r="K702" s="295"/>
    </row>
    <row r="703" spans="1:11" s="754" customFormat="1">
      <c r="A703" s="286"/>
      <c r="B703" s="286"/>
      <c r="C703" s="286"/>
      <c r="D703" s="773"/>
      <c r="E703" s="773"/>
      <c r="F703" s="773"/>
      <c r="G703" s="61"/>
      <c r="H703" s="295"/>
      <c r="I703" s="295"/>
      <c r="J703" s="295"/>
      <c r="K703" s="295"/>
    </row>
    <row r="704" spans="1:11">
      <c r="A704" s="286"/>
      <c r="B704" s="751" t="s">
        <v>332</v>
      </c>
      <c r="C704" s="286"/>
      <c r="D704" s="993" t="s">
        <v>1330</v>
      </c>
      <c r="E704" s="993"/>
      <c r="F704" s="993"/>
      <c r="G704" s="61"/>
      <c r="H704" s="295"/>
      <c r="I704" s="295"/>
      <c r="J704" s="295"/>
      <c r="K704" s="295"/>
    </row>
    <row r="705" spans="1:11">
      <c r="A705" s="286"/>
      <c r="B705" s="286"/>
      <c r="C705" s="286"/>
      <c r="D705" s="993"/>
      <c r="E705" s="993"/>
      <c r="F705" s="993"/>
      <c r="G705" s="61"/>
      <c r="H705" s="295"/>
      <c r="I705" s="295"/>
      <c r="J705" s="295"/>
      <c r="K705" s="295"/>
    </row>
    <row r="706" spans="1:11">
      <c r="A706" s="286"/>
      <c r="B706" s="286"/>
      <c r="C706" s="286"/>
      <c r="D706" s="993"/>
      <c r="E706" s="993"/>
      <c r="F706" s="993"/>
      <c r="G706" s="61"/>
      <c r="H706" s="295"/>
      <c r="I706" s="295"/>
      <c r="J706" s="295"/>
      <c r="K706" s="295"/>
    </row>
    <row r="707" spans="1:11">
      <c r="A707" s="286"/>
      <c r="B707" s="286"/>
      <c r="C707" s="286"/>
      <c r="D707" s="137"/>
      <c r="G707" s="61"/>
      <c r="H707" s="295"/>
      <c r="I707" s="295"/>
      <c r="J707" s="295"/>
      <c r="K707" s="295"/>
    </row>
    <row r="708" spans="1:11">
      <c r="A708" s="286"/>
      <c r="B708" s="751" t="s">
        <v>332</v>
      </c>
      <c r="C708" s="286"/>
      <c r="D708" s="993" t="s">
        <v>1331</v>
      </c>
      <c r="E708" s="993"/>
      <c r="F708" s="993"/>
      <c r="G708" s="61"/>
      <c r="H708" s="295"/>
      <c r="I708" s="295"/>
      <c r="J708" s="295"/>
      <c r="K708" s="295"/>
    </row>
    <row r="709" spans="1:11">
      <c r="A709" s="286"/>
      <c r="B709" s="286"/>
      <c r="C709" s="286"/>
      <c r="D709" s="993"/>
      <c r="E709" s="993"/>
      <c r="F709" s="993"/>
      <c r="G709" s="61"/>
      <c r="H709" s="295"/>
      <c r="I709" s="295"/>
      <c r="J709" s="295"/>
      <c r="K709" s="295"/>
    </row>
    <row r="710" spans="1:11">
      <c r="A710" s="286"/>
      <c r="B710" s="286"/>
      <c r="C710" s="286"/>
      <c r="D710" s="993"/>
      <c r="E710" s="993"/>
      <c r="F710" s="993"/>
      <c r="G710" s="61"/>
      <c r="H710" s="295"/>
      <c r="I710" s="295"/>
      <c r="J710" s="295"/>
      <c r="K710" s="295"/>
    </row>
    <row r="711" spans="1:11">
      <c r="A711" s="286"/>
      <c r="B711" s="286"/>
      <c r="C711" s="286"/>
      <c r="D711" s="15"/>
      <c r="G711" s="61"/>
      <c r="H711" s="295"/>
      <c r="I711" s="295"/>
      <c r="J711" s="295"/>
      <c r="K711" s="295"/>
    </row>
    <row r="712" spans="1:11" ht="14.25">
      <c r="A712" s="287"/>
      <c r="B712" s="751" t="s">
        <v>332</v>
      </c>
      <c r="C712" s="286"/>
      <c r="D712" s="971" t="s">
        <v>1332</v>
      </c>
      <c r="E712" s="971"/>
      <c r="F712" s="971"/>
      <c r="G712" s="61"/>
      <c r="H712" s="295"/>
      <c r="I712" s="295"/>
      <c r="J712" s="295"/>
      <c r="K712" s="295"/>
    </row>
    <row r="713" spans="1:11">
      <c r="A713" s="286"/>
      <c r="B713" s="286"/>
      <c r="C713" s="286"/>
      <c r="D713" s="971"/>
      <c r="E713" s="971"/>
      <c r="F713" s="971"/>
      <c r="G713" s="61"/>
      <c r="H713" s="295"/>
      <c r="I713" s="295"/>
      <c r="J713" s="295"/>
      <c r="K713" s="295"/>
    </row>
    <row r="714" spans="1:11">
      <c r="A714" s="286"/>
      <c r="B714" s="286"/>
      <c r="C714" s="286"/>
      <c r="D714" s="971"/>
      <c r="E714" s="971"/>
      <c r="F714" s="971"/>
      <c r="G714" s="61"/>
      <c r="H714" s="295"/>
      <c r="I714" s="295"/>
      <c r="J714" s="295"/>
      <c r="K714" s="295"/>
    </row>
    <row r="715" spans="1:11">
      <c r="A715" s="286"/>
      <c r="B715" s="286"/>
      <c r="C715" s="286"/>
      <c r="D715" s="971"/>
      <c r="E715" s="971"/>
      <c r="F715" s="971"/>
      <c r="G715" s="61"/>
      <c r="H715" s="295"/>
      <c r="I715" s="295"/>
      <c r="J715" s="295"/>
      <c r="K715" s="295"/>
    </row>
    <row r="716" spans="1:11">
      <c r="A716" s="286"/>
      <c r="B716" s="286"/>
      <c r="C716" s="286"/>
      <c r="D716" s="289"/>
      <c r="G716" s="61"/>
      <c r="H716" s="295"/>
      <c r="I716" s="295"/>
      <c r="J716" s="295"/>
      <c r="K716" s="295"/>
    </row>
    <row r="717" spans="1:11" ht="14.25">
      <c r="A717" s="287"/>
      <c r="B717" s="751" t="s">
        <v>332</v>
      </c>
      <c r="C717" s="286"/>
      <c r="D717" s="993" t="s">
        <v>1471</v>
      </c>
      <c r="E717" s="993"/>
      <c r="F717" s="993"/>
      <c r="G717" s="61"/>
      <c r="H717" s="295"/>
      <c r="I717" s="295"/>
      <c r="J717" s="295"/>
      <c r="K717" s="295"/>
    </row>
    <row r="718" spans="1:11">
      <c r="A718" s="286"/>
      <c r="B718" s="286"/>
      <c r="C718" s="286"/>
      <c r="D718" s="993"/>
      <c r="E718" s="993"/>
      <c r="F718" s="993"/>
      <c r="G718" s="61"/>
      <c r="H718" s="295"/>
      <c r="I718" s="295"/>
      <c r="J718" s="295"/>
      <c r="K718" s="295"/>
    </row>
    <row r="719" spans="1:11">
      <c r="A719" s="286"/>
      <c r="B719" s="286"/>
      <c r="C719" s="286"/>
      <c r="D719" s="993"/>
      <c r="E719" s="993"/>
      <c r="F719" s="993"/>
      <c r="G719" s="61"/>
      <c r="H719" s="295"/>
      <c r="I719" s="295"/>
      <c r="J719" s="295"/>
      <c r="K719" s="295"/>
    </row>
    <row r="720" spans="1:11">
      <c r="A720" s="286"/>
      <c r="B720" s="286"/>
      <c r="C720" s="286"/>
      <c r="D720" s="993"/>
      <c r="E720" s="993"/>
      <c r="F720" s="993"/>
      <c r="G720" s="61"/>
      <c r="H720" s="295"/>
      <c r="I720" s="295"/>
      <c r="J720" s="295"/>
      <c r="K720" s="295"/>
    </row>
    <row r="721" spans="1:11">
      <c r="A721" s="286"/>
      <c r="B721" s="286"/>
      <c r="C721" s="286"/>
      <c r="D721" s="993"/>
      <c r="E721" s="993"/>
      <c r="F721" s="993"/>
      <c r="G721" s="61"/>
      <c r="H721" s="295"/>
      <c r="I721" s="295"/>
      <c r="J721" s="295"/>
      <c r="K721" s="295"/>
    </row>
    <row r="722" spans="1:11">
      <c r="A722" s="286"/>
      <c r="B722" s="286"/>
      <c r="C722" s="286"/>
      <c r="D722" s="993"/>
      <c r="E722" s="993"/>
      <c r="F722" s="993"/>
      <c r="G722" s="61"/>
      <c r="H722" s="295"/>
      <c r="I722" s="295"/>
      <c r="J722" s="295"/>
      <c r="K722" s="295"/>
    </row>
    <row r="723" spans="1:11">
      <c r="A723" s="286"/>
      <c r="B723" s="286"/>
      <c r="C723" s="286"/>
      <c r="D723" s="993"/>
      <c r="E723" s="993"/>
      <c r="F723" s="993"/>
      <c r="G723" s="61"/>
      <c r="H723" s="295"/>
      <c r="I723" s="295"/>
      <c r="J723" s="295"/>
      <c r="K723" s="295"/>
    </row>
    <row r="724" spans="1:11">
      <c r="A724" s="286"/>
      <c r="B724" s="286"/>
      <c r="C724" s="286"/>
      <c r="D724" s="1004" t="s">
        <v>1333</v>
      </c>
      <c r="E724" s="1004"/>
      <c r="F724" s="1004"/>
      <c r="G724" s="61"/>
      <c r="H724" s="295"/>
      <c r="I724" s="295"/>
      <c r="J724" s="295"/>
      <c r="K724" s="295"/>
    </row>
    <row r="725" spans="1:11" s="754" customFormat="1">
      <c r="A725" s="286"/>
      <c r="B725" s="286"/>
      <c r="C725" s="286"/>
      <c r="D725" s="586"/>
      <c r="E725" s="8"/>
      <c r="F725" s="8"/>
      <c r="G725" s="61"/>
      <c r="H725" s="295"/>
      <c r="I725" s="295"/>
      <c r="J725" s="295"/>
      <c r="K725" s="295"/>
    </row>
    <row r="726" spans="1:11">
      <c r="A726" s="997" t="s">
        <v>1276</v>
      </c>
      <c r="B726" s="997"/>
      <c r="C726" s="997"/>
      <c r="D726" s="997"/>
      <c r="E726" s="997"/>
      <c r="F726" s="997"/>
      <c r="G726" s="997"/>
      <c r="H726" s="295"/>
      <c r="I726" s="295"/>
      <c r="J726" s="295"/>
      <c r="K726" s="295"/>
    </row>
    <row r="727" spans="1:11">
      <c r="A727" s="286"/>
      <c r="B727" s="286"/>
      <c r="C727" s="286"/>
      <c r="D727" s="289"/>
      <c r="G727" s="297"/>
      <c r="H727" s="295"/>
      <c r="I727" s="295"/>
      <c r="J727" s="295"/>
      <c r="K727" s="295"/>
    </row>
    <row r="728" spans="1:11" ht="13.15" customHeight="1">
      <c r="C728" s="286"/>
      <c r="D728" s="1012" t="s">
        <v>1300</v>
      </c>
      <c r="E728" s="1012"/>
      <c r="F728" s="1012"/>
      <c r="G728" s="297"/>
      <c r="H728" s="295"/>
      <c r="I728" s="295"/>
      <c r="J728" s="295"/>
      <c r="K728" s="295"/>
    </row>
    <row r="729" spans="1:11">
      <c r="A729" s="286"/>
      <c r="B729" s="286"/>
      <c r="C729" s="286"/>
      <c r="D729" s="999" t="s">
        <v>1301</v>
      </c>
      <c r="E729" s="999"/>
      <c r="F729" s="999"/>
      <c r="G729" s="297"/>
      <c r="H729" s="295"/>
      <c r="I729" s="295"/>
      <c r="J729" s="295"/>
      <c r="K729" s="295"/>
    </row>
    <row r="730" spans="1:11">
      <c r="A730" s="286"/>
      <c r="B730" s="286"/>
      <c r="C730" s="286"/>
      <c r="G730" s="297"/>
      <c r="H730" s="295"/>
      <c r="I730" s="295"/>
      <c r="J730" s="295"/>
      <c r="K730" s="295"/>
    </row>
    <row r="731" spans="1:11" s="43" customFormat="1" ht="14.25">
      <c r="A731" s="287"/>
      <c r="B731" s="751" t="s">
        <v>332</v>
      </c>
      <c r="C731" s="139"/>
      <c r="D731" s="971" t="s">
        <v>1302</v>
      </c>
      <c r="E731" s="971"/>
      <c r="F731" s="971"/>
      <c r="G731" s="297"/>
      <c r="H731" s="298"/>
      <c r="I731" s="298"/>
      <c r="J731" s="298"/>
      <c r="K731" s="298"/>
    </row>
    <row r="732" spans="1:11" s="43" customFormat="1" ht="10.5" customHeight="1">
      <c r="A732" s="139"/>
      <c r="B732" s="748"/>
      <c r="C732" s="139"/>
      <c r="D732" s="971"/>
      <c r="E732" s="971"/>
      <c r="F732" s="971"/>
      <c r="G732" s="297"/>
      <c r="H732" s="298"/>
      <c r="I732" s="298"/>
      <c r="J732" s="298"/>
      <c r="K732" s="298"/>
    </row>
    <row r="733" spans="1:11" s="43" customFormat="1">
      <c r="A733" s="139"/>
      <c r="B733" s="748"/>
      <c r="C733" s="139"/>
      <c r="D733" s="971"/>
      <c r="E733" s="971"/>
      <c r="F733" s="971"/>
      <c r="G733" s="297"/>
      <c r="H733" s="298"/>
      <c r="I733" s="298"/>
      <c r="J733" s="298"/>
      <c r="K733" s="298"/>
    </row>
    <row r="734" spans="1:11">
      <c r="D734" s="971"/>
      <c r="E734" s="971"/>
      <c r="F734" s="971"/>
      <c r="G734" s="297"/>
      <c r="H734" s="295"/>
      <c r="I734" s="295"/>
      <c r="J734" s="295"/>
      <c r="K734" s="295"/>
    </row>
    <row r="735" spans="1:11">
      <c r="A735" s="299"/>
      <c r="B735" s="299"/>
      <c r="C735" s="299"/>
      <c r="D735" s="971"/>
      <c r="E735" s="971"/>
      <c r="F735" s="971"/>
      <c r="G735" s="301"/>
      <c r="H735" s="295"/>
      <c r="I735" s="295"/>
      <c r="J735" s="295"/>
      <c r="K735" s="295"/>
    </row>
    <row r="736" spans="1:11" ht="15.6" customHeight="1">
      <c r="A736" s="299"/>
      <c r="B736" s="299"/>
      <c r="C736" s="299"/>
      <c r="D736" s="971"/>
      <c r="E736" s="971"/>
      <c r="F736" s="971"/>
      <c r="G736" s="301"/>
      <c r="H736" s="295"/>
      <c r="I736" s="295"/>
      <c r="J736" s="295"/>
      <c r="K736" s="295"/>
    </row>
    <row r="737" spans="1:11">
      <c r="A737" s="299"/>
      <c r="B737" s="299"/>
      <c r="C737" s="299"/>
      <c r="D737" s="415"/>
      <c r="E737" s="300"/>
      <c r="F737" s="300"/>
      <c r="G737" s="301"/>
      <c r="H737" s="295"/>
      <c r="I737" s="295"/>
      <c r="J737" s="295"/>
      <c r="K737" s="295"/>
    </row>
    <row r="738" spans="1:11" s="448" customFormat="1" ht="14.25">
      <c r="A738" s="446"/>
      <c r="B738" s="751" t="s">
        <v>332</v>
      </c>
      <c r="C738" s="447"/>
      <c r="D738" s="978" t="s">
        <v>1303</v>
      </c>
      <c r="E738" s="978"/>
      <c r="F738" s="978"/>
      <c r="G738" s="341"/>
    </row>
    <row r="739" spans="1:11" s="448" customFormat="1">
      <c r="A739" s="447"/>
      <c r="B739" s="447"/>
      <c r="C739" s="447"/>
      <c r="D739" s="978"/>
      <c r="E739" s="978"/>
      <c r="F739" s="978"/>
      <c r="G739" s="341"/>
    </row>
    <row r="740" spans="1:11" s="448" customFormat="1">
      <c r="A740" s="447"/>
      <c r="B740" s="447"/>
      <c r="C740" s="447"/>
      <c r="D740" s="978"/>
      <c r="E740" s="978"/>
      <c r="F740" s="978"/>
      <c r="G740" s="341"/>
    </row>
    <row r="741" spans="1:11" s="448" customFormat="1">
      <c r="A741" s="447"/>
      <c r="B741" s="447"/>
      <c r="C741" s="447"/>
      <c r="D741" s="978"/>
      <c r="E741" s="978"/>
      <c r="F741" s="978"/>
      <c r="G741" s="341"/>
    </row>
    <row r="742" spans="1:11" s="448" customFormat="1">
      <c r="A742" s="447"/>
      <c r="B742" s="447"/>
      <c r="C742" s="447"/>
      <c r="D742" s="415"/>
      <c r="E742" s="341"/>
      <c r="F742" s="341"/>
      <c r="G742" s="341"/>
    </row>
    <row r="743" spans="1:11" s="448" customFormat="1" ht="14.25">
      <c r="A743" s="287"/>
      <c r="B743" s="751" t="s">
        <v>332</v>
      </c>
      <c r="C743" s="447"/>
      <c r="D743" s="1013" t="s">
        <v>1304</v>
      </c>
      <c r="E743" s="1013"/>
      <c r="F743" s="1013"/>
      <c r="G743" s="341"/>
    </row>
    <row r="744" spans="1:11" s="448" customFormat="1">
      <c r="A744" s="447"/>
      <c r="B744" s="447"/>
      <c r="C744" s="447"/>
      <c r="D744" s="1013"/>
      <c r="E744" s="1013"/>
      <c r="F744" s="1013"/>
      <c r="G744" s="341"/>
    </row>
    <row r="745" spans="1:11" s="448" customFormat="1">
      <c r="A745" s="447"/>
      <c r="B745" s="447"/>
      <c r="C745" s="447"/>
      <c r="D745" s="1013"/>
      <c r="E745" s="1013"/>
      <c r="F745" s="1013"/>
      <c r="G745" s="341"/>
    </row>
    <row r="746" spans="1:11">
      <c r="A746" s="299"/>
      <c r="B746" s="299"/>
      <c r="C746" s="299"/>
      <c r="D746" s="415"/>
      <c r="E746" s="300"/>
      <c r="F746" s="300"/>
      <c r="G746" s="301"/>
      <c r="H746" s="295"/>
      <c r="I746" s="295"/>
      <c r="J746" s="295"/>
      <c r="K746" s="295"/>
    </row>
    <row r="747" spans="1:11" ht="14.25">
      <c r="A747" s="287"/>
      <c r="B747" s="751" t="s">
        <v>332</v>
      </c>
      <c r="C747" s="299"/>
      <c r="D747" s="978" t="s">
        <v>1305</v>
      </c>
      <c r="E747" s="978"/>
      <c r="F747" s="978"/>
      <c r="G747" s="301"/>
      <c r="H747" s="295"/>
      <c r="I747" s="295"/>
      <c r="J747" s="295"/>
      <c r="K747" s="295"/>
    </row>
    <row r="748" spans="1:11">
      <c r="A748" s="299"/>
      <c r="B748" s="299"/>
      <c r="C748" s="299"/>
      <c r="D748" s="978"/>
      <c r="E748" s="978"/>
      <c r="F748" s="978"/>
      <c r="G748" s="301"/>
      <c r="H748" s="295"/>
      <c r="I748" s="295"/>
      <c r="J748" s="295"/>
      <c r="K748" s="295"/>
    </row>
    <row r="749" spans="1:11" s="754" customFormat="1">
      <c r="A749" s="299"/>
      <c r="B749" s="299"/>
      <c r="C749" s="299"/>
      <c r="D749" s="767"/>
      <c r="E749" s="767"/>
      <c r="F749" s="767"/>
      <c r="G749" s="301"/>
      <c r="H749" s="295"/>
      <c r="I749" s="295"/>
      <c r="J749" s="295"/>
      <c r="K749" s="295"/>
    </row>
    <row r="750" spans="1:11" s="754" customFormat="1">
      <c r="A750" s="299"/>
      <c r="B750" s="751" t="s">
        <v>332</v>
      </c>
      <c r="C750" s="299"/>
      <c r="D750" s="978" t="s">
        <v>1306</v>
      </c>
      <c r="E750" s="978"/>
      <c r="F750" s="978"/>
      <c r="G750" s="301"/>
      <c r="H750" s="295"/>
      <c r="I750" s="295"/>
      <c r="J750" s="295"/>
      <c r="K750" s="295"/>
    </row>
    <row r="751" spans="1:11" s="754" customFormat="1">
      <c r="A751" s="299"/>
      <c r="B751" s="299"/>
      <c r="C751" s="299"/>
      <c r="D751" s="978"/>
      <c r="E751" s="978"/>
      <c r="F751" s="978"/>
      <c r="G751" s="301"/>
      <c r="H751" s="295"/>
      <c r="I751" s="295"/>
      <c r="J751" s="295"/>
      <c r="K751" s="295"/>
    </row>
    <row r="752" spans="1:11" s="754" customFormat="1">
      <c r="A752" s="299"/>
      <c r="B752" s="299"/>
      <c r="C752" s="299"/>
      <c r="D752" s="978"/>
      <c r="E752" s="978"/>
      <c r="F752" s="978"/>
      <c r="G752" s="301"/>
      <c r="H752" s="295"/>
      <c r="I752" s="295"/>
      <c r="J752" s="295"/>
      <c r="K752" s="295"/>
    </row>
    <row r="753" spans="1:11" s="754" customFormat="1">
      <c r="A753" s="299"/>
      <c r="B753" s="299"/>
      <c r="C753" s="299"/>
      <c r="D753" s="767"/>
      <c r="E753" s="767"/>
      <c r="F753" s="767"/>
      <c r="G753" s="301"/>
      <c r="H753" s="295"/>
      <c r="I753" s="295"/>
      <c r="J753" s="295"/>
      <c r="K753" s="295"/>
    </row>
    <row r="754" spans="1:11">
      <c r="A754" s="1007" t="s">
        <v>1307</v>
      </c>
      <c r="B754" s="1007"/>
      <c r="C754" s="1007"/>
      <c r="D754" s="1007"/>
      <c r="E754" s="1007"/>
      <c r="F754" s="1007"/>
      <c r="G754" s="1007"/>
    </row>
    <row r="755" spans="1:11">
      <c r="A755" s="286"/>
      <c r="B755" s="286"/>
      <c r="C755" s="286"/>
      <c r="D755" s="302"/>
      <c r="F755" s="155"/>
      <c r="G755" s="297"/>
    </row>
    <row r="756" spans="1:11">
      <c r="A756" s="299"/>
      <c r="B756" s="299"/>
      <c r="C756" s="481"/>
      <c r="D756" s="1008" t="s">
        <v>1291</v>
      </c>
      <c r="E756" s="1008"/>
      <c r="F756" s="1008"/>
      <c r="G756" s="297"/>
    </row>
    <row r="757" spans="1:11">
      <c r="A757" s="552"/>
      <c r="B757" s="552"/>
      <c r="C757" s="551"/>
      <c r="D757" s="1009" t="s">
        <v>1308</v>
      </c>
      <c r="E757" s="1009"/>
      <c r="F757" s="1009"/>
      <c r="G757" s="297"/>
    </row>
    <row r="758" spans="1:11">
      <c r="A758" s="299"/>
      <c r="B758" s="299"/>
      <c r="C758" s="481"/>
      <c r="D758" s="765"/>
      <c r="E758" s="765"/>
      <c r="F758" s="765"/>
      <c r="G758" s="297"/>
    </row>
    <row r="759" spans="1:11" ht="14.25">
      <c r="A759" s="287"/>
      <c r="B759" s="751" t="s">
        <v>332</v>
      </c>
      <c r="C759" s="481"/>
      <c r="D759" s="1010" t="s">
        <v>1151</v>
      </c>
      <c r="E759" s="1010"/>
      <c r="F759" s="1010"/>
      <c r="G759" s="297"/>
    </row>
    <row r="760" spans="1:11">
      <c r="A760" s="299"/>
      <c r="B760" s="299"/>
      <c r="C760" s="481"/>
      <c r="D760" s="764"/>
      <c r="E760" s="1011" t="s">
        <v>1292</v>
      </c>
      <c r="F760" s="1011"/>
      <c r="G760" s="297"/>
    </row>
    <row r="761" spans="1:11">
      <c r="A761" s="293"/>
      <c r="B761" s="293"/>
      <c r="C761" s="293"/>
      <c r="D761" s="142"/>
      <c r="F761" s="61"/>
      <c r="G761" s="297"/>
    </row>
    <row r="762" spans="1:11">
      <c r="A762" s="1005" t="s">
        <v>513</v>
      </c>
      <c r="B762" s="1005"/>
      <c r="C762" s="1005"/>
      <c r="D762" s="1005"/>
      <c r="E762" s="1005"/>
      <c r="F762" s="1005"/>
      <c r="G762" s="1005"/>
    </row>
    <row r="763" spans="1:11">
      <c r="A763" s="281"/>
      <c r="B763" s="745"/>
      <c r="C763" s="292"/>
      <c r="D763" s="297"/>
      <c r="E763" s="297"/>
      <c r="F763" s="297"/>
      <c r="G763" s="297"/>
    </row>
    <row r="764" spans="1:11">
      <c r="A764" s="142"/>
      <c r="B764" s="1006" t="s">
        <v>1150</v>
      </c>
      <c r="C764" s="1006"/>
      <c r="D764" s="1006"/>
      <c r="E764" s="1006"/>
      <c r="F764" s="1006"/>
      <c r="G764" s="297"/>
    </row>
    <row r="765" spans="1:11">
      <c r="A765" s="27"/>
      <c r="B765" s="747"/>
      <c r="G765" s="297"/>
    </row>
    <row r="766" spans="1:11">
      <c r="A766" s="1005" t="s">
        <v>514</v>
      </c>
      <c r="B766" s="1005"/>
      <c r="C766" s="1005"/>
      <c r="D766" s="1005"/>
      <c r="E766" s="1005"/>
      <c r="F766" s="1005"/>
      <c r="G766" s="1005"/>
    </row>
    <row r="767" spans="1:11">
      <c r="A767" s="281"/>
      <c r="B767" s="745"/>
      <c r="C767" s="281"/>
      <c r="D767" s="289"/>
      <c r="G767" s="297"/>
    </row>
    <row r="768" spans="1:11">
      <c r="A768" s="142"/>
      <c r="B768" s="1002" t="s">
        <v>512</v>
      </c>
      <c r="C768" s="1002"/>
      <c r="D768" s="1002"/>
      <c r="E768" s="1002"/>
      <c r="F768" s="1002"/>
      <c r="G768" s="297"/>
    </row>
    <row r="769" spans="1:7" ht="14.25">
      <c r="A769" s="287"/>
      <c r="B769" s="287"/>
      <c r="D769" s="142"/>
      <c r="E769" s="142"/>
      <c r="F769" s="297"/>
      <c r="G769" s="297"/>
    </row>
    <row r="770" spans="1:7">
      <c r="A770" s="1005" t="s">
        <v>515</v>
      </c>
      <c r="B770" s="1005"/>
      <c r="C770" s="1005"/>
      <c r="D770" s="1005"/>
      <c r="E770" s="1005"/>
      <c r="F770" s="1005"/>
      <c r="G770" s="1005"/>
    </row>
    <row r="771" spans="1:7">
      <c r="C771" s="286"/>
      <c r="D771" s="285"/>
      <c r="E771" s="142"/>
      <c r="F771" s="297"/>
      <c r="G771" s="297"/>
    </row>
    <row r="772" spans="1:7">
      <c r="A772" s="142"/>
      <c r="B772" s="1002" t="s">
        <v>512</v>
      </c>
      <c r="C772" s="1002"/>
      <c r="D772" s="1002"/>
      <c r="E772" s="1002"/>
      <c r="F772" s="1002"/>
      <c r="G772" s="297"/>
    </row>
    <row r="773" spans="1:7">
      <c r="A773" s="142"/>
      <c r="B773" s="142"/>
      <c r="C773" s="292"/>
      <c r="D773" s="297"/>
      <c r="E773" s="297"/>
      <c r="F773" s="297"/>
      <c r="G773" s="297"/>
    </row>
    <row r="774" spans="1:7">
      <c r="A774" s="1005" t="s">
        <v>516</v>
      </c>
      <c r="B774" s="1005"/>
      <c r="C774" s="1005"/>
      <c r="D774" s="1005"/>
      <c r="E774" s="1005"/>
      <c r="F774" s="1005"/>
      <c r="G774" s="1005"/>
    </row>
    <row r="775" spans="1:7">
      <c r="A775" s="142"/>
      <c r="B775" s="142"/>
    </row>
    <row r="776" spans="1:7">
      <c r="A776" s="142"/>
      <c r="B776" s="1002" t="s">
        <v>512</v>
      </c>
      <c r="C776" s="1002"/>
      <c r="D776" s="1002"/>
      <c r="E776" s="1002"/>
      <c r="F776" s="1002"/>
    </row>
    <row r="777" spans="1:7">
      <c r="A777" s="292"/>
      <c r="B777" s="292"/>
      <c r="C777" s="292"/>
      <c r="D777" s="284"/>
      <c r="F777" s="297"/>
    </row>
    <row r="778" spans="1:7">
      <c r="A778" s="1005" t="s">
        <v>517</v>
      </c>
      <c r="B778" s="1005"/>
      <c r="C778" s="1005"/>
      <c r="D778" s="1005"/>
      <c r="E778" s="1005"/>
      <c r="F778" s="1005"/>
      <c r="G778" s="1005"/>
    </row>
    <row r="779" spans="1:7">
      <c r="A779" s="142"/>
      <c r="B779" s="142"/>
    </row>
    <row r="780" spans="1:7">
      <c r="A780" s="142"/>
      <c r="B780" s="1002" t="s">
        <v>512</v>
      </c>
      <c r="C780" s="1002"/>
      <c r="D780" s="1002"/>
      <c r="E780" s="1002"/>
      <c r="F780" s="1002"/>
    </row>
    <row r="781" spans="1:7">
      <c r="A781" s="292"/>
      <c r="B781" s="292"/>
      <c r="C781" s="292"/>
      <c r="D781" s="284"/>
      <c r="F781" s="297"/>
    </row>
    <row r="782" spans="1:7">
      <c r="A782" s="1005" t="s">
        <v>518</v>
      </c>
      <c r="B782" s="1005"/>
      <c r="C782" s="1005"/>
      <c r="D782" s="1005"/>
      <c r="E782" s="1005"/>
      <c r="F782" s="1005"/>
      <c r="G782" s="1005"/>
    </row>
    <row r="783" spans="1:7">
      <c r="A783" s="142"/>
      <c r="B783" s="142"/>
    </row>
    <row r="784" spans="1:7">
      <c r="A784" s="142"/>
      <c r="B784" s="1002" t="s">
        <v>512</v>
      </c>
      <c r="C784" s="1002"/>
      <c r="D784" s="1002"/>
      <c r="E784" s="1002"/>
      <c r="F784" s="1002"/>
    </row>
    <row r="785" spans="1:7">
      <c r="A785" s="291"/>
      <c r="B785" s="291"/>
      <c r="C785" s="291"/>
      <c r="D785" s="303"/>
      <c r="E785" s="61"/>
      <c r="F785" s="61"/>
      <c r="G785" s="61"/>
    </row>
    <row r="786" spans="1:7">
      <c r="A786" s="1005" t="s">
        <v>203</v>
      </c>
      <c r="B786" s="1005"/>
      <c r="C786" s="1005"/>
      <c r="D786" s="1005"/>
      <c r="E786" s="1005"/>
      <c r="F786" s="1005"/>
      <c r="G786" s="1005"/>
    </row>
    <row r="787" spans="1:7">
      <c r="A787" s="142"/>
      <c r="B787" s="142"/>
    </row>
    <row r="788" spans="1:7">
      <c r="A788" s="142"/>
      <c r="B788" s="1002" t="s">
        <v>512</v>
      </c>
      <c r="C788" s="1002"/>
      <c r="D788" s="1002"/>
      <c r="E788" s="1002"/>
      <c r="F788" s="1002"/>
    </row>
    <row r="789" spans="1:7">
      <c r="A789" s="142"/>
      <c r="B789" s="142"/>
      <c r="D789" s="284"/>
    </row>
    <row r="790" spans="1:7">
      <c r="A790" s="1005" t="s">
        <v>1000</v>
      </c>
      <c r="B790" s="1005"/>
      <c r="C790" s="1005"/>
      <c r="D790" s="1005"/>
      <c r="E790" s="1005"/>
      <c r="F790" s="1005"/>
      <c r="G790" s="1005"/>
    </row>
    <row r="791" spans="1:7">
      <c r="A791" s="142"/>
      <c r="B791" s="142"/>
    </row>
    <row r="792" spans="1:7">
      <c r="A792" s="142"/>
      <c r="B792" s="1002" t="s">
        <v>512</v>
      </c>
      <c r="C792" s="1002"/>
      <c r="D792" s="1002"/>
      <c r="E792" s="1002"/>
      <c r="F792" s="1002"/>
      <c r="G792" s="15"/>
    </row>
    <row r="793" spans="1:7">
      <c r="A793" s="281"/>
      <c r="B793" s="745"/>
      <c r="C793" s="281"/>
      <c r="E793" s="15"/>
      <c r="F793" s="15"/>
      <c r="G793" s="15"/>
    </row>
    <row r="794" spans="1:7" ht="14.25">
      <c r="A794" s="287"/>
      <c r="B794" s="287"/>
      <c r="C794" s="286"/>
      <c r="D794" s="284"/>
      <c r="E794" s="15"/>
      <c r="F794" s="15"/>
      <c r="G794" s="15"/>
    </row>
    <row r="795" spans="1:7" ht="12.75" hidden="1" customHeight="1">
      <c r="D795" s="142"/>
      <c r="E795" s="15"/>
      <c r="F795" s="15"/>
      <c r="G795" s="15"/>
    </row>
    <row r="796" spans="1:7" ht="12.75" hidden="1" customHeight="1">
      <c r="E796" s="15"/>
      <c r="F796" s="15"/>
      <c r="G796" s="15"/>
    </row>
    <row r="797" spans="1:7" ht="12.75" hidden="1" customHeight="1">
      <c r="E797" s="15"/>
      <c r="F797" s="15"/>
      <c r="G797" s="15"/>
    </row>
    <row r="798" spans="1:7" ht="12.75" hidden="1" customHeight="1">
      <c r="D798" s="54"/>
      <c r="E798" s="15"/>
      <c r="F798" s="15"/>
      <c r="G798" s="15"/>
    </row>
    <row r="799" spans="1:7" ht="12.75" hidden="1" customHeight="1">
      <c r="D799" s="54"/>
      <c r="E799" s="15"/>
      <c r="F799" s="15"/>
      <c r="G799" s="15"/>
    </row>
    <row r="800" spans="1:7" ht="12.75" hidden="1" customHeight="1">
      <c r="D800" s="54"/>
      <c r="E800" s="15"/>
      <c r="F800" s="15"/>
      <c r="G800" s="15"/>
    </row>
    <row r="801" spans="1:7" ht="12.75" hidden="1" customHeight="1">
      <c r="E801" s="15"/>
      <c r="F801" s="15"/>
      <c r="G801" s="15"/>
    </row>
    <row r="802" spans="1:7" ht="14.25" hidden="1" customHeight="1">
      <c r="A802" s="287"/>
      <c r="B802" s="287"/>
      <c r="D802" s="142"/>
      <c r="E802" s="15"/>
      <c r="F802" s="15"/>
      <c r="G802" s="15"/>
    </row>
    <row r="803" spans="1:7" ht="12.75" hidden="1" customHeight="1">
      <c r="E803" s="15"/>
      <c r="F803" s="15"/>
      <c r="G803" s="15"/>
    </row>
    <row r="804" spans="1:7" ht="12.75" hidden="1" customHeight="1">
      <c r="E804" s="15"/>
      <c r="F804" s="15"/>
      <c r="G804" s="15"/>
    </row>
    <row r="805" spans="1:7" ht="12.75" hidden="1" customHeight="1">
      <c r="D805" s="54"/>
      <c r="E805" s="15"/>
      <c r="F805" s="15"/>
      <c r="G805" s="15"/>
    </row>
    <row r="806" spans="1:7" ht="12.75" hidden="1" customHeight="1">
      <c r="D806" s="54"/>
      <c r="E806" s="15"/>
      <c r="F806" s="15"/>
      <c r="G806" s="15"/>
    </row>
    <row r="807" spans="1:7" ht="14.25" hidden="1" customHeight="1">
      <c r="A807" s="287"/>
      <c r="B807" s="287"/>
      <c r="D807" s="142"/>
      <c r="E807" s="15"/>
      <c r="F807" s="15"/>
      <c r="G807" s="15"/>
    </row>
    <row r="808" spans="1:7" ht="12.75" hidden="1" customHeight="1">
      <c r="E808" s="15"/>
      <c r="F808" s="15"/>
      <c r="G808" s="15"/>
    </row>
    <row r="809" spans="1:7" ht="12.75" hidden="1" customHeight="1">
      <c r="E809" s="15"/>
      <c r="F809" s="15"/>
      <c r="G809" s="15"/>
    </row>
    <row r="810" spans="1:7" ht="14.25" hidden="1" customHeight="1">
      <c r="A810" s="287"/>
      <c r="B810" s="287"/>
      <c r="D810" s="142"/>
      <c r="E810" s="15"/>
      <c r="F810" s="15"/>
      <c r="G810" s="15"/>
    </row>
    <row r="811" spans="1:7" ht="12.75" hidden="1" customHeight="1">
      <c r="E811" s="15"/>
      <c r="F811" s="15"/>
      <c r="G811" s="15"/>
    </row>
    <row r="812" spans="1:7" ht="14.25" hidden="1" customHeight="1">
      <c r="A812" s="287"/>
      <c r="B812" s="287"/>
      <c r="D812" s="142"/>
      <c r="E812" s="15"/>
      <c r="F812" s="15"/>
      <c r="G812" s="15"/>
    </row>
    <row r="813" spans="1:7" ht="12.75" hidden="1" customHeight="1">
      <c r="A813" s="293"/>
      <c r="B813" s="293"/>
      <c r="C813" s="293"/>
      <c r="E813" s="15"/>
      <c r="F813" s="15"/>
      <c r="G813" s="15"/>
    </row>
    <row r="814" spans="1:7" ht="12.75" hidden="1" customHeight="1">
      <c r="E814" s="15"/>
      <c r="F814" s="15"/>
      <c r="G814" s="15"/>
    </row>
    <row r="815" spans="1:7" ht="12.75" hidden="1" customHeight="1">
      <c r="E815" s="15"/>
      <c r="F815" s="15"/>
      <c r="G815" s="15"/>
    </row>
    <row r="816" spans="1:7" ht="12.75" hidden="1" customHeight="1">
      <c r="E816" s="15"/>
      <c r="F816" s="15"/>
      <c r="G816" s="15"/>
    </row>
    <row r="817" spans="1:7" ht="12.75" hidden="1" customHeight="1">
      <c r="E817" s="15"/>
      <c r="F817" s="15"/>
      <c r="G817" s="15"/>
    </row>
    <row r="818" spans="1:7" ht="12.75" hidden="1" customHeight="1">
      <c r="E818" s="15"/>
      <c r="F818" s="15"/>
      <c r="G818" s="15"/>
    </row>
    <row r="819" spans="1:7" ht="12.75" hidden="1" customHeight="1">
      <c r="E819" s="15"/>
      <c r="F819" s="15"/>
      <c r="G819" s="15"/>
    </row>
    <row r="820" spans="1:7" ht="12.75" hidden="1" customHeight="1">
      <c r="E820" s="15"/>
      <c r="F820" s="15"/>
      <c r="G820" s="15"/>
    </row>
    <row r="821" spans="1:7" ht="12.75" hidden="1" customHeight="1">
      <c r="E821" s="15"/>
      <c r="F821" s="15"/>
      <c r="G821" s="15"/>
    </row>
    <row r="822" spans="1:7" ht="12.75" hidden="1" customHeight="1">
      <c r="E822" s="15"/>
      <c r="F822" s="15"/>
      <c r="G822" s="15"/>
    </row>
    <row r="823" spans="1:7" ht="12.75" hidden="1" customHeight="1">
      <c r="E823" s="15"/>
      <c r="F823" s="15"/>
      <c r="G823" s="15"/>
    </row>
    <row r="824" spans="1:7" ht="12.75" hidden="1" customHeight="1">
      <c r="A824" s="15"/>
      <c r="B824" s="15"/>
      <c r="C824" s="15"/>
      <c r="D824" s="15"/>
      <c r="E824" s="15"/>
      <c r="F824" s="15"/>
      <c r="G824" s="15"/>
    </row>
    <row r="825" spans="1:7" ht="12.75" hidden="1" customHeight="1">
      <c r="A825" s="15"/>
      <c r="B825" s="15"/>
      <c r="C825" s="15"/>
      <c r="D825" s="15"/>
      <c r="E825" s="15"/>
      <c r="F825" s="15"/>
      <c r="G825" s="15"/>
    </row>
    <row r="826" spans="1:7" ht="12.75" hidden="1" customHeight="1">
      <c r="A826" s="15"/>
      <c r="B826" s="15"/>
      <c r="C826" s="15"/>
      <c r="D826" s="15"/>
      <c r="E826" s="15"/>
      <c r="F826" s="15"/>
      <c r="G826" s="15"/>
    </row>
    <row r="827" spans="1:7" ht="12.75" hidden="1" customHeight="1">
      <c r="A827" s="15"/>
      <c r="B827" s="15"/>
      <c r="C827" s="15"/>
      <c r="D827" s="15"/>
      <c r="E827" s="15"/>
      <c r="F827" s="15"/>
      <c r="G827" s="15"/>
    </row>
    <row r="828" spans="1:7" ht="12.75" hidden="1" customHeight="1">
      <c r="A828" s="15"/>
      <c r="B828" s="15"/>
      <c r="C828" s="15"/>
      <c r="D828" s="15"/>
      <c r="E828" s="15"/>
      <c r="F828" s="15"/>
      <c r="G828" s="15"/>
    </row>
    <row r="829" spans="1:7" ht="12.75" hidden="1" customHeight="1">
      <c r="A829" s="15"/>
      <c r="B829" s="15"/>
      <c r="C829" s="15"/>
      <c r="D829" s="15"/>
      <c r="E829" s="15"/>
      <c r="F829" s="15"/>
      <c r="G829" s="15"/>
    </row>
    <row r="830" spans="1:7" ht="12.75" hidden="1" customHeight="1">
      <c r="A830" s="15"/>
      <c r="B830" s="15"/>
      <c r="C830" s="15"/>
      <c r="D830" s="15"/>
      <c r="E830" s="15"/>
      <c r="F830" s="15"/>
      <c r="G830" s="15"/>
    </row>
    <row r="831" spans="1:7" ht="12.75" hidden="1" customHeight="1">
      <c r="A831" s="15"/>
      <c r="B831" s="15"/>
      <c r="C831" s="15"/>
      <c r="D831" s="15"/>
      <c r="E831" s="15"/>
      <c r="F831" s="15"/>
      <c r="G831" s="15"/>
    </row>
    <row r="832" spans="1:7" ht="12.75" hidden="1" customHeight="1">
      <c r="A832" s="15"/>
      <c r="B832" s="15"/>
      <c r="C832" s="15"/>
      <c r="D832" s="15"/>
      <c r="E832" s="15"/>
      <c r="F832" s="15"/>
      <c r="G832" s="15"/>
    </row>
    <row r="833" spans="1:7" ht="12.75" hidden="1" customHeight="1">
      <c r="A833" s="15"/>
      <c r="B833" s="15"/>
      <c r="C833" s="15"/>
      <c r="D833" s="15"/>
      <c r="E833" s="15"/>
      <c r="F833" s="15"/>
      <c r="G833" s="15"/>
    </row>
    <row r="834" spans="1:7" ht="12.75" hidden="1" customHeight="1">
      <c r="A834" s="15"/>
      <c r="B834" s="15"/>
      <c r="C834" s="15"/>
      <c r="D834" s="15"/>
      <c r="E834" s="15"/>
      <c r="F834" s="15"/>
      <c r="G834" s="15"/>
    </row>
    <row r="835" spans="1:7" ht="12.75" hidden="1" customHeight="1">
      <c r="A835" s="15"/>
      <c r="B835" s="15"/>
      <c r="C835" s="15"/>
      <c r="D835" s="15"/>
      <c r="E835" s="15"/>
      <c r="F835" s="15"/>
      <c r="G835" s="15"/>
    </row>
    <row r="836" spans="1:7" ht="12.75" hidden="1" customHeight="1">
      <c r="A836" s="15"/>
      <c r="B836" s="15"/>
      <c r="C836" s="15"/>
      <c r="D836" s="15"/>
      <c r="E836" s="15"/>
      <c r="F836" s="15"/>
      <c r="G836" s="15"/>
    </row>
    <row r="837" spans="1:7" ht="12.75" hidden="1" customHeight="1">
      <c r="A837" s="15"/>
      <c r="B837" s="15"/>
      <c r="C837" s="15"/>
      <c r="D837" s="15"/>
      <c r="E837" s="15"/>
      <c r="F837" s="15"/>
      <c r="G837" s="15"/>
    </row>
    <row r="838" spans="1:7" ht="12.75" hidden="1" customHeight="1">
      <c r="A838" s="15"/>
      <c r="B838" s="15"/>
      <c r="C838" s="15"/>
      <c r="D838" s="15"/>
      <c r="E838" s="15"/>
      <c r="F838" s="15"/>
      <c r="G838" s="15"/>
    </row>
    <row r="839" spans="1:7" ht="12.75" hidden="1" customHeight="1">
      <c r="A839" s="15"/>
      <c r="B839" s="15"/>
      <c r="C839" s="15"/>
      <c r="D839" s="15"/>
      <c r="E839" s="15"/>
      <c r="F839" s="15"/>
      <c r="G839" s="15"/>
    </row>
    <row r="840" spans="1:7" ht="12.75" hidden="1" customHeight="1">
      <c r="A840" s="15"/>
      <c r="B840" s="15"/>
      <c r="C840" s="15"/>
      <c r="D840" s="15"/>
      <c r="E840" s="15"/>
      <c r="F840" s="15"/>
      <c r="G840" s="15"/>
    </row>
    <row r="841" spans="1:7" ht="12.75" hidden="1" customHeight="1">
      <c r="A841" s="15"/>
      <c r="B841" s="15"/>
      <c r="C841" s="15"/>
      <c r="D841" s="15"/>
      <c r="E841" s="15"/>
      <c r="F841" s="15"/>
      <c r="G841" s="15"/>
    </row>
    <row r="842" spans="1:7" ht="12.75" hidden="1" customHeight="1">
      <c r="A842" s="15"/>
      <c r="B842" s="15"/>
      <c r="C842" s="15"/>
      <c r="D842" s="15"/>
      <c r="E842" s="15"/>
      <c r="F842" s="15"/>
      <c r="G842" s="15"/>
    </row>
    <row r="843" spans="1:7" ht="12.75" hidden="1" customHeight="1">
      <c r="A843" s="15"/>
      <c r="B843" s="15"/>
      <c r="C843" s="15"/>
      <c r="D843" s="15"/>
      <c r="E843" s="15"/>
      <c r="F843" s="15"/>
      <c r="G843" s="15"/>
    </row>
    <row r="844" spans="1:7" ht="12.75" hidden="1" customHeight="1">
      <c r="A844" s="15"/>
      <c r="B844" s="15"/>
      <c r="C844" s="15"/>
      <c r="D844" s="15"/>
      <c r="E844" s="15"/>
      <c r="F844" s="15"/>
      <c r="G844" s="15"/>
    </row>
    <row r="845" spans="1:7" ht="12.75" hidden="1" customHeight="1">
      <c r="A845" s="15"/>
      <c r="B845" s="15"/>
      <c r="C845" s="15"/>
      <c r="D845" s="15"/>
      <c r="E845" s="15"/>
      <c r="F845" s="15"/>
      <c r="G845" s="15"/>
    </row>
    <row r="846" spans="1:7" ht="12.75" hidden="1" customHeight="1">
      <c r="A846" s="15"/>
      <c r="B846" s="15"/>
      <c r="C846" s="15"/>
      <c r="D846" s="15"/>
      <c r="E846" s="15"/>
      <c r="F846" s="15"/>
      <c r="G846" s="15"/>
    </row>
    <row r="847" spans="1:7" ht="12.75" hidden="1" customHeight="1">
      <c r="A847" s="15"/>
      <c r="B847" s="15"/>
      <c r="C847" s="15"/>
      <c r="D847" s="15"/>
      <c r="E847" s="15"/>
      <c r="F847" s="15"/>
      <c r="G847" s="15"/>
    </row>
    <row r="848" spans="1:7" ht="12.75" hidden="1" customHeight="1">
      <c r="A848" s="15"/>
      <c r="B848" s="15"/>
      <c r="C848" s="15"/>
      <c r="D848" s="15"/>
      <c r="E848" s="15"/>
      <c r="F848" s="15"/>
      <c r="G848" s="15"/>
    </row>
    <row r="849" spans="1:7" ht="12.75" hidden="1" customHeight="1">
      <c r="A849" s="15"/>
      <c r="B849" s="15"/>
      <c r="C849" s="15"/>
      <c r="D849" s="15"/>
      <c r="E849" s="15"/>
      <c r="F849" s="15"/>
      <c r="G849" s="15"/>
    </row>
    <row r="850" spans="1:7" ht="12.75" hidden="1" customHeight="1">
      <c r="A850" s="15"/>
      <c r="B850" s="15"/>
      <c r="C850" s="15"/>
      <c r="D850" s="15"/>
      <c r="E850" s="15"/>
      <c r="F850" s="15"/>
      <c r="G850" s="15"/>
    </row>
    <row r="851" spans="1:7" ht="12.75" hidden="1" customHeight="1">
      <c r="A851" s="15"/>
      <c r="B851" s="15"/>
      <c r="C851" s="15"/>
      <c r="D851" s="15"/>
      <c r="E851" s="15"/>
      <c r="F851" s="15"/>
      <c r="G851" s="15"/>
    </row>
    <row r="852" spans="1:7" ht="12.75" hidden="1" customHeight="1">
      <c r="A852" s="15"/>
      <c r="B852" s="15"/>
      <c r="C852" s="15"/>
      <c r="D852" s="15"/>
      <c r="E852" s="15"/>
      <c r="F852" s="15"/>
      <c r="G852" s="15"/>
    </row>
    <row r="853" spans="1:7" ht="12.75" hidden="1" customHeight="1">
      <c r="A853" s="15"/>
      <c r="B853" s="15"/>
      <c r="C853" s="15"/>
      <c r="D853" s="15"/>
      <c r="E853" s="15"/>
      <c r="F853" s="15"/>
      <c r="G853" s="15"/>
    </row>
    <row r="854" spans="1:7" ht="12.75" hidden="1" customHeight="1">
      <c r="A854" s="15"/>
      <c r="B854" s="15"/>
      <c r="C854" s="15"/>
      <c r="D854" s="15"/>
      <c r="E854" s="15"/>
      <c r="F854" s="15"/>
      <c r="G854" s="15"/>
    </row>
    <row r="855" spans="1:7" ht="12.75" hidden="1" customHeight="1">
      <c r="A855" s="15"/>
      <c r="B855" s="15"/>
      <c r="C855" s="15"/>
      <c r="D855" s="15"/>
      <c r="E855" s="15"/>
      <c r="F855" s="15"/>
      <c r="G855" s="15"/>
    </row>
    <row r="856" spans="1:7" ht="12.75" hidden="1" customHeight="1">
      <c r="A856" s="15"/>
      <c r="B856" s="15"/>
      <c r="C856" s="15"/>
      <c r="D856" s="15"/>
      <c r="E856" s="15"/>
      <c r="F856" s="15"/>
      <c r="G856" s="15"/>
    </row>
    <row r="857" spans="1:7" ht="12.75" hidden="1" customHeight="1">
      <c r="A857" s="15"/>
      <c r="B857" s="15"/>
      <c r="C857" s="15"/>
      <c r="D857" s="15"/>
      <c r="E857" s="15"/>
      <c r="F857" s="15"/>
      <c r="G857" s="15"/>
    </row>
    <row r="858" spans="1:7" ht="12.75" hidden="1" customHeight="1">
      <c r="A858" s="15"/>
      <c r="B858" s="15"/>
      <c r="C858" s="15"/>
      <c r="D858" s="15"/>
      <c r="E858" s="15"/>
      <c r="F858" s="15"/>
      <c r="G858" s="15"/>
    </row>
    <row r="859" spans="1:7" ht="12.75" hidden="1" customHeight="1">
      <c r="A859" s="15"/>
      <c r="B859" s="15"/>
      <c r="C859" s="15"/>
      <c r="D859" s="15"/>
      <c r="E859" s="15"/>
      <c r="F859" s="15"/>
      <c r="G859" s="15"/>
    </row>
    <row r="860" spans="1:7" ht="12.75" hidden="1" customHeight="1">
      <c r="A860" s="15"/>
      <c r="B860" s="15"/>
      <c r="C860" s="15"/>
      <c r="D860" s="15"/>
      <c r="E860" s="15"/>
      <c r="F860" s="15"/>
      <c r="G860" s="15"/>
    </row>
    <row r="861" spans="1:7" ht="12.75" hidden="1" customHeight="1">
      <c r="A861" s="15"/>
      <c r="B861" s="15"/>
      <c r="C861" s="15"/>
      <c r="D861" s="15"/>
      <c r="E861" s="15"/>
      <c r="F861" s="15"/>
      <c r="G861" s="15"/>
    </row>
    <row r="862" spans="1:7" ht="12.75" hidden="1" customHeight="1">
      <c r="A862" s="15"/>
      <c r="B862" s="15"/>
      <c r="C862" s="15"/>
      <c r="D862" s="15"/>
      <c r="E862" s="15"/>
      <c r="F862" s="15"/>
      <c r="G862" s="15"/>
    </row>
    <row r="863" spans="1:7" ht="12.75" hidden="1" customHeight="1">
      <c r="A863" s="15"/>
      <c r="B863" s="15"/>
      <c r="C863" s="15"/>
      <c r="D863" s="15"/>
      <c r="E863" s="15"/>
      <c r="F863" s="15"/>
      <c r="G863" s="15"/>
    </row>
    <row r="864" spans="1:7" ht="12.75" hidden="1" customHeight="1">
      <c r="A864" s="15"/>
      <c r="B864" s="15"/>
      <c r="C864" s="15"/>
      <c r="D864" s="15"/>
      <c r="E864" s="15"/>
      <c r="F864" s="15"/>
      <c r="G864" s="15"/>
    </row>
    <row r="865" spans="1:7" ht="12.75" hidden="1" customHeight="1">
      <c r="A865" s="15"/>
      <c r="B865" s="15"/>
      <c r="C865" s="15"/>
      <c r="D865" s="15"/>
      <c r="E865" s="15"/>
      <c r="F865" s="15"/>
      <c r="G865" s="15"/>
    </row>
    <row r="866" spans="1:7" ht="12.75" hidden="1" customHeight="1">
      <c r="A866" s="15"/>
      <c r="B866" s="15"/>
      <c r="C866" s="15"/>
      <c r="D866" s="15"/>
      <c r="E866" s="15"/>
      <c r="F866" s="15"/>
      <c r="G866" s="15"/>
    </row>
    <row r="867" spans="1:7" ht="12.75" hidden="1" customHeight="1">
      <c r="A867" s="15"/>
      <c r="B867" s="15"/>
      <c r="C867" s="15"/>
      <c r="D867" s="15"/>
      <c r="E867" s="15"/>
      <c r="F867" s="15"/>
      <c r="G867" s="15"/>
    </row>
    <row r="868" spans="1:7" ht="12.75" hidden="1" customHeight="1">
      <c r="A868" s="15"/>
      <c r="B868" s="15"/>
      <c r="C868" s="15"/>
      <c r="D868" s="15"/>
      <c r="E868" s="15"/>
      <c r="F868" s="15"/>
      <c r="G868" s="15"/>
    </row>
    <row r="869" spans="1:7" ht="12.75" hidden="1" customHeight="1">
      <c r="A869" s="15"/>
      <c r="B869" s="15"/>
      <c r="C869" s="15"/>
      <c r="D869" s="15"/>
      <c r="E869" s="15"/>
      <c r="F869" s="15"/>
      <c r="G869" s="15"/>
    </row>
    <row r="870" spans="1:7" ht="12.75" hidden="1" customHeight="1">
      <c r="A870" s="15"/>
      <c r="B870" s="15"/>
      <c r="C870" s="15"/>
      <c r="D870" s="15"/>
      <c r="E870" s="15"/>
      <c r="F870" s="15"/>
      <c r="G870" s="15"/>
    </row>
    <row r="871" spans="1:7" ht="12.75" hidden="1" customHeight="1">
      <c r="A871" s="15"/>
      <c r="B871" s="15"/>
      <c r="C871" s="15"/>
      <c r="D871" s="15"/>
      <c r="E871" s="15"/>
      <c r="F871" s="15"/>
      <c r="G871" s="15"/>
    </row>
    <row r="872" spans="1:7" ht="12.75" hidden="1" customHeight="1">
      <c r="A872" s="15"/>
      <c r="B872" s="15"/>
      <c r="C872" s="15"/>
      <c r="D872" s="15"/>
      <c r="E872" s="15"/>
      <c r="F872" s="15"/>
      <c r="G872" s="15"/>
    </row>
    <row r="873" spans="1:7" ht="12.75" hidden="1" customHeight="1">
      <c r="A873" s="15"/>
      <c r="B873" s="15"/>
      <c r="C873" s="15"/>
      <c r="D873" s="15"/>
      <c r="E873" s="15"/>
      <c r="F873" s="15"/>
      <c r="G873" s="15"/>
    </row>
    <row r="874" spans="1:7" ht="12.75" hidden="1" customHeight="1">
      <c r="A874" s="15"/>
      <c r="B874" s="15"/>
      <c r="C874" s="15"/>
      <c r="D874" s="15"/>
      <c r="E874" s="15"/>
      <c r="F874" s="15"/>
      <c r="G874" s="15"/>
    </row>
    <row r="875" spans="1:7" ht="12.75" hidden="1" customHeight="1">
      <c r="A875" s="15"/>
      <c r="B875" s="15"/>
      <c r="C875" s="15"/>
      <c r="D875" s="15"/>
      <c r="E875" s="15"/>
      <c r="F875" s="15"/>
      <c r="G875" s="15"/>
    </row>
    <row r="876" spans="1:7" ht="12.75" hidden="1" customHeight="1">
      <c r="A876" s="15"/>
      <c r="B876" s="15"/>
      <c r="C876" s="15"/>
      <c r="D876" s="15"/>
      <c r="E876" s="15"/>
      <c r="F876" s="15"/>
      <c r="G876" s="15"/>
    </row>
    <row r="877" spans="1:7" ht="12.75" hidden="1" customHeight="1">
      <c r="A877" s="15"/>
      <c r="B877" s="15"/>
      <c r="C877" s="15"/>
      <c r="D877" s="15"/>
      <c r="E877" s="15"/>
      <c r="F877" s="15"/>
      <c r="G877" s="15"/>
    </row>
    <row r="878" spans="1:7" ht="12.75" hidden="1" customHeight="1">
      <c r="A878" s="15"/>
      <c r="B878" s="15"/>
      <c r="C878" s="15"/>
      <c r="D878" s="15"/>
      <c r="E878" s="15"/>
      <c r="F878" s="15"/>
      <c r="G878" s="15"/>
    </row>
    <row r="879" spans="1:7" ht="12.75" hidden="1" customHeight="1">
      <c r="A879" s="15"/>
      <c r="B879" s="15"/>
      <c r="C879" s="15"/>
      <c r="D879" s="15"/>
      <c r="E879" s="15"/>
      <c r="F879" s="15"/>
      <c r="G879" s="15"/>
    </row>
    <row r="880" spans="1:7" ht="12.75" hidden="1" customHeight="1">
      <c r="A880" s="15"/>
      <c r="B880" s="15"/>
      <c r="C880" s="15"/>
      <c r="D880" s="15"/>
      <c r="E880" s="15"/>
      <c r="F880" s="15"/>
      <c r="G880" s="15"/>
    </row>
    <row r="881" spans="1:7" ht="12.75" hidden="1" customHeight="1">
      <c r="A881" s="15"/>
      <c r="B881" s="15"/>
      <c r="C881" s="15"/>
      <c r="D881" s="15"/>
      <c r="E881" s="15"/>
      <c r="F881" s="15"/>
      <c r="G881" s="15"/>
    </row>
    <row r="882" spans="1:7" ht="12.75" hidden="1" customHeight="1">
      <c r="A882" s="15"/>
      <c r="B882" s="15"/>
      <c r="C882" s="15"/>
      <c r="D882" s="15"/>
      <c r="E882" s="15"/>
      <c r="F882" s="15"/>
      <c r="G882" s="15"/>
    </row>
    <row r="883" spans="1:7" ht="12.75" hidden="1" customHeight="1">
      <c r="A883" s="15"/>
      <c r="B883" s="15"/>
      <c r="C883" s="15"/>
      <c r="D883" s="15"/>
      <c r="E883" s="15"/>
      <c r="F883" s="15"/>
      <c r="G883" s="15"/>
    </row>
    <row r="884" spans="1:7" ht="12.75" hidden="1" customHeight="1">
      <c r="A884" s="15"/>
      <c r="B884" s="15"/>
      <c r="C884" s="15"/>
      <c r="D884" s="15"/>
      <c r="E884" s="15"/>
      <c r="F884" s="15"/>
      <c r="G884" s="15"/>
    </row>
    <row r="885" spans="1:7" ht="12.75" hidden="1" customHeight="1">
      <c r="A885" s="15"/>
      <c r="B885" s="15"/>
      <c r="C885" s="15"/>
      <c r="D885" s="15"/>
      <c r="E885" s="15"/>
      <c r="F885" s="15"/>
      <c r="G885" s="15"/>
    </row>
    <row r="886" spans="1:7" ht="12.75" hidden="1" customHeight="1">
      <c r="A886" s="15"/>
      <c r="B886" s="15"/>
      <c r="C886" s="15"/>
      <c r="D886" s="15"/>
      <c r="E886" s="15"/>
      <c r="F886" s="15"/>
      <c r="G886" s="15"/>
    </row>
    <row r="887" spans="1:7" ht="12.75" hidden="1" customHeight="1">
      <c r="A887" s="15"/>
      <c r="B887" s="15"/>
      <c r="C887" s="15"/>
      <c r="D887" s="15"/>
      <c r="E887" s="15"/>
      <c r="F887" s="15"/>
      <c r="G887" s="15"/>
    </row>
    <row r="888" spans="1:7" ht="12.75" hidden="1" customHeight="1">
      <c r="A888" s="15"/>
      <c r="B888" s="15"/>
      <c r="C888" s="15"/>
      <c r="D888" s="15"/>
      <c r="E888" s="15"/>
      <c r="F888" s="15"/>
      <c r="G888" s="15"/>
    </row>
    <row r="889" spans="1:7" ht="12.75" hidden="1" customHeight="1">
      <c r="A889" s="15"/>
      <c r="B889" s="15"/>
      <c r="C889" s="15"/>
      <c r="D889" s="15"/>
      <c r="E889" s="15"/>
      <c r="F889" s="15"/>
      <c r="G889" s="15"/>
    </row>
    <row r="890" spans="1:7" ht="12.75" hidden="1" customHeight="1">
      <c r="A890" s="15"/>
      <c r="B890" s="15"/>
      <c r="C890" s="15"/>
      <c r="D890" s="15"/>
      <c r="E890" s="15"/>
      <c r="F890" s="15"/>
      <c r="G890" s="15"/>
    </row>
    <row r="891" spans="1:7" ht="12.75" hidden="1" customHeight="1">
      <c r="A891" s="15"/>
      <c r="B891" s="15"/>
      <c r="C891" s="15"/>
      <c r="D891" s="15"/>
      <c r="E891" s="15"/>
      <c r="F891" s="15"/>
      <c r="G891" s="15"/>
    </row>
    <row r="892" spans="1:7" ht="12.75" hidden="1" customHeight="1">
      <c r="A892" s="15"/>
      <c r="B892" s="15"/>
      <c r="C892" s="15"/>
      <c r="D892" s="15"/>
      <c r="E892" s="15"/>
      <c r="F892" s="15"/>
      <c r="G892" s="15"/>
    </row>
    <row r="893" spans="1:7" ht="12.75" hidden="1" customHeight="1">
      <c r="A893" s="15"/>
      <c r="B893" s="15"/>
      <c r="C893" s="15"/>
      <c r="D893" s="15"/>
      <c r="E893" s="15"/>
      <c r="F893" s="15"/>
      <c r="G893" s="15"/>
    </row>
    <row r="894" spans="1:7" ht="12.75" hidden="1" customHeight="1">
      <c r="A894" s="15"/>
      <c r="B894" s="15"/>
      <c r="C894" s="15"/>
      <c r="D894" s="15"/>
      <c r="E894" s="15"/>
      <c r="F894" s="15"/>
      <c r="G894" s="15"/>
    </row>
    <row r="895" spans="1:7" ht="12.75" hidden="1" customHeight="1">
      <c r="A895" s="15"/>
      <c r="B895" s="15"/>
      <c r="C895" s="15"/>
      <c r="D895" s="15"/>
      <c r="E895" s="15"/>
      <c r="F895" s="15"/>
      <c r="G895" s="15"/>
    </row>
    <row r="896" spans="1:7" ht="12.75" hidden="1" customHeight="1">
      <c r="A896" s="15"/>
      <c r="B896" s="15"/>
      <c r="C896" s="15"/>
      <c r="D896" s="15"/>
      <c r="E896" s="15"/>
      <c r="F896" s="15"/>
      <c r="G896" s="15"/>
    </row>
    <row r="897" spans="1:7" ht="12.75" hidden="1" customHeight="1">
      <c r="A897" s="15"/>
      <c r="B897" s="15"/>
      <c r="C897" s="15"/>
      <c r="D897" s="15"/>
      <c r="E897" s="15"/>
      <c r="F897" s="15"/>
      <c r="G897" s="15"/>
    </row>
    <row r="898" spans="1:7" ht="12.75" hidden="1" customHeight="1">
      <c r="A898" s="15"/>
      <c r="B898" s="15"/>
      <c r="C898" s="15"/>
      <c r="D898" s="15"/>
      <c r="E898" s="15"/>
      <c r="F898" s="15"/>
      <c r="G898" s="15"/>
    </row>
    <row r="899" spans="1:7" ht="12.75" hidden="1" customHeight="1">
      <c r="A899" s="15"/>
      <c r="B899" s="15"/>
      <c r="C899" s="15"/>
      <c r="D899" s="15"/>
      <c r="E899" s="15"/>
      <c r="F899" s="15"/>
      <c r="G899" s="15"/>
    </row>
    <row r="900" spans="1:7" ht="12.75" hidden="1" customHeight="1">
      <c r="A900" s="15"/>
      <c r="B900" s="15"/>
      <c r="C900" s="15"/>
      <c r="D900" s="15"/>
      <c r="E900" s="15"/>
      <c r="F900" s="15"/>
      <c r="G900" s="15"/>
    </row>
    <row r="901" spans="1:7" ht="12.75" hidden="1" customHeight="1">
      <c r="A901" s="15"/>
      <c r="B901" s="15"/>
      <c r="C901" s="15"/>
      <c r="D901" s="15"/>
      <c r="E901" s="15"/>
      <c r="F901" s="15"/>
      <c r="G901" s="15"/>
    </row>
    <row r="902" spans="1:7" ht="12.75" hidden="1" customHeight="1">
      <c r="A902" s="15"/>
      <c r="B902" s="15"/>
      <c r="C902" s="15"/>
      <c r="D902" s="15"/>
      <c r="E902" s="15"/>
      <c r="F902" s="15"/>
      <c r="G902" s="15"/>
    </row>
    <row r="903" spans="1:7" ht="12.75" hidden="1" customHeight="1">
      <c r="A903" s="15"/>
      <c r="B903" s="15"/>
      <c r="C903" s="15"/>
      <c r="D903" s="15"/>
      <c r="E903" s="15"/>
      <c r="F903" s="15"/>
      <c r="G903" s="15"/>
    </row>
    <row r="904" spans="1:7" ht="12.75" hidden="1" customHeight="1">
      <c r="A904" s="15"/>
      <c r="B904" s="15"/>
      <c r="C904" s="15"/>
      <c r="D904" s="15"/>
      <c r="E904" s="15"/>
      <c r="F904" s="15"/>
      <c r="G904" s="15"/>
    </row>
    <row r="905" spans="1:7" ht="12.75" hidden="1" customHeight="1">
      <c r="A905" s="15"/>
      <c r="B905" s="15"/>
      <c r="C905" s="15"/>
      <c r="D905" s="15"/>
      <c r="E905" s="15"/>
      <c r="F905" s="15"/>
      <c r="G905" s="15"/>
    </row>
    <row r="906" spans="1:7" ht="12.75" hidden="1" customHeight="1">
      <c r="A906" s="15"/>
      <c r="B906" s="15"/>
      <c r="C906" s="15"/>
      <c r="D906" s="15"/>
      <c r="E906" s="15"/>
      <c r="F906" s="15"/>
      <c r="G906" s="15"/>
    </row>
    <row r="907" spans="1:7" ht="12.75" hidden="1" customHeight="1">
      <c r="A907" s="15"/>
      <c r="B907" s="15"/>
      <c r="C907" s="15"/>
      <c r="D907" s="15"/>
      <c r="E907" s="15"/>
      <c r="F907" s="15"/>
      <c r="G907" s="15"/>
    </row>
    <row r="908" spans="1:7" ht="12.75" hidden="1" customHeight="1">
      <c r="A908" s="15"/>
      <c r="B908" s="15"/>
      <c r="C908" s="15"/>
      <c r="D908" s="15"/>
      <c r="E908" s="15"/>
      <c r="F908" s="15"/>
      <c r="G908" s="15"/>
    </row>
    <row r="909" spans="1:7" ht="12.75" hidden="1" customHeight="1">
      <c r="A909" s="15"/>
      <c r="B909" s="15"/>
      <c r="C909" s="15"/>
      <c r="D909" s="15"/>
      <c r="E909" s="15"/>
      <c r="F909" s="15"/>
      <c r="G909" s="15"/>
    </row>
    <row r="910" spans="1:7" ht="12.75" hidden="1" customHeight="1">
      <c r="A910" s="15"/>
      <c r="B910" s="15"/>
      <c r="C910" s="15"/>
      <c r="D910" s="15"/>
      <c r="E910" s="15"/>
      <c r="F910" s="15"/>
      <c r="G910" s="15"/>
    </row>
    <row r="911" spans="1:7" ht="12.75" hidden="1" customHeight="1">
      <c r="A911" s="15"/>
      <c r="B911" s="15"/>
      <c r="C911" s="15"/>
      <c r="D911" s="15"/>
      <c r="E911" s="15"/>
      <c r="F911" s="15"/>
      <c r="G911" s="15"/>
    </row>
    <row r="912" spans="1:7" ht="12.75" hidden="1" customHeight="1">
      <c r="A912" s="15"/>
      <c r="B912" s="15"/>
      <c r="C912" s="15"/>
      <c r="D912" s="15"/>
      <c r="E912" s="15"/>
      <c r="F912" s="15"/>
      <c r="G912" s="15"/>
    </row>
    <row r="913" spans="1:7" ht="12.75" hidden="1" customHeight="1">
      <c r="A913" s="15"/>
      <c r="B913" s="15"/>
      <c r="C913" s="15"/>
      <c r="D913" s="15"/>
      <c r="E913" s="15"/>
      <c r="F913" s="15"/>
      <c r="G913" s="15"/>
    </row>
    <row r="914" spans="1:7" ht="12.75" hidden="1" customHeight="1">
      <c r="A914" s="15"/>
      <c r="B914" s="15"/>
      <c r="C914" s="15"/>
      <c r="D914" s="15"/>
      <c r="E914" s="15"/>
      <c r="F914" s="15"/>
      <c r="G914" s="15"/>
    </row>
    <row r="915" spans="1:7" ht="12.75" hidden="1" customHeight="1">
      <c r="A915" s="15"/>
      <c r="B915" s="15"/>
      <c r="C915" s="15"/>
      <c r="D915" s="15"/>
      <c r="E915" s="15"/>
      <c r="F915" s="15"/>
      <c r="G915" s="15"/>
    </row>
    <row r="916" spans="1:7" ht="12.75" hidden="1" customHeight="1">
      <c r="A916" s="15"/>
      <c r="B916" s="15"/>
      <c r="C916" s="15"/>
      <c r="D916" s="15"/>
      <c r="E916" s="15"/>
      <c r="F916" s="15"/>
      <c r="G916" s="15"/>
    </row>
    <row r="917" spans="1:7" ht="12.75" hidden="1" customHeight="1">
      <c r="A917" s="15"/>
      <c r="B917" s="15"/>
      <c r="C917" s="15"/>
      <c r="D917" s="15"/>
      <c r="E917" s="15"/>
      <c r="F917" s="15"/>
      <c r="G917" s="15"/>
    </row>
    <row r="918" spans="1:7" ht="12.75" hidden="1" customHeight="1">
      <c r="A918" s="15"/>
      <c r="B918" s="15"/>
      <c r="C918" s="15"/>
      <c r="D918" s="15"/>
      <c r="E918" s="15"/>
      <c r="F918" s="15"/>
      <c r="G918" s="15"/>
    </row>
    <row r="919" spans="1:7" ht="12.75" hidden="1" customHeight="1">
      <c r="A919" s="15"/>
      <c r="B919" s="15"/>
      <c r="C919" s="15"/>
      <c r="D919" s="15"/>
      <c r="E919" s="15"/>
      <c r="F919" s="15"/>
      <c r="G919" s="15"/>
    </row>
    <row r="920" spans="1:7" ht="12.75" hidden="1" customHeight="1">
      <c r="A920" s="15"/>
      <c r="B920" s="15"/>
      <c r="C920" s="15"/>
      <c r="D920" s="15"/>
      <c r="E920" s="15"/>
      <c r="F920" s="15"/>
      <c r="G920" s="15"/>
    </row>
    <row r="921" spans="1:7" ht="12.75" hidden="1" customHeight="1">
      <c r="A921" s="15"/>
      <c r="B921" s="15"/>
      <c r="C921" s="15"/>
      <c r="D921" s="15"/>
      <c r="E921" s="15"/>
      <c r="F921" s="15"/>
      <c r="G921" s="15"/>
    </row>
    <row r="922" spans="1:7" ht="12.75" hidden="1" customHeight="1">
      <c r="A922" s="15"/>
      <c r="B922" s="15"/>
      <c r="C922" s="15"/>
      <c r="D922" s="15"/>
      <c r="E922" s="15"/>
      <c r="F922" s="15"/>
      <c r="G922" s="15"/>
    </row>
    <row r="923" spans="1:7" ht="12.75" hidden="1" customHeight="1">
      <c r="A923" s="15"/>
      <c r="B923" s="15"/>
      <c r="C923" s="15"/>
      <c r="D923" s="15"/>
      <c r="E923" s="15"/>
      <c r="F923" s="15"/>
      <c r="G923" s="15"/>
    </row>
    <row r="924" spans="1:7" ht="12.75" hidden="1" customHeight="1">
      <c r="A924" s="15"/>
      <c r="B924" s="15"/>
      <c r="C924" s="15"/>
      <c r="D924" s="15"/>
      <c r="E924" s="15"/>
      <c r="F924" s="15"/>
      <c r="G924" s="15"/>
    </row>
    <row r="925" spans="1:7" ht="12.75" hidden="1" customHeight="1">
      <c r="A925" s="15"/>
      <c r="B925" s="15"/>
      <c r="C925" s="15"/>
      <c r="D925" s="15"/>
      <c r="E925" s="15"/>
      <c r="F925" s="15"/>
      <c r="G925" s="15"/>
    </row>
    <row r="926" spans="1:7" ht="12.75" hidden="1" customHeight="1">
      <c r="A926" s="15"/>
      <c r="B926" s="15"/>
      <c r="C926" s="15"/>
      <c r="D926" s="15"/>
      <c r="E926" s="15"/>
      <c r="F926" s="15"/>
      <c r="G926" s="15"/>
    </row>
    <row r="927" spans="1:7" ht="12.75" hidden="1" customHeight="1">
      <c r="A927" s="15"/>
      <c r="B927" s="15"/>
      <c r="C927" s="15"/>
      <c r="D927" s="15"/>
      <c r="E927" s="15"/>
      <c r="F927" s="15"/>
      <c r="G927" s="15"/>
    </row>
    <row r="928" spans="1:7" ht="12.75" hidden="1" customHeight="1">
      <c r="A928" s="15"/>
      <c r="B928" s="15"/>
      <c r="C928" s="15"/>
      <c r="D928" s="15"/>
      <c r="E928" s="15"/>
      <c r="F928" s="15"/>
      <c r="G928" s="15"/>
    </row>
    <row r="929" spans="1:7" ht="12.75" hidden="1" customHeight="1">
      <c r="A929" s="15"/>
      <c r="B929" s="15"/>
      <c r="C929" s="15"/>
      <c r="D929" s="15"/>
      <c r="E929" s="15"/>
      <c r="F929" s="15"/>
      <c r="G929" s="15"/>
    </row>
    <row r="930" spans="1:7" ht="12.75" hidden="1" customHeight="1">
      <c r="A930" s="15"/>
      <c r="B930" s="15"/>
      <c r="C930" s="15"/>
      <c r="D930" s="15"/>
      <c r="E930" s="15"/>
      <c r="F930" s="15"/>
      <c r="G930" s="15"/>
    </row>
    <row r="931" spans="1:7" ht="12.75" hidden="1" customHeight="1">
      <c r="A931" s="15"/>
      <c r="B931" s="15"/>
      <c r="C931" s="15"/>
      <c r="D931" s="15"/>
      <c r="E931" s="15"/>
      <c r="F931" s="15"/>
      <c r="G931" s="15"/>
    </row>
    <row r="932" spans="1:7" ht="12.75" hidden="1" customHeight="1">
      <c r="A932" s="15"/>
      <c r="B932" s="15"/>
      <c r="C932" s="15"/>
      <c r="D932" s="15"/>
      <c r="E932" s="15"/>
      <c r="F932" s="15"/>
      <c r="G932" s="15"/>
    </row>
    <row r="933" spans="1:7" ht="12.75" hidden="1" customHeight="1">
      <c r="A933" s="15"/>
      <c r="B933" s="15"/>
      <c r="C933" s="15"/>
      <c r="D933" s="15"/>
      <c r="E933" s="15"/>
      <c r="F933" s="15"/>
      <c r="G933" s="15"/>
    </row>
    <row r="934" spans="1:7" ht="12.75" hidden="1" customHeight="1">
      <c r="A934" s="15"/>
      <c r="B934" s="15"/>
      <c r="C934" s="15"/>
      <c r="D934" s="15"/>
      <c r="E934" s="15"/>
      <c r="F934" s="15"/>
      <c r="G934" s="15"/>
    </row>
    <row r="935" spans="1:7" ht="12.75" hidden="1" customHeight="1">
      <c r="A935" s="15"/>
      <c r="B935" s="15"/>
      <c r="C935" s="15"/>
      <c r="D935" s="15"/>
      <c r="E935" s="15"/>
      <c r="F935" s="15"/>
      <c r="G935" s="15"/>
    </row>
    <row r="936" spans="1:7" ht="12.75" hidden="1" customHeight="1">
      <c r="A936" s="15"/>
      <c r="B936" s="15"/>
      <c r="C936" s="15"/>
      <c r="D936" s="15"/>
      <c r="E936" s="15"/>
      <c r="F936" s="15"/>
      <c r="G936" s="15"/>
    </row>
    <row r="937" spans="1:7" ht="12.75" hidden="1" customHeight="1">
      <c r="A937" s="15"/>
      <c r="B937" s="15"/>
      <c r="C937" s="15"/>
      <c r="D937" s="15"/>
      <c r="E937" s="15"/>
      <c r="F937" s="15"/>
      <c r="G937" s="15"/>
    </row>
    <row r="938" spans="1:7" ht="12.75" hidden="1" customHeight="1">
      <c r="A938" s="15"/>
      <c r="B938" s="15"/>
      <c r="C938" s="15"/>
      <c r="D938" s="15"/>
      <c r="E938" s="15"/>
      <c r="F938" s="15"/>
      <c r="G938" s="15"/>
    </row>
    <row r="939" spans="1:7" ht="12.75" hidden="1" customHeight="1">
      <c r="A939" s="15"/>
      <c r="B939" s="15"/>
      <c r="C939" s="15"/>
      <c r="D939" s="15"/>
      <c r="E939" s="15"/>
      <c r="F939" s="15"/>
      <c r="G939" s="15"/>
    </row>
    <row r="940" spans="1:7" ht="12.75" hidden="1" customHeight="1">
      <c r="A940" s="15"/>
      <c r="B940" s="15"/>
      <c r="C940" s="15"/>
      <c r="D940" s="15"/>
      <c r="E940" s="15"/>
      <c r="F940" s="15"/>
      <c r="G940" s="15"/>
    </row>
    <row r="941" spans="1:7" ht="12.75" hidden="1" customHeight="1">
      <c r="A941" s="15"/>
      <c r="B941" s="15"/>
      <c r="C941" s="15"/>
      <c r="D941" s="15"/>
      <c r="E941" s="15"/>
      <c r="F941" s="15"/>
      <c r="G941" s="15"/>
    </row>
    <row r="942" spans="1:7" ht="12.75" hidden="1" customHeight="1">
      <c r="A942" s="15"/>
      <c r="B942" s="15"/>
      <c r="C942" s="15"/>
      <c r="D942" s="15"/>
      <c r="E942" s="15"/>
      <c r="F942" s="15"/>
      <c r="G942" s="15"/>
    </row>
    <row r="943" spans="1:7" ht="12.75" hidden="1" customHeight="1">
      <c r="A943" s="15"/>
      <c r="B943" s="15"/>
      <c r="C943" s="15"/>
      <c r="D943" s="15"/>
      <c r="E943" s="15"/>
      <c r="F943" s="15"/>
      <c r="G943" s="15"/>
    </row>
    <row r="944" spans="1:7" ht="12.75" hidden="1" customHeight="1">
      <c r="A944" s="15"/>
      <c r="B944" s="15"/>
      <c r="C944" s="15"/>
      <c r="D944" s="15"/>
      <c r="E944" s="15"/>
      <c r="F944" s="15"/>
      <c r="G944" s="15"/>
    </row>
    <row r="945" spans="1:7" ht="12.75" hidden="1" customHeight="1">
      <c r="A945" s="15"/>
      <c r="B945" s="15"/>
      <c r="C945" s="15"/>
      <c r="D945" s="15"/>
      <c r="E945" s="15"/>
      <c r="F945" s="15"/>
      <c r="G945" s="15"/>
    </row>
    <row r="946" spans="1:7" ht="12.75" hidden="1" customHeight="1">
      <c r="A946" s="15"/>
      <c r="B946" s="15"/>
      <c r="C946" s="15"/>
      <c r="D946" s="15"/>
      <c r="E946" s="15"/>
      <c r="F946" s="15"/>
      <c r="G946" s="15"/>
    </row>
    <row r="947" spans="1:7" ht="12.75" hidden="1" customHeight="1">
      <c r="A947" s="15"/>
      <c r="B947" s="15"/>
      <c r="C947" s="15"/>
      <c r="D947" s="15"/>
      <c r="E947" s="15"/>
      <c r="F947" s="15"/>
      <c r="G947" s="15"/>
    </row>
    <row r="948" spans="1:7" ht="12.75" hidden="1" customHeight="1">
      <c r="A948" s="15"/>
      <c r="B948" s="15"/>
      <c r="C948" s="15"/>
      <c r="D948" s="15"/>
      <c r="E948" s="15"/>
      <c r="F948" s="15"/>
      <c r="G948" s="15"/>
    </row>
    <row r="949" spans="1:7" ht="12.75" hidden="1" customHeight="1">
      <c r="A949" s="15"/>
      <c r="B949" s="15"/>
      <c r="C949" s="15"/>
      <c r="D949" s="15"/>
      <c r="E949" s="15"/>
      <c r="F949" s="15"/>
      <c r="G949" s="15"/>
    </row>
    <row r="950" spans="1:7" ht="12.75" hidden="1" customHeight="1">
      <c r="A950" s="15"/>
      <c r="B950" s="15"/>
      <c r="C950" s="15"/>
      <c r="D950" s="15"/>
      <c r="E950" s="15"/>
      <c r="F950" s="15"/>
      <c r="G950" s="15"/>
    </row>
    <row r="951" spans="1:7" ht="12.75" hidden="1" customHeight="1">
      <c r="A951" s="15"/>
      <c r="B951" s="15"/>
      <c r="C951" s="15"/>
      <c r="D951" s="15"/>
      <c r="E951" s="15"/>
      <c r="F951" s="15"/>
      <c r="G951" s="15"/>
    </row>
    <row r="952" spans="1:7" ht="12.75" hidden="1" customHeight="1">
      <c r="A952" s="15"/>
      <c r="B952" s="15"/>
      <c r="C952" s="15"/>
      <c r="D952" s="15"/>
      <c r="E952" s="15"/>
      <c r="F952" s="15"/>
      <c r="G952" s="15"/>
    </row>
    <row r="953" spans="1:7" ht="12.75" hidden="1" customHeight="1">
      <c r="A953" s="15"/>
      <c r="B953" s="15"/>
      <c r="C953" s="15"/>
      <c r="D953" s="15"/>
      <c r="E953" s="15"/>
      <c r="F953" s="15"/>
      <c r="G953" s="15"/>
    </row>
    <row r="954" spans="1:7" ht="12.75" hidden="1" customHeight="1">
      <c r="A954" s="15"/>
      <c r="B954" s="15"/>
      <c r="C954" s="15"/>
      <c r="D954" s="15"/>
      <c r="E954" s="15"/>
      <c r="F954" s="15"/>
      <c r="G954" s="15"/>
    </row>
    <row r="955" spans="1:7" ht="12.75" hidden="1" customHeight="1">
      <c r="A955" s="15"/>
      <c r="B955" s="15"/>
      <c r="C955" s="15"/>
      <c r="D955" s="15"/>
      <c r="E955" s="15"/>
      <c r="F955" s="15"/>
      <c r="G955" s="15"/>
    </row>
    <row r="956" spans="1:7" ht="12.75" hidden="1" customHeight="1">
      <c r="A956" s="15"/>
      <c r="B956" s="15"/>
      <c r="C956" s="15"/>
      <c r="D956" s="15"/>
      <c r="E956" s="15"/>
      <c r="F956" s="15"/>
      <c r="G956" s="15"/>
    </row>
    <row r="957" spans="1:7" ht="12.75" hidden="1" customHeight="1">
      <c r="A957" s="15"/>
      <c r="B957" s="15"/>
      <c r="C957" s="15"/>
      <c r="D957" s="15"/>
      <c r="E957" s="15"/>
      <c r="F957" s="15"/>
      <c r="G957" s="15"/>
    </row>
    <row r="958" spans="1:7" ht="12.75" hidden="1" customHeight="1">
      <c r="A958" s="15"/>
      <c r="B958" s="15"/>
      <c r="C958" s="15"/>
      <c r="D958" s="15"/>
      <c r="E958" s="15"/>
      <c r="F958" s="15"/>
      <c r="G958" s="15"/>
    </row>
    <row r="959" spans="1:7" ht="12.75" hidden="1" customHeight="1">
      <c r="A959" s="15"/>
      <c r="B959" s="15"/>
      <c r="C959" s="15"/>
      <c r="D959" s="15"/>
      <c r="E959" s="15"/>
      <c r="F959" s="15"/>
      <c r="G959" s="15"/>
    </row>
    <row r="960" spans="1:7" ht="12.75" hidden="1" customHeight="1">
      <c r="A960" s="15"/>
      <c r="B960" s="15"/>
      <c r="C960" s="15"/>
      <c r="D960" s="15"/>
      <c r="E960" s="15"/>
      <c r="F960" s="15"/>
      <c r="G960" s="15"/>
    </row>
    <row r="961" spans="1:7" ht="12.75" hidden="1" customHeight="1">
      <c r="A961" s="15"/>
      <c r="B961" s="15"/>
      <c r="C961" s="15"/>
      <c r="D961" s="15"/>
      <c r="E961" s="15"/>
      <c r="F961" s="15"/>
      <c r="G961" s="15"/>
    </row>
    <row r="962" spans="1:7" ht="12.75" hidden="1" customHeight="1">
      <c r="A962" s="15"/>
      <c r="B962" s="15"/>
      <c r="C962" s="15"/>
      <c r="D962" s="15"/>
      <c r="E962" s="15"/>
      <c r="F962" s="15"/>
      <c r="G962" s="15"/>
    </row>
    <row r="963" spans="1:7" ht="12.75" hidden="1" customHeight="1">
      <c r="A963" s="15"/>
      <c r="B963" s="15"/>
      <c r="C963" s="15"/>
      <c r="D963" s="15"/>
      <c r="E963" s="15"/>
      <c r="F963" s="15"/>
      <c r="G963" s="15"/>
    </row>
    <row r="964" spans="1:7" ht="12.75" hidden="1" customHeight="1">
      <c r="A964" s="15"/>
      <c r="B964" s="15"/>
      <c r="C964" s="15"/>
      <c r="D964" s="15"/>
      <c r="E964" s="15"/>
      <c r="F964" s="15"/>
      <c r="G964" s="15"/>
    </row>
    <row r="965" spans="1:7" ht="12.75" hidden="1" customHeight="1">
      <c r="A965" s="15"/>
      <c r="B965" s="15"/>
      <c r="C965" s="15"/>
      <c r="D965" s="15"/>
      <c r="E965" s="15"/>
      <c r="F965" s="15"/>
      <c r="G965" s="15"/>
    </row>
    <row r="966" spans="1:7" ht="12.75" hidden="1" customHeight="1">
      <c r="A966" s="15"/>
      <c r="B966" s="15"/>
      <c r="C966" s="15"/>
      <c r="D966" s="15"/>
      <c r="E966" s="15"/>
      <c r="F966" s="15"/>
      <c r="G966" s="15"/>
    </row>
    <row r="967" spans="1:7" ht="12.75" hidden="1" customHeight="1">
      <c r="A967" s="15"/>
      <c r="B967" s="15"/>
      <c r="C967" s="15"/>
      <c r="D967" s="15"/>
      <c r="E967" s="15"/>
      <c r="F967" s="15"/>
      <c r="G967" s="15"/>
    </row>
    <row r="968" spans="1:7" ht="12.75" hidden="1" customHeight="1">
      <c r="A968" s="15"/>
      <c r="B968" s="15"/>
      <c r="C968" s="15"/>
      <c r="D968" s="15"/>
      <c r="E968" s="15"/>
      <c r="F968" s="15"/>
      <c r="G968" s="15"/>
    </row>
    <row r="969" spans="1:7" ht="12.75" hidden="1" customHeight="1">
      <c r="A969" s="15"/>
      <c r="B969" s="15"/>
      <c r="C969" s="15"/>
      <c r="D969" s="15"/>
      <c r="E969" s="15"/>
      <c r="F969" s="15"/>
      <c r="G969" s="15"/>
    </row>
    <row r="970" spans="1:7" ht="12.75" hidden="1" customHeight="1">
      <c r="A970" s="15"/>
      <c r="B970" s="15"/>
      <c r="C970" s="15"/>
      <c r="D970" s="15"/>
      <c r="E970" s="15"/>
      <c r="F970" s="15"/>
      <c r="G970" s="15"/>
    </row>
    <row r="971" spans="1:7" ht="12.75" hidden="1" customHeight="1">
      <c r="A971" s="15"/>
      <c r="B971" s="15"/>
      <c r="C971" s="15"/>
      <c r="D971" s="15"/>
      <c r="E971" s="15"/>
      <c r="F971" s="15"/>
      <c r="G971" s="15"/>
    </row>
    <row r="972" spans="1:7" ht="12.75" hidden="1" customHeight="1">
      <c r="A972" s="15"/>
      <c r="B972" s="15"/>
      <c r="C972" s="15"/>
      <c r="D972" s="15"/>
      <c r="E972" s="15"/>
      <c r="F972" s="15"/>
      <c r="G972" s="15"/>
    </row>
    <row r="973" spans="1:7" ht="12.75" hidden="1" customHeight="1">
      <c r="A973" s="15"/>
      <c r="B973" s="15"/>
      <c r="C973" s="15"/>
      <c r="D973" s="15"/>
      <c r="E973" s="15"/>
      <c r="F973" s="15"/>
      <c r="G973" s="15"/>
    </row>
    <row r="974" spans="1:7" ht="12.75" hidden="1" customHeight="1">
      <c r="A974" s="15"/>
      <c r="B974" s="15"/>
      <c r="C974" s="15"/>
      <c r="D974" s="15"/>
      <c r="E974" s="15"/>
      <c r="F974" s="15"/>
      <c r="G974" s="15"/>
    </row>
    <row r="975" spans="1:7" ht="12.75" hidden="1" customHeight="1">
      <c r="A975" s="15"/>
      <c r="B975" s="15"/>
      <c r="C975" s="15"/>
      <c r="D975" s="15"/>
      <c r="E975" s="15"/>
      <c r="F975" s="15"/>
      <c r="G975" s="15"/>
    </row>
    <row r="976" spans="1:7" ht="12.75" hidden="1" customHeight="1">
      <c r="A976" s="15"/>
      <c r="B976" s="15"/>
      <c r="C976" s="15"/>
      <c r="D976" s="15"/>
      <c r="E976" s="15"/>
      <c r="F976" s="15"/>
      <c r="G976" s="15"/>
    </row>
    <row r="977" spans="1:7" ht="12.75" hidden="1" customHeight="1">
      <c r="A977" s="15"/>
      <c r="B977" s="15"/>
      <c r="C977" s="15"/>
      <c r="D977" s="15"/>
      <c r="E977" s="15"/>
      <c r="F977" s="15"/>
      <c r="G977" s="15"/>
    </row>
    <row r="978" spans="1:7" ht="12.75" hidden="1" customHeight="1">
      <c r="A978" s="15"/>
      <c r="B978" s="15"/>
      <c r="C978" s="15"/>
      <c r="D978" s="15"/>
      <c r="E978" s="15"/>
      <c r="F978" s="15"/>
      <c r="G978" s="15"/>
    </row>
    <row r="979" spans="1:7" ht="12.75" hidden="1" customHeight="1">
      <c r="A979" s="15"/>
      <c r="B979" s="15"/>
      <c r="C979" s="15"/>
      <c r="D979" s="15"/>
      <c r="E979" s="15"/>
      <c r="F979" s="15"/>
      <c r="G979" s="15"/>
    </row>
    <row r="980" spans="1:7" ht="12.75" hidden="1" customHeight="1">
      <c r="A980" s="15"/>
      <c r="B980" s="15"/>
      <c r="C980" s="15"/>
      <c r="D980" s="15"/>
      <c r="E980" s="15"/>
      <c r="F980" s="15"/>
      <c r="G980" s="15"/>
    </row>
    <row r="981" spans="1:7" ht="12.75" hidden="1" customHeight="1">
      <c r="A981" s="15"/>
      <c r="B981" s="15"/>
      <c r="C981" s="15"/>
      <c r="D981" s="15"/>
      <c r="E981" s="15"/>
      <c r="F981" s="15"/>
      <c r="G981" s="15"/>
    </row>
    <row r="982" spans="1:7" ht="12.75" hidden="1" customHeight="1">
      <c r="A982" s="15"/>
      <c r="B982" s="15"/>
      <c r="C982" s="15"/>
      <c r="D982" s="15"/>
      <c r="E982" s="15"/>
      <c r="F982" s="15"/>
      <c r="G982" s="15"/>
    </row>
    <row r="983" spans="1:7" ht="12.75" hidden="1" customHeight="1">
      <c r="A983" s="15"/>
      <c r="B983" s="15"/>
      <c r="C983" s="15"/>
      <c r="D983" s="15"/>
      <c r="E983" s="15"/>
      <c r="F983" s="15"/>
      <c r="G983" s="15"/>
    </row>
    <row r="984" spans="1:7" ht="12.75" hidden="1" customHeight="1">
      <c r="A984" s="15"/>
      <c r="B984" s="15"/>
      <c r="C984" s="15"/>
      <c r="D984" s="15"/>
      <c r="E984" s="15"/>
      <c r="F984" s="15"/>
      <c r="G984" s="15"/>
    </row>
    <row r="985" spans="1:7" ht="12.75" hidden="1" customHeight="1">
      <c r="A985" s="15"/>
      <c r="B985" s="15"/>
      <c r="C985" s="15"/>
      <c r="D985" s="15"/>
      <c r="E985" s="15"/>
      <c r="F985" s="15"/>
      <c r="G985" s="15"/>
    </row>
    <row r="986" spans="1:7" ht="12.75" hidden="1" customHeight="1">
      <c r="A986" s="15"/>
      <c r="B986" s="15"/>
      <c r="C986" s="15"/>
      <c r="D986" s="15"/>
      <c r="E986" s="15"/>
      <c r="F986" s="15"/>
      <c r="G986" s="15"/>
    </row>
    <row r="987" spans="1:7" ht="12.75" hidden="1" customHeight="1">
      <c r="A987" s="15"/>
      <c r="B987" s="15"/>
      <c r="C987" s="15"/>
      <c r="D987" s="15"/>
      <c r="E987" s="15"/>
      <c r="F987" s="15"/>
      <c r="G987" s="15"/>
    </row>
    <row r="988" spans="1:7" ht="12.75" hidden="1" customHeight="1">
      <c r="A988" s="15"/>
      <c r="B988" s="15"/>
      <c r="C988" s="15"/>
      <c r="D988" s="15"/>
      <c r="E988" s="15"/>
      <c r="F988" s="15"/>
      <c r="G988" s="15"/>
    </row>
    <row r="989" spans="1:7" ht="12.75" hidden="1" customHeight="1">
      <c r="A989" s="15"/>
      <c r="B989" s="15"/>
      <c r="C989" s="15"/>
      <c r="D989" s="15"/>
      <c r="E989" s="15"/>
      <c r="F989" s="15"/>
      <c r="G989" s="15"/>
    </row>
    <row r="990" spans="1:7" ht="12.75" hidden="1" customHeight="1">
      <c r="A990" s="15"/>
      <c r="B990" s="15"/>
      <c r="C990" s="15"/>
      <c r="D990" s="15"/>
      <c r="E990" s="15"/>
      <c r="F990" s="15"/>
      <c r="G990" s="15"/>
    </row>
    <row r="991" spans="1:7" ht="12.75" hidden="1" customHeight="1">
      <c r="A991" s="15"/>
      <c r="B991" s="15"/>
      <c r="C991" s="15"/>
      <c r="D991" s="15"/>
      <c r="E991" s="15"/>
      <c r="F991" s="15"/>
      <c r="G991" s="15"/>
    </row>
    <row r="992" spans="1:7" ht="12.75" hidden="1" customHeight="1">
      <c r="A992" s="15"/>
      <c r="B992" s="15"/>
      <c r="C992" s="15"/>
      <c r="D992" s="15"/>
      <c r="E992" s="15"/>
      <c r="F992" s="15"/>
      <c r="G992" s="15"/>
    </row>
    <row r="993" spans="1:7" ht="12.75" hidden="1" customHeight="1">
      <c r="A993" s="15"/>
      <c r="B993" s="15"/>
      <c r="C993" s="15"/>
      <c r="D993" s="15"/>
      <c r="E993" s="15"/>
      <c r="F993" s="15"/>
      <c r="G993" s="15"/>
    </row>
    <row r="994" spans="1:7" ht="12.75" hidden="1" customHeight="1">
      <c r="A994" s="15"/>
      <c r="B994" s="15"/>
      <c r="C994" s="15"/>
      <c r="D994" s="15"/>
      <c r="E994" s="15"/>
      <c r="F994" s="15"/>
      <c r="G994" s="15"/>
    </row>
    <row r="995" spans="1:7" ht="12.75" hidden="1" customHeight="1">
      <c r="A995" s="15"/>
      <c r="B995" s="15"/>
      <c r="C995" s="15"/>
      <c r="D995" s="15"/>
      <c r="E995" s="15"/>
      <c r="F995" s="15"/>
      <c r="G995" s="15"/>
    </row>
    <row r="996" spans="1:7" ht="12.75" hidden="1" customHeight="1">
      <c r="A996" s="15"/>
      <c r="B996" s="15"/>
      <c r="C996" s="15"/>
      <c r="D996" s="15"/>
      <c r="E996" s="15"/>
      <c r="F996" s="15"/>
      <c r="G996" s="15"/>
    </row>
    <row r="997" spans="1:7" ht="12.75" hidden="1" customHeight="1">
      <c r="A997" s="15"/>
      <c r="B997" s="15"/>
      <c r="C997" s="15"/>
      <c r="D997" s="15"/>
      <c r="E997" s="15"/>
      <c r="F997" s="15"/>
      <c r="G997" s="15"/>
    </row>
    <row r="998" spans="1:7" ht="12.75" hidden="1" customHeight="1">
      <c r="A998" s="15"/>
      <c r="B998" s="15"/>
      <c r="C998" s="15"/>
      <c r="D998" s="15"/>
      <c r="E998" s="15"/>
      <c r="F998" s="15"/>
      <c r="G998" s="15"/>
    </row>
    <row r="999" spans="1:7" ht="12.75" hidden="1" customHeight="1">
      <c r="A999" s="15"/>
      <c r="B999" s="15"/>
      <c r="C999" s="15"/>
      <c r="D999" s="15"/>
      <c r="E999" s="15"/>
      <c r="F999" s="15"/>
      <c r="G999" s="15"/>
    </row>
    <row r="1000" spans="1:7" ht="12.75" hidden="1" customHeight="1">
      <c r="A1000" s="15"/>
      <c r="B1000" s="15"/>
      <c r="C1000" s="15"/>
      <c r="D1000" s="15"/>
      <c r="E1000" s="15"/>
      <c r="F1000" s="15"/>
      <c r="G1000" s="15"/>
    </row>
    <row r="1001" spans="1:7" ht="12.75" hidden="1" customHeight="1">
      <c r="A1001" s="15"/>
      <c r="B1001" s="15"/>
      <c r="C1001" s="15"/>
      <c r="D1001" s="15"/>
      <c r="E1001" s="15"/>
      <c r="F1001" s="15"/>
      <c r="G1001" s="15"/>
    </row>
    <row r="1002" spans="1:7" ht="12.75" hidden="1" customHeight="1">
      <c r="A1002" s="15"/>
      <c r="B1002" s="15"/>
      <c r="C1002" s="15"/>
      <c r="D1002" s="15"/>
      <c r="E1002" s="15"/>
      <c r="F1002" s="15"/>
      <c r="G1002" s="15"/>
    </row>
    <row r="1003" spans="1:7" ht="12.75" hidden="1" customHeight="1">
      <c r="A1003" s="15"/>
      <c r="B1003" s="15"/>
      <c r="C1003" s="15"/>
      <c r="D1003" s="15"/>
      <c r="E1003" s="15"/>
      <c r="F1003" s="15"/>
      <c r="G1003" s="15"/>
    </row>
    <row r="1004" spans="1:7" ht="12.75" hidden="1" customHeight="1">
      <c r="A1004" s="15"/>
      <c r="B1004" s="15"/>
      <c r="C1004" s="15"/>
      <c r="D1004" s="15"/>
      <c r="E1004" s="15"/>
      <c r="F1004" s="15"/>
      <c r="G1004" s="15"/>
    </row>
    <row r="1005" spans="1:7" ht="12.75" hidden="1" customHeight="1">
      <c r="A1005" s="15"/>
      <c r="B1005" s="15"/>
      <c r="C1005" s="15"/>
      <c r="D1005" s="15"/>
      <c r="E1005" s="15"/>
      <c r="F1005" s="15"/>
      <c r="G1005" s="15"/>
    </row>
    <row r="1006" spans="1:7" ht="12.75" hidden="1" customHeight="1">
      <c r="A1006" s="15"/>
      <c r="B1006" s="15"/>
      <c r="C1006" s="15"/>
      <c r="D1006" s="15"/>
      <c r="E1006" s="15"/>
      <c r="F1006" s="15"/>
      <c r="G1006" s="15"/>
    </row>
    <row r="1007" spans="1:7" ht="12.75" hidden="1" customHeight="1">
      <c r="A1007" s="15"/>
      <c r="B1007" s="15"/>
      <c r="C1007" s="15"/>
      <c r="D1007" s="15"/>
      <c r="E1007" s="15"/>
      <c r="F1007" s="15"/>
      <c r="G1007" s="15"/>
    </row>
    <row r="1008" spans="1:7" ht="12.75" hidden="1" customHeight="1">
      <c r="A1008" s="15"/>
      <c r="B1008" s="15"/>
      <c r="C1008" s="15"/>
      <c r="D1008" s="15"/>
      <c r="E1008" s="15"/>
      <c r="F1008" s="15"/>
      <c r="G1008" s="15"/>
    </row>
    <row r="1009" spans="1:7" ht="12.75" hidden="1" customHeight="1">
      <c r="A1009" s="15"/>
      <c r="B1009" s="15"/>
      <c r="C1009" s="15"/>
      <c r="D1009" s="15"/>
      <c r="E1009" s="15"/>
      <c r="F1009" s="15"/>
      <c r="G1009" s="15"/>
    </row>
    <row r="1010" spans="1:7" ht="12.75" hidden="1" customHeight="1">
      <c r="A1010" s="15"/>
      <c r="B1010" s="15"/>
      <c r="C1010" s="15"/>
      <c r="D1010" s="15"/>
      <c r="E1010" s="15"/>
      <c r="F1010" s="15"/>
      <c r="G1010" s="15"/>
    </row>
    <row r="1011" spans="1:7" ht="12.75" hidden="1" customHeight="1">
      <c r="A1011" s="15"/>
      <c r="B1011" s="15"/>
      <c r="C1011" s="15"/>
      <c r="D1011" s="15"/>
      <c r="E1011" s="15"/>
      <c r="F1011" s="15"/>
      <c r="G1011" s="15"/>
    </row>
    <row r="1012" spans="1:7" ht="12.75" hidden="1" customHeight="1">
      <c r="A1012" s="15"/>
      <c r="B1012" s="15"/>
      <c r="C1012" s="15"/>
      <c r="D1012" s="15"/>
      <c r="E1012" s="15"/>
      <c r="F1012" s="15"/>
      <c r="G1012" s="15"/>
    </row>
    <row r="1013" spans="1:7" ht="12.75" hidden="1" customHeight="1">
      <c r="A1013" s="15"/>
      <c r="B1013" s="15"/>
      <c r="C1013" s="15"/>
      <c r="D1013" s="15"/>
      <c r="E1013" s="15"/>
      <c r="F1013" s="15"/>
      <c r="G1013" s="15"/>
    </row>
    <row r="1014" spans="1:7" ht="12.75" hidden="1" customHeight="1">
      <c r="A1014" s="15"/>
      <c r="B1014" s="15"/>
      <c r="C1014" s="15"/>
      <c r="D1014" s="15"/>
      <c r="E1014" s="15"/>
      <c r="F1014" s="15"/>
      <c r="G1014" s="15"/>
    </row>
    <row r="1015" spans="1:7" ht="12.75" hidden="1" customHeight="1">
      <c r="A1015" s="15"/>
      <c r="B1015" s="15"/>
      <c r="C1015" s="15"/>
      <c r="D1015" s="15"/>
      <c r="E1015" s="15"/>
      <c r="F1015" s="15"/>
      <c r="G1015" s="15"/>
    </row>
    <row r="1016" spans="1:7" ht="12.75" hidden="1" customHeight="1">
      <c r="A1016" s="15"/>
      <c r="B1016" s="15"/>
      <c r="C1016" s="15"/>
      <c r="D1016" s="15"/>
      <c r="E1016" s="15"/>
      <c r="F1016" s="15"/>
      <c r="G1016" s="15"/>
    </row>
    <row r="1017" spans="1:7" ht="12.75" hidden="1" customHeight="1">
      <c r="A1017" s="15"/>
      <c r="B1017" s="15"/>
      <c r="C1017" s="15"/>
      <c r="D1017" s="15"/>
      <c r="E1017" s="15"/>
      <c r="F1017" s="15"/>
      <c r="G1017" s="15"/>
    </row>
    <row r="1018" spans="1:7" ht="12.75" hidden="1" customHeight="1">
      <c r="A1018" s="15"/>
      <c r="B1018" s="15"/>
      <c r="C1018" s="15"/>
      <c r="D1018" s="15"/>
      <c r="E1018" s="15"/>
      <c r="F1018" s="15"/>
      <c r="G1018" s="15"/>
    </row>
    <row r="1019" spans="1:7" ht="12.75" hidden="1" customHeight="1">
      <c r="A1019" s="15"/>
      <c r="B1019" s="15"/>
      <c r="C1019" s="15"/>
      <c r="D1019" s="15"/>
      <c r="E1019" s="15"/>
      <c r="F1019" s="15"/>
      <c r="G1019" s="15"/>
    </row>
    <row r="1020" spans="1:7" ht="12.75" hidden="1" customHeight="1">
      <c r="A1020" s="15"/>
      <c r="B1020" s="15"/>
      <c r="C1020" s="15"/>
      <c r="D1020" s="15"/>
      <c r="E1020" s="15"/>
      <c r="F1020" s="15"/>
      <c r="G1020" s="15"/>
    </row>
    <row r="1021" spans="1:7" ht="12.75" hidden="1" customHeight="1">
      <c r="A1021" s="15"/>
      <c r="B1021" s="15"/>
      <c r="C1021" s="15"/>
      <c r="D1021" s="15"/>
      <c r="E1021" s="15"/>
      <c r="F1021" s="15"/>
      <c r="G1021" s="15"/>
    </row>
    <row r="1022" spans="1:7" ht="12.75" hidden="1" customHeight="1">
      <c r="A1022" s="15"/>
      <c r="B1022" s="15"/>
      <c r="C1022" s="15"/>
      <c r="D1022" s="15"/>
      <c r="E1022" s="15"/>
      <c r="F1022" s="15"/>
      <c r="G1022" s="15"/>
    </row>
    <row r="1023" spans="1:7" ht="12.75" hidden="1" customHeight="1">
      <c r="A1023" s="15"/>
      <c r="B1023" s="15"/>
      <c r="C1023" s="15"/>
      <c r="D1023" s="15"/>
      <c r="E1023" s="15"/>
      <c r="F1023" s="15"/>
      <c r="G1023" s="15"/>
    </row>
    <row r="1024" spans="1:7" ht="12.75" hidden="1" customHeight="1">
      <c r="A1024" s="15"/>
      <c r="B1024" s="15"/>
      <c r="C1024" s="15"/>
      <c r="D1024" s="15"/>
      <c r="E1024" s="15"/>
      <c r="F1024" s="15"/>
      <c r="G1024" s="15"/>
    </row>
    <row r="1025" spans="1:7" ht="12.75" hidden="1" customHeight="1">
      <c r="A1025" s="15"/>
      <c r="B1025" s="15"/>
      <c r="C1025" s="15"/>
      <c r="D1025" s="15"/>
      <c r="E1025" s="15"/>
      <c r="F1025" s="15"/>
      <c r="G1025" s="15"/>
    </row>
    <row r="1026" spans="1:7" ht="12.75" hidden="1" customHeight="1">
      <c r="A1026" s="15"/>
      <c r="B1026" s="15"/>
      <c r="C1026" s="15"/>
      <c r="D1026" s="15"/>
      <c r="E1026" s="15"/>
      <c r="F1026" s="15"/>
      <c r="G1026" s="15"/>
    </row>
    <row r="1027" spans="1:7" ht="12.75" hidden="1" customHeight="1">
      <c r="A1027" s="15"/>
      <c r="B1027" s="15"/>
      <c r="C1027" s="15"/>
      <c r="D1027" s="15"/>
      <c r="E1027" s="15"/>
      <c r="F1027" s="15"/>
      <c r="G1027" s="15"/>
    </row>
    <row r="1028" spans="1:7" ht="12.75" hidden="1" customHeight="1">
      <c r="A1028" s="15"/>
      <c r="B1028" s="15"/>
      <c r="C1028" s="15"/>
      <c r="D1028" s="15"/>
      <c r="E1028" s="15"/>
      <c r="F1028" s="15"/>
      <c r="G1028" s="15"/>
    </row>
    <row r="1029" spans="1:7" ht="12.75" hidden="1" customHeight="1">
      <c r="A1029" s="15"/>
      <c r="B1029" s="15"/>
      <c r="C1029" s="15"/>
      <c r="D1029" s="15"/>
      <c r="E1029" s="15"/>
      <c r="F1029" s="15"/>
      <c r="G1029" s="15"/>
    </row>
    <row r="1030" spans="1:7" ht="12.75" hidden="1" customHeight="1">
      <c r="A1030" s="15"/>
      <c r="B1030" s="15"/>
      <c r="C1030" s="15"/>
      <c r="D1030" s="15"/>
      <c r="E1030" s="15"/>
      <c r="F1030" s="15"/>
      <c r="G1030" s="15"/>
    </row>
    <row r="1031" spans="1:7" ht="12.75" hidden="1" customHeight="1">
      <c r="A1031" s="15"/>
      <c r="B1031" s="15"/>
      <c r="C1031" s="15"/>
      <c r="D1031" s="15"/>
      <c r="E1031" s="15"/>
      <c r="F1031" s="15"/>
      <c r="G1031" s="15"/>
    </row>
    <row r="1032" spans="1:7" ht="12.75" hidden="1" customHeight="1">
      <c r="A1032" s="15"/>
      <c r="B1032" s="15"/>
      <c r="C1032" s="15"/>
      <c r="D1032" s="15"/>
      <c r="E1032" s="15"/>
      <c r="F1032" s="15"/>
      <c r="G1032" s="15"/>
    </row>
    <row r="1033" spans="1:7" ht="12.75" hidden="1" customHeight="1">
      <c r="A1033" s="15"/>
      <c r="B1033" s="15"/>
      <c r="C1033" s="15"/>
      <c r="D1033" s="15"/>
      <c r="E1033" s="15"/>
      <c r="F1033" s="15"/>
      <c r="G1033" s="15"/>
    </row>
    <row r="1034" spans="1:7" ht="12.75" hidden="1" customHeight="1">
      <c r="A1034" s="15"/>
      <c r="B1034" s="15"/>
      <c r="C1034" s="15"/>
      <c r="D1034" s="15"/>
      <c r="E1034" s="15"/>
      <c r="F1034" s="15"/>
      <c r="G1034" s="15"/>
    </row>
    <row r="1035" spans="1:7" ht="12.75" hidden="1" customHeight="1">
      <c r="A1035" s="15"/>
      <c r="B1035" s="15"/>
      <c r="C1035" s="15"/>
      <c r="D1035" s="15"/>
      <c r="E1035" s="15"/>
      <c r="F1035" s="15"/>
      <c r="G1035" s="15"/>
    </row>
    <row r="1036" spans="1:7" ht="12.75" hidden="1" customHeight="1">
      <c r="A1036" s="15"/>
      <c r="B1036" s="15"/>
      <c r="C1036" s="15"/>
      <c r="D1036" s="15"/>
      <c r="E1036" s="15"/>
      <c r="F1036" s="15"/>
      <c r="G1036" s="15"/>
    </row>
    <row r="1037" spans="1:7" ht="12.75" hidden="1" customHeight="1">
      <c r="A1037" s="15"/>
      <c r="B1037" s="15"/>
      <c r="C1037" s="15"/>
      <c r="D1037" s="15"/>
      <c r="E1037" s="15"/>
      <c r="F1037" s="15"/>
      <c r="G1037" s="15"/>
    </row>
    <row r="1038" spans="1:7" ht="12.75" hidden="1" customHeight="1">
      <c r="A1038" s="15"/>
      <c r="B1038" s="15"/>
      <c r="C1038" s="15"/>
      <c r="D1038" s="15"/>
      <c r="E1038" s="15"/>
      <c r="F1038" s="15"/>
      <c r="G1038" s="15"/>
    </row>
    <row r="1039" spans="1:7" ht="12.75" hidden="1" customHeight="1">
      <c r="A1039" s="15"/>
      <c r="B1039" s="15"/>
      <c r="C1039" s="15"/>
      <c r="D1039" s="15"/>
      <c r="E1039" s="15"/>
      <c r="F1039" s="15"/>
      <c r="G1039" s="15"/>
    </row>
    <row r="1040" spans="1:7" ht="12.75" hidden="1" customHeight="1">
      <c r="A1040" s="15"/>
      <c r="B1040" s="15"/>
      <c r="C1040" s="15"/>
      <c r="D1040" s="15"/>
      <c r="E1040" s="15"/>
      <c r="F1040" s="15"/>
      <c r="G1040" s="15"/>
    </row>
    <row r="1041" spans="1:7" ht="12.75" hidden="1" customHeight="1">
      <c r="A1041" s="15"/>
      <c r="B1041" s="15"/>
      <c r="C1041" s="15"/>
      <c r="D1041" s="15"/>
      <c r="E1041" s="15"/>
      <c r="F1041" s="15"/>
      <c r="G1041" s="15"/>
    </row>
    <row r="1042" spans="1:7" ht="12.75" hidden="1" customHeight="1">
      <c r="A1042" s="15"/>
      <c r="B1042" s="15"/>
      <c r="C1042" s="15"/>
      <c r="D1042" s="15"/>
      <c r="E1042" s="15"/>
      <c r="F1042" s="15"/>
      <c r="G1042" s="15"/>
    </row>
    <row r="1043" spans="1:7" ht="12.75" hidden="1" customHeight="1">
      <c r="A1043" s="15"/>
      <c r="B1043" s="15"/>
      <c r="C1043" s="15"/>
      <c r="D1043" s="15"/>
      <c r="E1043" s="15"/>
      <c r="F1043" s="15"/>
      <c r="G1043" s="15"/>
    </row>
    <row r="1044" spans="1:7" ht="12.75" hidden="1" customHeight="1">
      <c r="A1044" s="15"/>
      <c r="B1044" s="15"/>
      <c r="C1044" s="15"/>
      <c r="D1044" s="15"/>
      <c r="E1044" s="15"/>
      <c r="F1044" s="15"/>
      <c r="G1044" s="15"/>
    </row>
    <row r="1045" spans="1:7" ht="12.75" hidden="1" customHeight="1">
      <c r="A1045" s="15"/>
      <c r="B1045" s="15"/>
      <c r="C1045" s="15"/>
      <c r="D1045" s="15"/>
      <c r="E1045" s="15"/>
      <c r="F1045" s="15"/>
      <c r="G1045" s="15"/>
    </row>
    <row r="1046" spans="1:7" ht="12.75" hidden="1" customHeight="1">
      <c r="A1046" s="15"/>
      <c r="B1046" s="15"/>
      <c r="C1046" s="15"/>
      <c r="D1046" s="15"/>
      <c r="E1046" s="15"/>
      <c r="F1046" s="15"/>
      <c r="G1046" s="15"/>
    </row>
    <row r="1047" spans="1:7" ht="12.75" hidden="1" customHeight="1">
      <c r="A1047" s="15"/>
      <c r="B1047" s="15"/>
      <c r="C1047" s="15"/>
      <c r="D1047" s="15"/>
      <c r="E1047" s="15"/>
      <c r="F1047" s="15"/>
      <c r="G1047" s="15"/>
    </row>
    <row r="1048" spans="1:7" ht="12.75" hidden="1" customHeight="1">
      <c r="A1048" s="15"/>
      <c r="B1048" s="15"/>
      <c r="C1048" s="15"/>
      <c r="D1048" s="15"/>
      <c r="E1048" s="15"/>
      <c r="F1048" s="15"/>
      <c r="G1048" s="15"/>
    </row>
    <row r="1049" spans="1:7" ht="12.75" hidden="1" customHeight="1">
      <c r="A1049" s="15"/>
      <c r="B1049" s="15"/>
      <c r="C1049" s="15"/>
      <c r="D1049" s="15"/>
      <c r="E1049" s="15"/>
      <c r="F1049" s="15"/>
      <c r="G1049" s="15"/>
    </row>
    <row r="1050" spans="1:7" ht="12.75" hidden="1" customHeight="1">
      <c r="A1050" s="15"/>
      <c r="B1050" s="15"/>
      <c r="C1050" s="15"/>
      <c r="D1050" s="15"/>
      <c r="E1050" s="15"/>
      <c r="F1050" s="15"/>
      <c r="G1050" s="15"/>
    </row>
    <row r="1051" spans="1:7" ht="12.75" hidden="1" customHeight="1">
      <c r="A1051" s="15"/>
      <c r="B1051" s="15"/>
      <c r="C1051" s="15"/>
      <c r="D1051" s="15"/>
      <c r="E1051" s="15"/>
      <c r="F1051" s="15"/>
      <c r="G1051" s="15"/>
    </row>
    <row r="1052" spans="1:7" ht="12.75" hidden="1" customHeight="1">
      <c r="A1052" s="15"/>
      <c r="B1052" s="15"/>
      <c r="C1052" s="15"/>
      <c r="D1052" s="15"/>
      <c r="E1052" s="15"/>
      <c r="F1052" s="15"/>
      <c r="G1052" s="15"/>
    </row>
    <row r="1053" spans="1:7" ht="12.75" hidden="1" customHeight="1">
      <c r="A1053" s="15"/>
      <c r="B1053" s="15"/>
      <c r="C1053" s="15"/>
      <c r="D1053" s="15"/>
      <c r="E1053" s="15"/>
      <c r="F1053" s="15"/>
      <c r="G1053" s="15"/>
    </row>
    <row r="1054" spans="1:7" ht="12.75" hidden="1" customHeight="1">
      <c r="A1054" s="15"/>
      <c r="B1054" s="15"/>
      <c r="C1054" s="15"/>
      <c r="D1054" s="15"/>
      <c r="E1054" s="15"/>
      <c r="F1054" s="15"/>
      <c r="G1054" s="15"/>
    </row>
    <row r="1055" spans="1:7" ht="12.75" hidden="1" customHeight="1">
      <c r="A1055" s="15"/>
      <c r="B1055" s="15"/>
      <c r="C1055" s="15"/>
      <c r="D1055" s="15"/>
      <c r="E1055" s="15"/>
      <c r="F1055" s="15"/>
      <c r="G1055" s="15"/>
    </row>
    <row r="1056" spans="1:7" ht="12.75" hidden="1" customHeight="1">
      <c r="A1056" s="15"/>
      <c r="B1056" s="15"/>
      <c r="C1056" s="15"/>
      <c r="D1056" s="15"/>
      <c r="E1056" s="15"/>
      <c r="F1056" s="15"/>
      <c r="G1056" s="15"/>
    </row>
    <row r="1057" spans="1:7" ht="12.75" hidden="1" customHeight="1">
      <c r="A1057" s="15"/>
      <c r="B1057" s="15"/>
      <c r="C1057" s="15"/>
      <c r="D1057" s="15"/>
      <c r="E1057" s="15"/>
      <c r="F1057" s="15"/>
      <c r="G1057" s="15"/>
    </row>
    <row r="1058" spans="1:7" ht="12.75" hidden="1" customHeight="1">
      <c r="A1058" s="15"/>
      <c r="B1058" s="15"/>
      <c r="C1058" s="15"/>
      <c r="D1058" s="15"/>
      <c r="E1058" s="15"/>
      <c r="F1058" s="15"/>
      <c r="G1058" s="15"/>
    </row>
    <row r="1059" spans="1:7" ht="12.75" hidden="1" customHeight="1">
      <c r="A1059" s="15"/>
      <c r="B1059" s="15"/>
      <c r="C1059" s="15"/>
      <c r="D1059" s="15"/>
      <c r="E1059" s="15"/>
      <c r="F1059" s="15"/>
      <c r="G1059" s="15"/>
    </row>
    <row r="1060" spans="1:7" ht="12.75" hidden="1" customHeight="1">
      <c r="A1060" s="15"/>
      <c r="B1060" s="15"/>
      <c r="C1060" s="15"/>
      <c r="D1060" s="15"/>
      <c r="E1060" s="15"/>
      <c r="F1060" s="15"/>
      <c r="G1060" s="15"/>
    </row>
    <row r="1061" spans="1:7" ht="12.75" hidden="1" customHeight="1">
      <c r="A1061" s="15"/>
      <c r="B1061" s="15"/>
      <c r="C1061" s="15"/>
      <c r="D1061" s="15"/>
      <c r="E1061" s="15"/>
      <c r="F1061" s="15"/>
      <c r="G1061" s="15"/>
    </row>
    <row r="1062" spans="1:7" ht="12.75" hidden="1" customHeight="1">
      <c r="A1062" s="15"/>
      <c r="B1062" s="15"/>
      <c r="C1062" s="15"/>
      <c r="D1062" s="15"/>
      <c r="E1062" s="15"/>
      <c r="F1062" s="15"/>
      <c r="G1062" s="15"/>
    </row>
    <row r="1063" spans="1:7" ht="12.75" hidden="1" customHeight="1">
      <c r="A1063" s="15"/>
      <c r="B1063" s="15"/>
      <c r="C1063" s="15"/>
      <c r="D1063" s="15"/>
      <c r="E1063" s="15"/>
      <c r="F1063" s="15"/>
      <c r="G1063" s="15"/>
    </row>
    <row r="1064" spans="1:7" ht="12.75" hidden="1" customHeight="1">
      <c r="A1064" s="15"/>
      <c r="B1064" s="15"/>
      <c r="C1064" s="15"/>
      <c r="D1064" s="15"/>
      <c r="E1064" s="15"/>
      <c r="F1064" s="15"/>
      <c r="G1064" s="15"/>
    </row>
    <row r="1065" spans="1:7" ht="12.75" hidden="1" customHeight="1">
      <c r="A1065" s="15"/>
      <c r="B1065" s="15"/>
      <c r="C1065" s="15"/>
      <c r="D1065" s="15"/>
      <c r="E1065" s="15"/>
      <c r="F1065" s="15"/>
      <c r="G1065" s="15"/>
    </row>
    <row r="1066" spans="1:7" ht="12.75" hidden="1" customHeight="1">
      <c r="A1066" s="15"/>
      <c r="B1066" s="15"/>
      <c r="C1066" s="15"/>
      <c r="D1066" s="15"/>
      <c r="E1066" s="15"/>
      <c r="F1066" s="15"/>
      <c r="G1066" s="15"/>
    </row>
    <row r="1067" spans="1:7" ht="12.75" hidden="1" customHeight="1">
      <c r="A1067" s="15"/>
      <c r="B1067" s="15"/>
      <c r="C1067" s="15"/>
      <c r="D1067" s="15"/>
      <c r="E1067" s="15"/>
      <c r="F1067" s="15"/>
      <c r="G1067" s="15"/>
    </row>
    <row r="1068" spans="1:7" ht="12.75" hidden="1" customHeight="1">
      <c r="A1068" s="15"/>
      <c r="B1068" s="15"/>
      <c r="C1068" s="15"/>
      <c r="D1068" s="15"/>
      <c r="E1068" s="15"/>
      <c r="F1068" s="15"/>
      <c r="G1068" s="15"/>
    </row>
    <row r="1069" spans="1:7" ht="12.75" hidden="1" customHeight="1">
      <c r="A1069" s="15"/>
      <c r="B1069" s="15"/>
      <c r="C1069" s="15"/>
      <c r="D1069" s="15"/>
      <c r="E1069" s="15"/>
      <c r="F1069" s="15"/>
      <c r="G1069" s="15"/>
    </row>
    <row r="1070" spans="1:7" ht="12.75" hidden="1" customHeight="1">
      <c r="A1070" s="15"/>
      <c r="B1070" s="15"/>
      <c r="C1070" s="15"/>
      <c r="D1070" s="15"/>
      <c r="E1070" s="15"/>
      <c r="F1070" s="15"/>
      <c r="G1070" s="15"/>
    </row>
    <row r="1071" spans="1:7" ht="12.75" hidden="1" customHeight="1">
      <c r="A1071" s="15"/>
      <c r="B1071" s="15"/>
      <c r="C1071" s="15"/>
      <c r="D1071" s="15"/>
      <c r="E1071" s="15"/>
      <c r="F1071" s="15"/>
      <c r="G1071" s="15"/>
    </row>
    <row r="1072" spans="1:7" ht="12.75" hidden="1" customHeight="1">
      <c r="A1072" s="15"/>
      <c r="B1072" s="15"/>
      <c r="C1072" s="15"/>
      <c r="D1072" s="15"/>
      <c r="E1072" s="15"/>
      <c r="F1072" s="15"/>
      <c r="G1072" s="15"/>
    </row>
    <row r="1073" spans="1:7" ht="12.75" hidden="1" customHeight="1">
      <c r="A1073" s="15"/>
      <c r="B1073" s="15"/>
      <c r="C1073" s="15"/>
      <c r="D1073" s="15"/>
      <c r="E1073" s="15"/>
      <c r="F1073" s="15"/>
      <c r="G1073" s="15"/>
    </row>
    <row r="1074" spans="1:7" ht="12.75" hidden="1" customHeight="1">
      <c r="A1074" s="15"/>
      <c r="B1074" s="15"/>
      <c r="C1074" s="15"/>
      <c r="D1074" s="15"/>
      <c r="E1074" s="15"/>
      <c r="F1074" s="15"/>
      <c r="G1074" s="15"/>
    </row>
    <row r="1075" spans="1:7" ht="12.75" hidden="1" customHeight="1">
      <c r="A1075" s="15"/>
      <c r="B1075" s="15"/>
      <c r="C1075" s="15"/>
      <c r="D1075" s="15"/>
      <c r="E1075" s="15"/>
      <c r="F1075" s="15"/>
      <c r="G1075" s="15"/>
    </row>
    <row r="1076" spans="1:7" ht="12.75" hidden="1" customHeight="1">
      <c r="A1076" s="15"/>
      <c r="B1076" s="15"/>
      <c r="C1076" s="15"/>
      <c r="D1076" s="15"/>
      <c r="E1076" s="15"/>
      <c r="F1076" s="15"/>
      <c r="G1076" s="15"/>
    </row>
    <row r="1077" spans="1:7" ht="12.75" hidden="1" customHeight="1">
      <c r="A1077" s="15"/>
      <c r="B1077" s="15"/>
      <c r="C1077" s="15"/>
      <c r="D1077" s="15"/>
      <c r="E1077" s="15"/>
      <c r="F1077" s="15"/>
      <c r="G1077" s="15"/>
    </row>
    <row r="1078" spans="1:7" ht="12.75" hidden="1" customHeight="1">
      <c r="A1078" s="15"/>
      <c r="B1078" s="15"/>
      <c r="C1078" s="15"/>
      <c r="D1078" s="15"/>
      <c r="E1078" s="15"/>
      <c r="F1078" s="15"/>
      <c r="G1078" s="15"/>
    </row>
    <row r="1079" spans="1:7" ht="12.75" hidden="1" customHeight="1">
      <c r="A1079" s="15"/>
      <c r="B1079" s="15"/>
      <c r="C1079" s="15"/>
      <c r="D1079" s="15"/>
      <c r="E1079" s="15"/>
      <c r="F1079" s="15"/>
      <c r="G1079" s="15"/>
    </row>
    <row r="1080" spans="1:7" hidden="1">
      <c r="A1080" s="15"/>
      <c r="B1080" s="15"/>
      <c r="C1080" s="15"/>
      <c r="D1080" s="15"/>
      <c r="E1080" s="15"/>
      <c r="F1080" s="15"/>
      <c r="G1080" s="15"/>
    </row>
    <row r="1081" spans="1:7" hidden="1">
      <c r="A1081" s="15"/>
      <c r="B1081" s="15"/>
      <c r="C1081" s="15"/>
      <c r="D1081" s="15"/>
      <c r="E1081" s="15"/>
      <c r="F1081" s="15"/>
      <c r="G1081" s="15"/>
    </row>
    <row r="1082" spans="1:7" hidden="1">
      <c r="A1082" s="15"/>
      <c r="B1082" s="15"/>
      <c r="C1082" s="15"/>
      <c r="D1082" s="15"/>
      <c r="E1082" s="15"/>
      <c r="F1082" s="15"/>
      <c r="G1082" s="15"/>
    </row>
    <row r="1083" spans="1:7" hidden="1">
      <c r="A1083" s="15"/>
      <c r="B1083" s="15"/>
      <c r="C1083" s="15"/>
      <c r="D1083" s="15"/>
      <c r="E1083" s="15"/>
      <c r="F1083" s="15"/>
      <c r="G1083" s="15"/>
    </row>
    <row r="1084" spans="1:7" hidden="1">
      <c r="A1084" s="15"/>
      <c r="B1084" s="15"/>
      <c r="C1084" s="15"/>
      <c r="D1084" s="15"/>
      <c r="E1084" s="15"/>
      <c r="F1084" s="15"/>
      <c r="G1084" s="15"/>
    </row>
    <row r="1085" spans="1:7" hidden="1">
      <c r="A1085" s="15"/>
      <c r="B1085" s="15"/>
      <c r="C1085" s="15"/>
      <c r="D1085" s="15"/>
      <c r="E1085" s="15"/>
      <c r="F1085" s="15"/>
      <c r="G1085" s="15"/>
    </row>
    <row r="1086" spans="1:7" hidden="1">
      <c r="A1086" s="15"/>
      <c r="B1086" s="15"/>
      <c r="C1086" s="15"/>
      <c r="D1086" s="15"/>
      <c r="E1086" s="15"/>
      <c r="F1086" s="15"/>
      <c r="G1086" s="15"/>
    </row>
    <row r="1087" spans="1:7" hidden="1">
      <c r="A1087" s="15"/>
      <c r="B1087" s="15"/>
      <c r="C1087" s="15"/>
      <c r="D1087" s="15"/>
      <c r="E1087" s="15"/>
      <c r="F1087" s="15"/>
      <c r="G1087" s="15"/>
    </row>
    <row r="1088" spans="1:7" hidden="1">
      <c r="A1088" s="15"/>
      <c r="B1088" s="15"/>
      <c r="C1088" s="15"/>
      <c r="D1088" s="15"/>
      <c r="E1088" s="15"/>
      <c r="F1088" s="15"/>
      <c r="G1088" s="15"/>
    </row>
    <row r="1089" spans="1:7" hidden="1">
      <c r="A1089" s="15"/>
      <c r="B1089" s="15"/>
      <c r="C1089" s="15"/>
      <c r="D1089" s="15"/>
      <c r="E1089" s="15"/>
      <c r="F1089" s="15"/>
      <c r="G1089" s="15"/>
    </row>
    <row r="1090" spans="1:7" hidden="1">
      <c r="A1090" s="15"/>
      <c r="B1090" s="15"/>
      <c r="C1090" s="15"/>
      <c r="D1090" s="15"/>
      <c r="E1090" s="15"/>
      <c r="F1090" s="15"/>
      <c r="G1090" s="15"/>
    </row>
    <row r="1091" spans="1:7" hidden="1">
      <c r="A1091" s="15"/>
      <c r="B1091" s="15"/>
      <c r="C1091" s="15"/>
      <c r="D1091" s="15"/>
      <c r="E1091" s="15"/>
      <c r="F1091" s="15"/>
      <c r="G1091" s="15"/>
    </row>
    <row r="1092" spans="1:7" hidden="1">
      <c r="A1092" s="15"/>
      <c r="B1092" s="15"/>
      <c r="C1092" s="15"/>
      <c r="D1092" s="15"/>
      <c r="E1092" s="15"/>
      <c r="F1092" s="15"/>
      <c r="G1092" s="15"/>
    </row>
    <row r="1093" spans="1:7" hidden="1">
      <c r="A1093" s="15"/>
      <c r="B1093" s="15"/>
      <c r="C1093" s="15"/>
      <c r="D1093" s="15"/>
      <c r="E1093" s="15"/>
      <c r="F1093" s="15"/>
      <c r="G1093" s="15"/>
    </row>
    <row r="1094" spans="1:7" hidden="1">
      <c r="A1094" s="15"/>
      <c r="B1094" s="15"/>
      <c r="C1094" s="15"/>
      <c r="D1094" s="15"/>
      <c r="E1094" s="15"/>
      <c r="F1094" s="15"/>
      <c r="G1094" s="15"/>
    </row>
    <row r="1095" spans="1:7" hidden="1">
      <c r="A1095" s="15"/>
      <c r="B1095" s="15"/>
      <c r="C1095" s="15"/>
      <c r="D1095" s="15"/>
      <c r="E1095" s="15"/>
      <c r="F1095" s="15"/>
      <c r="G1095" s="15"/>
    </row>
    <row r="1096" spans="1:7" hidden="1">
      <c r="A1096" s="15"/>
      <c r="B1096" s="15"/>
      <c r="C1096" s="15"/>
      <c r="D1096" s="15"/>
      <c r="E1096" s="15"/>
      <c r="F1096" s="15"/>
      <c r="G1096" s="15"/>
    </row>
    <row r="1097" spans="1:7" hidden="1">
      <c r="A1097" s="15"/>
      <c r="B1097" s="15"/>
      <c r="C1097" s="15"/>
      <c r="D1097" s="15"/>
      <c r="E1097" s="15"/>
      <c r="F1097" s="15"/>
      <c r="G1097" s="15"/>
    </row>
    <row r="1098" spans="1:7" hidden="1">
      <c r="A1098" s="15"/>
      <c r="B1098" s="15"/>
      <c r="C1098" s="15"/>
      <c r="D1098" s="15"/>
      <c r="E1098" s="15"/>
      <c r="F1098" s="15"/>
      <c r="G1098" s="15"/>
    </row>
    <row r="1099" spans="1:7" hidden="1">
      <c r="A1099" s="15"/>
      <c r="B1099" s="15"/>
      <c r="C1099" s="15"/>
      <c r="D1099" s="15"/>
      <c r="E1099" s="15"/>
      <c r="F1099" s="15"/>
      <c r="G1099" s="15"/>
    </row>
    <row r="1100" spans="1:7" hidden="1">
      <c r="A1100" s="15"/>
      <c r="B1100" s="15"/>
      <c r="C1100" s="15"/>
      <c r="D1100" s="15"/>
      <c r="E1100" s="15"/>
      <c r="F1100" s="15"/>
      <c r="G1100" s="15"/>
    </row>
    <row r="1101" spans="1:7" hidden="1">
      <c r="A1101" s="15"/>
      <c r="B1101" s="15"/>
      <c r="C1101" s="15"/>
      <c r="D1101" s="15"/>
      <c r="E1101" s="15"/>
      <c r="F1101" s="15"/>
      <c r="G1101" s="15"/>
    </row>
    <row r="1102" spans="1:7" hidden="1">
      <c r="A1102" s="15"/>
      <c r="B1102" s="15"/>
      <c r="C1102" s="15"/>
      <c r="D1102" s="15"/>
      <c r="E1102" s="15"/>
      <c r="F1102" s="15"/>
      <c r="G1102" s="15"/>
    </row>
    <row r="1103" spans="1:7" hidden="1">
      <c r="A1103" s="15"/>
      <c r="B1103" s="15"/>
      <c r="C1103" s="15"/>
      <c r="D1103" s="15"/>
      <c r="E1103" s="15"/>
      <c r="F1103" s="15"/>
      <c r="G1103" s="15"/>
    </row>
    <row r="1104" spans="1:7" hidden="1">
      <c r="A1104" s="15"/>
      <c r="B1104" s="15"/>
      <c r="C1104" s="15"/>
      <c r="D1104" s="15"/>
      <c r="E1104" s="15"/>
      <c r="F1104" s="15"/>
      <c r="G1104" s="15"/>
    </row>
    <row r="1105" spans="1:7" hidden="1">
      <c r="A1105" s="15"/>
      <c r="B1105" s="15"/>
      <c r="C1105" s="15"/>
      <c r="D1105" s="15"/>
      <c r="E1105" s="15"/>
      <c r="F1105" s="15"/>
      <c r="G1105" s="15"/>
    </row>
    <row r="1106" spans="1:7" hidden="1">
      <c r="A1106" s="15"/>
      <c r="B1106" s="15"/>
      <c r="C1106" s="15"/>
      <c r="D1106" s="15"/>
      <c r="E1106" s="15"/>
      <c r="F1106" s="15"/>
      <c r="G1106" s="15"/>
    </row>
    <row r="1107" spans="1:7" hidden="1">
      <c r="A1107" s="15"/>
      <c r="B1107" s="15"/>
      <c r="C1107" s="15"/>
      <c r="D1107" s="15"/>
      <c r="E1107" s="15"/>
      <c r="F1107" s="15"/>
      <c r="G1107" s="15"/>
    </row>
    <row r="1108" spans="1:7" hidden="1">
      <c r="A1108" s="15"/>
      <c r="B1108" s="15"/>
      <c r="C1108" s="15"/>
      <c r="D1108" s="15"/>
      <c r="E1108" s="15"/>
      <c r="F1108" s="15"/>
      <c r="G1108" s="15"/>
    </row>
    <row r="1109" spans="1:7" hidden="1">
      <c r="A1109" s="15"/>
      <c r="B1109" s="15"/>
      <c r="C1109" s="15"/>
      <c r="D1109" s="15"/>
      <c r="E1109" s="15"/>
      <c r="F1109" s="15"/>
      <c r="G1109" s="15"/>
    </row>
    <row r="1110" spans="1:7" hidden="1">
      <c r="A1110" s="15"/>
      <c r="B1110" s="15"/>
      <c r="C1110" s="15"/>
      <c r="D1110" s="15"/>
      <c r="E1110" s="15"/>
      <c r="F1110" s="15"/>
      <c r="G1110" s="15"/>
    </row>
    <row r="1111" spans="1:7" hidden="1">
      <c r="A1111" s="15"/>
      <c r="B1111" s="15"/>
      <c r="C1111" s="15"/>
      <c r="D1111" s="15"/>
      <c r="E1111" s="15"/>
      <c r="F1111" s="15"/>
      <c r="G1111" s="15"/>
    </row>
    <row r="1112" spans="1:7" hidden="1">
      <c r="A1112" s="15"/>
      <c r="B1112" s="15"/>
      <c r="C1112" s="15"/>
      <c r="D1112" s="15"/>
      <c r="E1112" s="15"/>
      <c r="F1112" s="15"/>
      <c r="G1112" s="15"/>
    </row>
    <row r="1113" spans="1:7" hidden="1">
      <c r="A1113" s="15"/>
      <c r="B1113" s="15"/>
      <c r="C1113" s="15"/>
      <c r="D1113" s="15"/>
      <c r="E1113" s="15"/>
      <c r="F1113" s="15"/>
      <c r="G1113" s="15"/>
    </row>
    <row r="1114" spans="1:7" hidden="1">
      <c r="A1114" s="15"/>
      <c r="B1114" s="15"/>
      <c r="C1114" s="15"/>
      <c r="D1114" s="15"/>
      <c r="E1114" s="15"/>
      <c r="F1114" s="15"/>
      <c r="G1114" s="15"/>
    </row>
    <row r="1115" spans="1:7" hidden="1">
      <c r="A1115" s="15"/>
      <c r="B1115" s="15"/>
      <c r="C1115" s="15"/>
      <c r="D1115" s="15"/>
      <c r="E1115" s="15"/>
      <c r="F1115" s="15"/>
      <c r="G1115" s="15"/>
    </row>
    <row r="1116" spans="1:7" hidden="1">
      <c r="A1116" s="15"/>
      <c r="B1116" s="15"/>
      <c r="C1116" s="15"/>
      <c r="D1116" s="15"/>
      <c r="E1116" s="15"/>
      <c r="F1116" s="15"/>
      <c r="G1116" s="15"/>
    </row>
    <row r="1117" spans="1:7" hidden="1">
      <c r="A1117" s="15"/>
      <c r="B1117" s="15"/>
      <c r="C1117" s="15"/>
      <c r="D1117" s="15"/>
      <c r="E1117" s="15"/>
      <c r="F1117" s="15"/>
      <c r="G1117" s="15"/>
    </row>
    <row r="1118" spans="1:7" hidden="1">
      <c r="A1118" s="15"/>
      <c r="B1118" s="15"/>
      <c r="C1118" s="15"/>
      <c r="D1118" s="15"/>
      <c r="E1118" s="15"/>
      <c r="F1118" s="15"/>
      <c r="G1118" s="15"/>
    </row>
    <row r="1119" spans="1:7" hidden="1">
      <c r="A1119" s="15"/>
      <c r="B1119" s="15"/>
      <c r="C1119" s="15"/>
      <c r="D1119" s="15"/>
      <c r="E1119" s="15"/>
      <c r="F1119" s="15"/>
      <c r="G1119" s="15"/>
    </row>
    <row r="1120" spans="1:7" hidden="1">
      <c r="A1120" s="15"/>
      <c r="B1120" s="15"/>
      <c r="C1120" s="15"/>
      <c r="D1120" s="15"/>
      <c r="E1120" s="15"/>
      <c r="F1120" s="15"/>
      <c r="G1120" s="15"/>
    </row>
    <row r="1121" spans="1:7" hidden="1">
      <c r="A1121" s="15"/>
      <c r="B1121" s="15"/>
      <c r="C1121" s="15"/>
      <c r="D1121" s="15"/>
      <c r="E1121" s="15"/>
      <c r="F1121" s="15"/>
      <c r="G1121" s="15"/>
    </row>
    <row r="1122" spans="1:7" hidden="1">
      <c r="A1122" s="15"/>
      <c r="B1122" s="15"/>
      <c r="C1122" s="15"/>
      <c r="D1122" s="15"/>
      <c r="E1122" s="15"/>
      <c r="F1122" s="15"/>
      <c r="G1122" s="15"/>
    </row>
    <row r="1123" spans="1:7" hidden="1">
      <c r="A1123" s="15"/>
      <c r="B1123" s="15"/>
      <c r="C1123" s="15"/>
      <c r="D1123" s="15"/>
      <c r="E1123" s="15"/>
      <c r="F1123" s="15"/>
      <c r="G1123" s="15"/>
    </row>
    <row r="1124" spans="1:7" hidden="1">
      <c r="A1124" s="15"/>
      <c r="B1124" s="15"/>
      <c r="C1124" s="15"/>
      <c r="D1124" s="15"/>
      <c r="E1124" s="15"/>
      <c r="F1124" s="15"/>
      <c r="G1124" s="15"/>
    </row>
    <row r="1125" spans="1:7" hidden="1">
      <c r="A1125" s="15"/>
      <c r="B1125" s="15"/>
      <c r="C1125" s="15"/>
      <c r="D1125" s="15"/>
      <c r="E1125" s="15"/>
      <c r="F1125" s="15"/>
      <c r="G1125" s="15"/>
    </row>
    <row r="1126" spans="1:7" hidden="1">
      <c r="A1126" s="15"/>
      <c r="B1126" s="15"/>
      <c r="C1126" s="15"/>
      <c r="D1126" s="15"/>
      <c r="E1126" s="15"/>
      <c r="F1126" s="15"/>
      <c r="G1126" s="15"/>
    </row>
    <row r="1127" spans="1:7" hidden="1">
      <c r="A1127" s="15"/>
      <c r="B1127" s="15"/>
      <c r="C1127" s="15"/>
      <c r="D1127" s="15"/>
      <c r="E1127" s="15"/>
      <c r="F1127" s="15"/>
      <c r="G1127" s="15"/>
    </row>
    <row r="1128" spans="1:7" hidden="1">
      <c r="A1128" s="15"/>
      <c r="B1128" s="15"/>
      <c r="C1128" s="15"/>
      <c r="D1128" s="15"/>
      <c r="E1128" s="15"/>
      <c r="F1128" s="15"/>
      <c r="G1128" s="15"/>
    </row>
    <row r="1129" spans="1:7" hidden="1">
      <c r="A1129" s="15"/>
      <c r="B1129" s="15"/>
      <c r="C1129" s="15"/>
      <c r="D1129" s="15"/>
      <c r="E1129" s="15"/>
      <c r="F1129" s="15"/>
      <c r="G1129" s="15"/>
    </row>
    <row r="1130" spans="1:7" hidden="1">
      <c r="A1130" s="15"/>
      <c r="B1130" s="15"/>
      <c r="C1130" s="15"/>
      <c r="D1130" s="15"/>
      <c r="E1130" s="15"/>
      <c r="F1130" s="15"/>
      <c r="G1130" s="15"/>
    </row>
    <row r="1131" spans="1:7" hidden="1">
      <c r="A1131" s="15"/>
      <c r="B1131" s="15"/>
      <c r="C1131" s="15"/>
      <c r="D1131" s="15"/>
      <c r="E1131" s="15"/>
      <c r="F1131" s="15"/>
      <c r="G1131" s="15"/>
    </row>
    <row r="1132" spans="1:7" hidden="1">
      <c r="A1132" s="15"/>
      <c r="B1132" s="15"/>
      <c r="C1132" s="15"/>
      <c r="D1132" s="15"/>
      <c r="E1132" s="15"/>
      <c r="F1132" s="15"/>
      <c r="G1132" s="15"/>
    </row>
    <row r="1133" spans="1:7" hidden="1">
      <c r="A1133" s="15"/>
      <c r="B1133" s="15"/>
      <c r="C1133" s="15"/>
      <c r="D1133" s="15"/>
      <c r="E1133" s="15"/>
      <c r="F1133" s="15"/>
      <c r="G1133" s="15"/>
    </row>
    <row r="1134" spans="1:7" hidden="1">
      <c r="A1134" s="15"/>
      <c r="B1134" s="15"/>
      <c r="C1134" s="15"/>
      <c r="D1134" s="15"/>
      <c r="E1134" s="15"/>
      <c r="F1134" s="15"/>
      <c r="G1134" s="15"/>
    </row>
    <row r="1135" spans="1:7" hidden="1">
      <c r="A1135" s="15"/>
      <c r="B1135" s="15"/>
      <c r="C1135" s="15"/>
      <c r="D1135" s="15"/>
      <c r="E1135" s="15"/>
      <c r="F1135" s="15"/>
      <c r="G1135" s="15"/>
    </row>
    <row r="1136" spans="1:7" hidden="1">
      <c r="A1136" s="15"/>
      <c r="B1136" s="15"/>
      <c r="C1136" s="15"/>
      <c r="D1136" s="15"/>
      <c r="E1136" s="15"/>
      <c r="F1136" s="15"/>
      <c r="G1136" s="15"/>
    </row>
    <row r="1137" spans="1:7" hidden="1">
      <c r="A1137" s="15"/>
      <c r="B1137" s="15"/>
      <c r="C1137" s="15"/>
      <c r="D1137" s="15"/>
      <c r="E1137" s="15"/>
      <c r="F1137" s="15"/>
      <c r="G1137" s="15"/>
    </row>
    <row r="1138" spans="1:7" hidden="1">
      <c r="A1138" s="15"/>
      <c r="B1138" s="15"/>
      <c r="C1138" s="15"/>
      <c r="D1138" s="15"/>
      <c r="E1138" s="15"/>
      <c r="F1138" s="15"/>
      <c r="G1138" s="15"/>
    </row>
    <row r="1139" spans="1:7" hidden="1">
      <c r="A1139" s="15"/>
      <c r="B1139" s="15"/>
      <c r="C1139" s="15"/>
      <c r="D1139" s="15"/>
      <c r="E1139" s="15"/>
      <c r="F1139" s="15"/>
      <c r="G1139" s="15"/>
    </row>
    <row r="1140" spans="1:7" hidden="1">
      <c r="A1140" s="15"/>
      <c r="B1140" s="15"/>
      <c r="C1140" s="15"/>
      <c r="D1140" s="15"/>
      <c r="E1140" s="15"/>
      <c r="F1140" s="15"/>
      <c r="G1140" s="15"/>
    </row>
    <row r="1141" spans="1:7" hidden="1">
      <c r="A1141" s="15"/>
      <c r="B1141" s="15"/>
      <c r="C1141" s="15"/>
      <c r="D1141" s="15"/>
      <c r="E1141" s="15"/>
      <c r="F1141" s="15"/>
      <c r="G1141" s="15"/>
    </row>
    <row r="1142" spans="1:7" hidden="1">
      <c r="A1142" s="15"/>
      <c r="B1142" s="15"/>
      <c r="C1142" s="15"/>
      <c r="D1142" s="15"/>
      <c r="E1142" s="15"/>
      <c r="F1142" s="15"/>
      <c r="G1142" s="15"/>
    </row>
    <row r="1143" spans="1:7" hidden="1">
      <c r="A1143" s="15"/>
      <c r="B1143" s="15"/>
      <c r="C1143" s="15"/>
      <c r="D1143" s="15"/>
      <c r="E1143" s="15"/>
      <c r="F1143" s="15"/>
      <c r="G1143" s="15"/>
    </row>
    <row r="1144" spans="1:7" hidden="1">
      <c r="A1144" s="15"/>
      <c r="B1144" s="15"/>
      <c r="C1144" s="15"/>
      <c r="D1144" s="15"/>
      <c r="E1144" s="15"/>
      <c r="F1144" s="15"/>
      <c r="G1144" s="15"/>
    </row>
    <row r="1145" spans="1:7" hidden="1">
      <c r="A1145" s="15"/>
      <c r="B1145" s="15"/>
      <c r="C1145" s="15"/>
      <c r="D1145" s="15"/>
      <c r="E1145" s="15"/>
      <c r="F1145" s="15"/>
      <c r="G1145" s="15"/>
    </row>
    <row r="1146" spans="1:7" hidden="1">
      <c r="A1146" s="15"/>
      <c r="B1146" s="15"/>
      <c r="C1146" s="15"/>
      <c r="D1146" s="15"/>
      <c r="E1146" s="15"/>
      <c r="F1146" s="15"/>
      <c r="G1146" s="15"/>
    </row>
    <row r="1147" spans="1:7" hidden="1">
      <c r="A1147" s="15"/>
      <c r="B1147" s="15"/>
      <c r="C1147" s="15"/>
      <c r="D1147" s="15"/>
      <c r="E1147" s="15"/>
      <c r="F1147" s="15"/>
      <c r="G1147" s="15"/>
    </row>
    <row r="1148" spans="1:7" hidden="1">
      <c r="A1148" s="15"/>
      <c r="B1148" s="15"/>
      <c r="C1148" s="15"/>
      <c r="D1148" s="15"/>
      <c r="E1148" s="15"/>
      <c r="F1148" s="15"/>
      <c r="G1148" s="15"/>
    </row>
    <row r="1149" spans="1:7" hidden="1">
      <c r="A1149" s="15"/>
      <c r="B1149" s="15"/>
      <c r="C1149" s="15"/>
      <c r="D1149" s="15"/>
      <c r="E1149" s="15"/>
      <c r="F1149" s="15"/>
      <c r="G1149" s="15"/>
    </row>
    <row r="1150" spans="1:7" hidden="1">
      <c r="A1150" s="15"/>
      <c r="B1150" s="15"/>
      <c r="C1150" s="15"/>
      <c r="D1150" s="15"/>
      <c r="E1150" s="15"/>
      <c r="F1150" s="15"/>
      <c r="G1150" s="15"/>
    </row>
    <row r="1151" spans="1:7" hidden="1">
      <c r="A1151" s="15"/>
      <c r="B1151" s="15"/>
      <c r="C1151" s="15"/>
      <c r="D1151" s="15"/>
      <c r="E1151" s="15"/>
      <c r="F1151" s="15"/>
      <c r="G1151" s="15"/>
    </row>
    <row r="1152" spans="1:7" hidden="1">
      <c r="A1152" s="15"/>
      <c r="B1152" s="15"/>
      <c r="C1152" s="15"/>
      <c r="D1152" s="15"/>
      <c r="E1152" s="15"/>
      <c r="F1152" s="15"/>
      <c r="G1152" s="15"/>
    </row>
    <row r="1153" spans="1:7" hidden="1">
      <c r="A1153" s="15"/>
      <c r="B1153" s="15"/>
      <c r="C1153" s="15"/>
      <c r="D1153" s="15"/>
      <c r="E1153" s="15"/>
      <c r="F1153" s="15"/>
      <c r="G1153" s="15"/>
    </row>
    <row r="1154" spans="1:7" hidden="1">
      <c r="A1154" s="15"/>
      <c r="B1154" s="15"/>
      <c r="C1154" s="15"/>
      <c r="D1154" s="15"/>
      <c r="E1154" s="15"/>
      <c r="F1154" s="15"/>
      <c r="G1154" s="15"/>
    </row>
    <row r="1155" spans="1:7" hidden="1">
      <c r="A1155" s="15"/>
      <c r="B1155" s="15"/>
      <c r="C1155" s="15"/>
      <c r="D1155" s="15"/>
      <c r="E1155" s="15"/>
      <c r="F1155" s="15"/>
      <c r="G1155" s="15"/>
    </row>
    <row r="1156" spans="1:7" hidden="1">
      <c r="A1156" s="15"/>
      <c r="B1156" s="15"/>
      <c r="C1156" s="15"/>
      <c r="D1156" s="15"/>
      <c r="E1156" s="15"/>
      <c r="F1156" s="15"/>
      <c r="G1156" s="15"/>
    </row>
    <row r="1157" spans="1:7" hidden="1">
      <c r="A1157" s="15"/>
      <c r="B1157" s="15"/>
      <c r="C1157" s="15"/>
      <c r="D1157" s="15"/>
      <c r="E1157" s="15"/>
      <c r="F1157" s="15"/>
      <c r="G1157" s="15"/>
    </row>
    <row r="1158" spans="1:7" hidden="1">
      <c r="A1158" s="15"/>
      <c r="B1158" s="15"/>
      <c r="C1158" s="15"/>
      <c r="D1158" s="15"/>
      <c r="E1158" s="15"/>
      <c r="F1158" s="15"/>
      <c r="G1158" s="15"/>
    </row>
    <row r="1159" spans="1:7" hidden="1">
      <c r="A1159" s="15"/>
      <c r="B1159" s="15"/>
      <c r="C1159" s="15"/>
      <c r="D1159" s="15"/>
      <c r="E1159" s="15"/>
      <c r="F1159" s="15"/>
      <c r="G1159" s="15"/>
    </row>
    <row r="1160" spans="1:7" hidden="1">
      <c r="A1160" s="15"/>
      <c r="B1160" s="15"/>
      <c r="C1160" s="15"/>
      <c r="D1160" s="15"/>
      <c r="E1160" s="15"/>
      <c r="F1160" s="15"/>
      <c r="G1160" s="15"/>
    </row>
    <row r="1161" spans="1:7" hidden="1">
      <c r="A1161" s="15"/>
      <c r="B1161" s="15"/>
      <c r="C1161" s="15"/>
      <c r="D1161" s="15"/>
      <c r="E1161" s="15"/>
      <c r="F1161" s="15"/>
      <c r="G1161" s="15"/>
    </row>
    <row r="1162" spans="1:7" hidden="1">
      <c r="A1162" s="15"/>
      <c r="B1162" s="15"/>
      <c r="C1162" s="15"/>
      <c r="D1162" s="15"/>
      <c r="E1162" s="15"/>
      <c r="F1162" s="15"/>
      <c r="G1162" s="15"/>
    </row>
    <row r="1163" spans="1:7" hidden="1">
      <c r="A1163" s="15"/>
      <c r="B1163" s="15"/>
      <c r="C1163" s="15"/>
      <c r="D1163" s="15"/>
      <c r="E1163" s="15"/>
      <c r="F1163" s="15"/>
      <c r="G1163" s="15"/>
    </row>
    <row r="1164" spans="1:7" hidden="1">
      <c r="A1164" s="15"/>
      <c r="B1164" s="15"/>
      <c r="C1164" s="15"/>
      <c r="D1164" s="15"/>
      <c r="E1164" s="15"/>
      <c r="F1164" s="15"/>
      <c r="G1164" s="15"/>
    </row>
    <row r="1165" spans="1:7" hidden="1">
      <c r="A1165" s="15"/>
      <c r="B1165" s="15"/>
      <c r="C1165" s="15"/>
      <c r="D1165" s="15"/>
      <c r="E1165" s="15"/>
      <c r="F1165" s="15"/>
      <c r="G1165" s="15"/>
    </row>
    <row r="1166" spans="1:7" hidden="1">
      <c r="A1166" s="15"/>
      <c r="B1166" s="15"/>
      <c r="C1166" s="15"/>
      <c r="D1166" s="15"/>
      <c r="E1166" s="15"/>
      <c r="F1166" s="15"/>
      <c r="G1166" s="15"/>
    </row>
    <row r="1167" spans="1:7" hidden="1">
      <c r="A1167" s="15"/>
      <c r="B1167" s="15"/>
      <c r="C1167" s="15"/>
      <c r="D1167" s="15"/>
      <c r="E1167" s="15"/>
      <c r="F1167" s="15"/>
      <c r="G1167" s="15"/>
    </row>
    <row r="1168" spans="1:7" hidden="1">
      <c r="A1168" s="15"/>
      <c r="B1168" s="15"/>
      <c r="C1168" s="15"/>
      <c r="D1168" s="15"/>
      <c r="E1168" s="15"/>
      <c r="F1168" s="15"/>
      <c r="G1168" s="15"/>
    </row>
    <row r="1169" spans="1:7" hidden="1">
      <c r="A1169" s="15"/>
      <c r="B1169" s="15"/>
      <c r="C1169" s="15"/>
      <c r="D1169" s="15"/>
      <c r="E1169" s="15"/>
      <c r="F1169" s="15"/>
      <c r="G1169" s="15"/>
    </row>
    <row r="1170" spans="1:7" hidden="1">
      <c r="A1170" s="15"/>
      <c r="B1170" s="15"/>
      <c r="C1170" s="15"/>
      <c r="D1170" s="15"/>
      <c r="E1170" s="15"/>
      <c r="F1170" s="15"/>
      <c r="G1170" s="15"/>
    </row>
    <row r="1171" spans="1:7" hidden="1">
      <c r="A1171" s="15"/>
      <c r="B1171" s="15"/>
      <c r="C1171" s="15"/>
      <c r="D1171" s="15"/>
      <c r="E1171" s="15"/>
      <c r="F1171" s="15"/>
      <c r="G1171" s="15"/>
    </row>
    <row r="1172" spans="1:7" hidden="1">
      <c r="A1172" s="15"/>
      <c r="B1172" s="15"/>
      <c r="C1172" s="15"/>
      <c r="D1172" s="15"/>
      <c r="E1172" s="15"/>
      <c r="F1172" s="15"/>
      <c r="G1172" s="15"/>
    </row>
    <row r="1173" spans="1:7" hidden="1">
      <c r="A1173" s="15"/>
      <c r="B1173" s="15"/>
      <c r="C1173" s="15"/>
      <c r="D1173" s="15"/>
      <c r="E1173" s="15"/>
      <c r="F1173" s="15"/>
      <c r="G1173" s="15"/>
    </row>
    <row r="1174" spans="1:7" hidden="1">
      <c r="A1174" s="15"/>
      <c r="B1174" s="15"/>
      <c r="C1174" s="15"/>
      <c r="D1174" s="15"/>
      <c r="E1174" s="15"/>
      <c r="F1174" s="15"/>
      <c r="G1174" s="15"/>
    </row>
    <row r="1175" spans="1:7" hidden="1">
      <c r="A1175" s="15"/>
      <c r="B1175" s="15"/>
      <c r="C1175" s="15"/>
      <c r="D1175" s="15"/>
      <c r="E1175" s="15"/>
      <c r="F1175" s="15"/>
      <c r="G1175" s="15"/>
    </row>
    <row r="1176" spans="1:7" hidden="1">
      <c r="A1176" s="15"/>
      <c r="B1176" s="15"/>
      <c r="C1176" s="15"/>
      <c r="D1176" s="15"/>
      <c r="E1176" s="15"/>
      <c r="F1176" s="15"/>
      <c r="G1176" s="15"/>
    </row>
    <row r="1177" spans="1:7" hidden="1">
      <c r="A1177" s="15"/>
      <c r="B1177" s="15"/>
      <c r="C1177" s="15"/>
      <c r="D1177" s="15"/>
      <c r="E1177" s="15"/>
      <c r="F1177" s="15"/>
      <c r="G1177" s="15"/>
    </row>
    <row r="1178" spans="1:7" hidden="1">
      <c r="A1178" s="15"/>
      <c r="B1178" s="15"/>
      <c r="C1178" s="15"/>
      <c r="D1178" s="15"/>
      <c r="E1178" s="15"/>
      <c r="F1178" s="15"/>
      <c r="G1178" s="15"/>
    </row>
    <row r="1179" spans="1:7" hidden="1">
      <c r="A1179" s="15"/>
      <c r="B1179" s="15"/>
      <c r="C1179" s="15"/>
      <c r="D1179" s="15"/>
      <c r="E1179" s="15"/>
      <c r="F1179" s="15"/>
      <c r="G1179" s="15"/>
    </row>
    <row r="1180" spans="1:7" hidden="1">
      <c r="A1180" s="15"/>
      <c r="B1180" s="15"/>
      <c r="C1180" s="15"/>
      <c r="D1180" s="15"/>
      <c r="E1180" s="15"/>
      <c r="F1180" s="15"/>
      <c r="G1180" s="15"/>
    </row>
    <row r="1181" spans="1:7" hidden="1">
      <c r="A1181" s="15"/>
      <c r="B1181" s="15"/>
      <c r="C1181" s="15"/>
      <c r="D1181" s="15"/>
      <c r="E1181" s="15"/>
      <c r="F1181" s="15"/>
      <c r="G1181" s="15"/>
    </row>
    <row r="1182" spans="1:7" hidden="1">
      <c r="A1182" s="15"/>
      <c r="B1182" s="15"/>
      <c r="C1182" s="15"/>
      <c r="D1182" s="15"/>
      <c r="E1182" s="15"/>
      <c r="F1182" s="15"/>
      <c r="G1182" s="15"/>
    </row>
    <row r="1183" spans="1:7" hidden="1">
      <c r="A1183" s="15"/>
      <c r="B1183" s="15"/>
      <c r="C1183" s="15"/>
      <c r="D1183" s="15"/>
      <c r="E1183" s="15"/>
      <c r="F1183" s="15"/>
      <c r="G1183" s="15"/>
    </row>
    <row r="1184" spans="1:7" hidden="1">
      <c r="A1184" s="15"/>
      <c r="B1184" s="15"/>
      <c r="C1184" s="15"/>
      <c r="D1184" s="15"/>
      <c r="E1184" s="15"/>
      <c r="F1184" s="15"/>
      <c r="G1184" s="15"/>
    </row>
    <row r="1185" spans="1:7" hidden="1">
      <c r="A1185" s="15"/>
      <c r="B1185" s="15"/>
      <c r="C1185" s="15"/>
      <c r="D1185" s="15"/>
      <c r="E1185" s="15"/>
      <c r="F1185" s="15"/>
      <c r="G1185" s="15"/>
    </row>
    <row r="1186" spans="1:7" hidden="1">
      <c r="A1186" s="15"/>
      <c r="B1186" s="15"/>
      <c r="C1186" s="15"/>
      <c r="D1186" s="15"/>
      <c r="E1186" s="15"/>
      <c r="F1186" s="15"/>
      <c r="G1186" s="15"/>
    </row>
    <row r="1187" spans="1:7" hidden="1">
      <c r="A1187" s="15"/>
      <c r="B1187" s="15"/>
      <c r="C1187" s="15"/>
      <c r="D1187" s="15"/>
      <c r="E1187" s="15"/>
      <c r="F1187" s="15"/>
      <c r="G1187" s="15"/>
    </row>
    <row r="1188" spans="1:7" hidden="1">
      <c r="A1188" s="15"/>
      <c r="B1188" s="15"/>
      <c r="C1188" s="15"/>
      <c r="D1188" s="15"/>
      <c r="E1188" s="15"/>
      <c r="F1188" s="15"/>
      <c r="G1188" s="15"/>
    </row>
    <row r="1189" spans="1:7" hidden="1">
      <c r="A1189" s="15"/>
      <c r="B1189" s="15"/>
      <c r="C1189" s="15"/>
      <c r="D1189" s="15"/>
      <c r="E1189" s="15"/>
      <c r="F1189" s="15"/>
      <c r="G1189" s="15"/>
    </row>
    <row r="1190" spans="1:7" hidden="1">
      <c r="A1190" s="15"/>
      <c r="B1190" s="15"/>
      <c r="C1190" s="15"/>
      <c r="D1190" s="15"/>
      <c r="E1190" s="15"/>
      <c r="F1190" s="15"/>
      <c r="G1190" s="15"/>
    </row>
    <row r="1191" spans="1:7" hidden="1">
      <c r="A1191" s="15"/>
      <c r="B1191" s="15"/>
      <c r="C1191" s="15"/>
      <c r="D1191" s="15"/>
      <c r="E1191" s="15"/>
      <c r="F1191" s="15"/>
      <c r="G1191" s="15"/>
    </row>
    <row r="1192" spans="1:7" hidden="1">
      <c r="A1192" s="15"/>
      <c r="B1192" s="15"/>
      <c r="C1192" s="15"/>
      <c r="D1192" s="15"/>
      <c r="E1192" s="15"/>
      <c r="F1192" s="15"/>
      <c r="G1192" s="15"/>
    </row>
    <row r="1193" spans="1:7" hidden="1">
      <c r="A1193" s="15"/>
      <c r="B1193" s="15"/>
      <c r="C1193" s="15"/>
      <c r="D1193" s="15"/>
      <c r="E1193" s="15"/>
      <c r="F1193" s="15"/>
      <c r="G1193" s="15"/>
    </row>
    <row r="1194" spans="1:7" hidden="1">
      <c r="A1194" s="15"/>
      <c r="B1194" s="15"/>
      <c r="C1194" s="15"/>
      <c r="D1194" s="15"/>
      <c r="E1194" s="15"/>
      <c r="F1194" s="15"/>
      <c r="G1194" s="15"/>
    </row>
    <row r="1195" spans="1:7" hidden="1">
      <c r="A1195" s="15"/>
      <c r="B1195" s="15"/>
      <c r="C1195" s="15"/>
      <c r="D1195" s="15"/>
      <c r="E1195" s="15"/>
      <c r="F1195" s="15"/>
      <c r="G1195" s="15"/>
    </row>
    <row r="1196" spans="1:7" hidden="1">
      <c r="A1196" s="15"/>
      <c r="B1196" s="15"/>
      <c r="C1196" s="15"/>
      <c r="D1196" s="15"/>
      <c r="E1196" s="15"/>
      <c r="F1196" s="15"/>
      <c r="G1196" s="15"/>
    </row>
    <row r="1197" spans="1:7" hidden="1">
      <c r="A1197" s="15"/>
      <c r="B1197" s="15"/>
      <c r="C1197" s="15"/>
      <c r="D1197" s="15"/>
      <c r="E1197" s="15"/>
      <c r="F1197" s="15"/>
      <c r="G1197" s="15"/>
    </row>
    <row r="1198" spans="1:7" hidden="1">
      <c r="A1198" s="15"/>
      <c r="B1198" s="15"/>
      <c r="C1198" s="15"/>
      <c r="D1198" s="15"/>
      <c r="E1198" s="15"/>
      <c r="F1198" s="15"/>
      <c r="G1198" s="15"/>
    </row>
    <row r="1199" spans="1:7" hidden="1">
      <c r="A1199" s="15"/>
      <c r="B1199" s="15"/>
      <c r="C1199" s="15"/>
      <c r="D1199" s="15"/>
      <c r="E1199" s="15"/>
      <c r="F1199" s="15"/>
      <c r="G1199" s="15"/>
    </row>
    <row r="1200" spans="1:7" hidden="1">
      <c r="A1200" s="15"/>
      <c r="B1200" s="15"/>
      <c r="C1200" s="15"/>
      <c r="D1200" s="15"/>
      <c r="E1200" s="15"/>
      <c r="F1200" s="15"/>
      <c r="G1200" s="15"/>
    </row>
    <row r="1201" spans="1:7" hidden="1">
      <c r="A1201" s="15"/>
      <c r="B1201" s="15"/>
      <c r="C1201" s="15"/>
      <c r="D1201" s="15"/>
      <c r="E1201" s="15"/>
      <c r="F1201" s="15"/>
      <c r="G1201" s="15"/>
    </row>
    <row r="1202" spans="1:7" hidden="1">
      <c r="A1202" s="15"/>
      <c r="B1202" s="15"/>
      <c r="C1202" s="15"/>
      <c r="D1202" s="15"/>
      <c r="E1202" s="15"/>
      <c r="F1202" s="15"/>
      <c r="G1202" s="15"/>
    </row>
    <row r="1203" spans="1:7" hidden="1">
      <c r="A1203" s="15"/>
      <c r="B1203" s="15"/>
      <c r="C1203" s="15"/>
      <c r="D1203" s="15"/>
      <c r="E1203" s="15"/>
      <c r="F1203" s="15"/>
      <c r="G1203" s="15"/>
    </row>
    <row r="1204" spans="1:7" hidden="1">
      <c r="A1204" s="15"/>
      <c r="B1204" s="15"/>
      <c r="C1204" s="15"/>
      <c r="D1204" s="15"/>
      <c r="E1204" s="15"/>
      <c r="F1204" s="15"/>
      <c r="G1204" s="15"/>
    </row>
    <row r="1205" spans="1:7" hidden="1">
      <c r="A1205" s="15"/>
      <c r="B1205" s="15"/>
      <c r="C1205" s="15"/>
      <c r="D1205" s="15"/>
      <c r="E1205" s="15"/>
      <c r="F1205" s="15"/>
      <c r="G1205" s="15"/>
    </row>
    <row r="1206" spans="1:7" hidden="1">
      <c r="A1206" s="15"/>
      <c r="B1206" s="15"/>
      <c r="C1206" s="15"/>
      <c r="D1206" s="15"/>
      <c r="E1206" s="15"/>
      <c r="F1206" s="15"/>
      <c r="G1206" s="15"/>
    </row>
    <row r="1207" spans="1:7" hidden="1">
      <c r="A1207" s="15"/>
      <c r="B1207" s="15"/>
      <c r="C1207" s="15"/>
      <c r="D1207" s="15"/>
      <c r="E1207" s="15"/>
      <c r="F1207" s="15"/>
      <c r="G1207" s="15"/>
    </row>
    <row r="1208" spans="1:7" hidden="1">
      <c r="A1208" s="15"/>
      <c r="B1208" s="15"/>
      <c r="C1208" s="15"/>
      <c r="D1208" s="15"/>
      <c r="E1208" s="15"/>
      <c r="F1208" s="15"/>
      <c r="G1208" s="15"/>
    </row>
    <row r="1209" spans="1:7" hidden="1">
      <c r="A1209" s="15"/>
      <c r="B1209" s="15"/>
      <c r="C1209" s="15"/>
      <c r="D1209" s="15"/>
      <c r="E1209" s="15"/>
      <c r="F1209" s="15"/>
      <c r="G1209" s="15"/>
    </row>
    <row r="1210" spans="1:7" hidden="1">
      <c r="A1210" s="15"/>
      <c r="B1210" s="15"/>
      <c r="C1210" s="15"/>
      <c r="D1210" s="15"/>
      <c r="E1210" s="15"/>
      <c r="F1210" s="15"/>
      <c r="G1210" s="15"/>
    </row>
    <row r="1211" spans="1:7" hidden="1">
      <c r="A1211" s="15"/>
      <c r="B1211" s="15"/>
      <c r="C1211" s="15"/>
      <c r="D1211" s="15"/>
      <c r="E1211" s="15"/>
      <c r="F1211" s="15"/>
      <c r="G1211" s="15"/>
    </row>
    <row r="1212" spans="1:7" hidden="1">
      <c r="A1212" s="15"/>
      <c r="B1212" s="15"/>
      <c r="C1212" s="15"/>
      <c r="D1212" s="15"/>
      <c r="E1212" s="15"/>
      <c r="F1212" s="15"/>
      <c r="G1212" s="15"/>
    </row>
    <row r="1213" spans="1:7" hidden="1">
      <c r="A1213" s="15"/>
      <c r="B1213" s="15"/>
      <c r="C1213" s="15"/>
      <c r="D1213" s="15"/>
      <c r="E1213" s="15"/>
      <c r="F1213" s="15"/>
      <c r="G1213" s="15"/>
    </row>
    <row r="1214" spans="1:7" hidden="1">
      <c r="A1214" s="15"/>
      <c r="B1214" s="15"/>
      <c r="C1214" s="15"/>
      <c r="D1214" s="15"/>
      <c r="E1214" s="15"/>
      <c r="F1214" s="15"/>
      <c r="G1214" s="15"/>
    </row>
    <row r="1215" spans="1:7" hidden="1">
      <c r="A1215" s="15"/>
      <c r="B1215" s="15"/>
      <c r="C1215" s="15"/>
      <c r="D1215" s="15"/>
      <c r="E1215" s="15"/>
      <c r="F1215" s="15"/>
      <c r="G1215" s="15"/>
    </row>
    <row r="1216" spans="1:7" hidden="1">
      <c r="A1216" s="15"/>
      <c r="B1216" s="15"/>
      <c r="C1216" s="15"/>
      <c r="D1216" s="15"/>
      <c r="E1216" s="15"/>
      <c r="F1216" s="15"/>
      <c r="G1216" s="15"/>
    </row>
    <row r="1217" spans="1:7" hidden="1">
      <c r="A1217" s="15"/>
      <c r="B1217" s="15"/>
      <c r="C1217" s="15"/>
      <c r="D1217" s="15"/>
      <c r="E1217" s="15"/>
      <c r="F1217" s="15"/>
      <c r="G1217" s="15"/>
    </row>
    <row r="1218" spans="1:7" hidden="1">
      <c r="A1218" s="15"/>
      <c r="B1218" s="15"/>
      <c r="C1218" s="15"/>
      <c r="D1218" s="15"/>
      <c r="E1218" s="15"/>
      <c r="F1218" s="15"/>
      <c r="G1218" s="15"/>
    </row>
    <row r="1219" spans="1:7" hidden="1">
      <c r="A1219" s="15"/>
      <c r="B1219" s="15"/>
      <c r="C1219" s="15"/>
      <c r="D1219" s="15"/>
      <c r="E1219" s="15"/>
      <c r="F1219" s="15"/>
      <c r="G1219" s="15"/>
    </row>
    <row r="1220" spans="1:7" hidden="1">
      <c r="A1220" s="15"/>
      <c r="B1220" s="15"/>
      <c r="C1220" s="15"/>
      <c r="D1220" s="15"/>
      <c r="E1220" s="15"/>
      <c r="F1220" s="15"/>
      <c r="G1220" s="15"/>
    </row>
    <row r="1221" spans="1:7" hidden="1">
      <c r="A1221" s="15"/>
      <c r="B1221" s="15"/>
      <c r="C1221" s="15"/>
      <c r="D1221" s="15"/>
      <c r="E1221" s="15"/>
      <c r="F1221" s="15"/>
      <c r="G1221" s="15"/>
    </row>
    <row r="1222" spans="1:7" hidden="1">
      <c r="A1222" s="15"/>
      <c r="B1222" s="15"/>
      <c r="C1222" s="15"/>
      <c r="D1222" s="15"/>
      <c r="E1222" s="15"/>
      <c r="F1222" s="15"/>
      <c r="G1222" s="15"/>
    </row>
    <row r="1223" spans="1:7" hidden="1">
      <c r="A1223" s="15"/>
      <c r="B1223" s="15"/>
      <c r="C1223" s="15"/>
      <c r="D1223" s="15"/>
      <c r="E1223" s="15"/>
      <c r="F1223" s="15"/>
      <c r="G1223" s="15"/>
    </row>
    <row r="1224" spans="1:7" hidden="1">
      <c r="A1224" s="15"/>
      <c r="B1224" s="15"/>
      <c r="C1224" s="15"/>
      <c r="D1224" s="15"/>
      <c r="E1224" s="15"/>
      <c r="F1224" s="15"/>
      <c r="G1224" s="15"/>
    </row>
    <row r="1225" spans="1:7" hidden="1">
      <c r="A1225" s="15"/>
      <c r="B1225" s="15"/>
      <c r="C1225" s="15"/>
      <c r="D1225" s="15"/>
      <c r="E1225" s="15"/>
      <c r="F1225" s="15"/>
      <c r="G1225" s="15"/>
    </row>
    <row r="1226" spans="1:7" hidden="1">
      <c r="A1226" s="15"/>
      <c r="B1226" s="15"/>
      <c r="C1226" s="15"/>
      <c r="D1226" s="15"/>
      <c r="E1226" s="15"/>
      <c r="F1226" s="15"/>
      <c r="G1226" s="15"/>
    </row>
    <row r="1227" spans="1:7" hidden="1">
      <c r="A1227" s="15"/>
      <c r="B1227" s="15"/>
      <c r="C1227" s="15"/>
      <c r="D1227" s="15"/>
      <c r="E1227" s="15"/>
      <c r="F1227" s="15"/>
      <c r="G1227" s="15"/>
    </row>
    <row r="1228" spans="1:7" hidden="1">
      <c r="A1228" s="15"/>
      <c r="B1228" s="15"/>
      <c r="C1228" s="15"/>
      <c r="D1228" s="15"/>
      <c r="E1228" s="15"/>
      <c r="F1228" s="15"/>
      <c r="G1228" s="15"/>
    </row>
    <row r="1229" spans="1:7" hidden="1">
      <c r="A1229" s="15"/>
      <c r="B1229" s="15"/>
      <c r="C1229" s="15"/>
      <c r="D1229" s="15"/>
      <c r="E1229" s="15"/>
      <c r="F1229" s="15"/>
      <c r="G1229" s="15"/>
    </row>
    <row r="1230" spans="1:7" hidden="1">
      <c r="A1230" s="15"/>
      <c r="B1230" s="15"/>
      <c r="C1230" s="15"/>
      <c r="D1230" s="15"/>
      <c r="E1230" s="15"/>
      <c r="F1230" s="15"/>
      <c r="G1230" s="15"/>
    </row>
    <row r="1231" spans="1:7" hidden="1">
      <c r="A1231" s="15"/>
      <c r="B1231" s="15"/>
      <c r="C1231" s="15"/>
      <c r="D1231" s="15"/>
      <c r="E1231" s="15"/>
      <c r="F1231" s="15"/>
      <c r="G1231" s="15"/>
    </row>
    <row r="1232" spans="1:7" hidden="1">
      <c r="A1232" s="15"/>
      <c r="B1232" s="15"/>
      <c r="C1232" s="15"/>
      <c r="D1232" s="15"/>
      <c r="E1232" s="15"/>
      <c r="F1232" s="15"/>
      <c r="G1232" s="15"/>
    </row>
    <row r="1233" spans="1:7" hidden="1">
      <c r="A1233" s="15"/>
      <c r="B1233" s="15"/>
      <c r="C1233" s="15"/>
      <c r="D1233" s="15"/>
      <c r="E1233" s="15"/>
      <c r="F1233" s="15"/>
      <c r="G1233" s="15"/>
    </row>
    <row r="1234" spans="1:7" hidden="1">
      <c r="A1234" s="15"/>
      <c r="B1234" s="15"/>
      <c r="C1234" s="15"/>
      <c r="D1234" s="15"/>
      <c r="E1234" s="15"/>
      <c r="F1234" s="15"/>
      <c r="G1234" s="15"/>
    </row>
    <row r="1235" spans="1:7" hidden="1">
      <c r="A1235" s="15"/>
      <c r="B1235" s="15"/>
      <c r="C1235" s="15"/>
      <c r="D1235" s="15"/>
      <c r="E1235" s="15"/>
      <c r="F1235" s="15"/>
      <c r="G1235" s="15"/>
    </row>
    <row r="1236" spans="1:7" hidden="1">
      <c r="A1236" s="15"/>
      <c r="B1236" s="15"/>
      <c r="C1236" s="15"/>
      <c r="D1236" s="15"/>
      <c r="E1236" s="15"/>
      <c r="F1236" s="15"/>
      <c r="G1236" s="15"/>
    </row>
    <row r="1237" spans="1:7" hidden="1">
      <c r="A1237" s="15"/>
      <c r="B1237" s="15"/>
      <c r="C1237" s="15"/>
      <c r="D1237" s="15"/>
      <c r="E1237" s="15"/>
      <c r="F1237" s="15"/>
      <c r="G1237" s="15"/>
    </row>
    <row r="1238" spans="1:7" hidden="1">
      <c r="A1238" s="15"/>
      <c r="B1238" s="15"/>
      <c r="C1238" s="15"/>
      <c r="D1238" s="15"/>
      <c r="E1238" s="15"/>
      <c r="F1238" s="15"/>
      <c r="G1238" s="15"/>
    </row>
    <row r="1239" spans="1:7" hidden="1">
      <c r="A1239" s="15"/>
      <c r="B1239" s="15"/>
      <c r="C1239" s="15"/>
      <c r="D1239" s="15"/>
      <c r="E1239" s="15"/>
      <c r="F1239" s="15"/>
      <c r="G1239" s="15"/>
    </row>
    <row r="1240" spans="1:7" hidden="1">
      <c r="A1240" s="15"/>
      <c r="B1240" s="15"/>
      <c r="C1240" s="15"/>
      <c r="D1240" s="15"/>
      <c r="E1240" s="15"/>
      <c r="F1240" s="15"/>
      <c r="G1240" s="15"/>
    </row>
    <row r="1241" spans="1:7" hidden="1">
      <c r="A1241" s="15"/>
      <c r="B1241" s="15"/>
      <c r="C1241" s="15"/>
      <c r="D1241" s="15"/>
      <c r="E1241" s="15"/>
      <c r="F1241" s="15"/>
      <c r="G1241" s="15"/>
    </row>
    <row r="1242" spans="1:7" hidden="1">
      <c r="A1242" s="15"/>
      <c r="B1242" s="15"/>
      <c r="C1242" s="15"/>
      <c r="D1242" s="15"/>
      <c r="E1242" s="15"/>
      <c r="F1242" s="15"/>
      <c r="G1242" s="15"/>
    </row>
    <row r="1243" spans="1:7" hidden="1">
      <c r="A1243" s="15"/>
      <c r="B1243" s="15"/>
      <c r="C1243" s="15"/>
      <c r="D1243" s="15"/>
      <c r="E1243" s="15"/>
      <c r="F1243" s="15"/>
      <c r="G1243" s="15"/>
    </row>
    <row r="1244" spans="1:7" hidden="1">
      <c r="A1244" s="15"/>
      <c r="B1244" s="15"/>
      <c r="C1244" s="15"/>
      <c r="D1244" s="15"/>
      <c r="E1244" s="15"/>
      <c r="F1244" s="15"/>
      <c r="G1244" s="15"/>
    </row>
    <row r="1245" spans="1:7" hidden="1">
      <c r="A1245" s="15"/>
      <c r="B1245" s="15"/>
      <c r="C1245" s="15"/>
      <c r="D1245" s="15"/>
      <c r="E1245" s="15"/>
      <c r="F1245" s="15"/>
      <c r="G1245" s="15"/>
    </row>
    <row r="1246" spans="1:7" hidden="1">
      <c r="A1246" s="15"/>
      <c r="B1246" s="15"/>
      <c r="C1246" s="15"/>
      <c r="D1246" s="15"/>
      <c r="E1246" s="15"/>
      <c r="F1246" s="15"/>
      <c r="G1246" s="15"/>
    </row>
    <row r="1247" spans="1:7" hidden="1">
      <c r="A1247" s="15"/>
      <c r="B1247" s="15"/>
      <c r="C1247" s="15"/>
      <c r="D1247" s="15"/>
      <c r="E1247" s="15"/>
      <c r="F1247" s="15"/>
      <c r="G1247" s="15"/>
    </row>
    <row r="1248" spans="1:7" hidden="1">
      <c r="A1248" s="15"/>
      <c r="B1248" s="15"/>
      <c r="C1248" s="15"/>
      <c r="D1248" s="15"/>
      <c r="E1248" s="15"/>
      <c r="F1248" s="15"/>
      <c r="G1248" s="15"/>
    </row>
    <row r="1249" spans="1:7" hidden="1">
      <c r="A1249" s="15"/>
      <c r="B1249" s="15"/>
      <c r="C1249" s="15"/>
      <c r="D1249" s="15"/>
      <c r="E1249" s="15"/>
      <c r="F1249" s="15"/>
      <c r="G1249" s="15"/>
    </row>
    <row r="1250" spans="1:7" hidden="1">
      <c r="A1250" s="15"/>
      <c r="B1250" s="15"/>
      <c r="C1250" s="15"/>
      <c r="D1250" s="15"/>
      <c r="E1250" s="15"/>
      <c r="F1250" s="15"/>
      <c r="G1250" s="15"/>
    </row>
    <row r="1251" spans="1:7" hidden="1">
      <c r="A1251" s="15"/>
      <c r="B1251" s="15"/>
      <c r="C1251" s="15"/>
      <c r="D1251" s="15"/>
      <c r="E1251" s="15"/>
      <c r="F1251" s="15"/>
      <c r="G1251" s="15"/>
    </row>
    <row r="1252" spans="1:7" hidden="1">
      <c r="A1252" s="15"/>
      <c r="B1252" s="15"/>
      <c r="C1252" s="15"/>
      <c r="D1252" s="15"/>
      <c r="E1252" s="15"/>
      <c r="F1252" s="15"/>
      <c r="G1252" s="15"/>
    </row>
    <row r="1253" spans="1:7" hidden="1">
      <c r="A1253" s="15"/>
      <c r="B1253" s="15"/>
      <c r="C1253" s="15"/>
      <c r="D1253" s="15"/>
      <c r="E1253" s="15"/>
      <c r="F1253" s="15"/>
      <c r="G1253" s="15"/>
    </row>
    <row r="1254" spans="1:7" hidden="1">
      <c r="A1254" s="15"/>
      <c r="B1254" s="15"/>
      <c r="C1254" s="15"/>
      <c r="D1254" s="15"/>
      <c r="E1254" s="15"/>
      <c r="F1254" s="15"/>
      <c r="G1254" s="15"/>
    </row>
    <row r="1255" spans="1:7" hidden="1">
      <c r="A1255" s="15"/>
      <c r="B1255" s="15"/>
      <c r="C1255" s="15"/>
      <c r="D1255" s="15"/>
      <c r="E1255" s="15"/>
      <c r="F1255" s="15"/>
      <c r="G1255" s="15"/>
    </row>
    <row r="1256" spans="1:7" hidden="1">
      <c r="A1256" s="15"/>
      <c r="B1256" s="15"/>
      <c r="C1256" s="15"/>
      <c r="D1256" s="15"/>
      <c r="E1256" s="15"/>
      <c r="F1256" s="15"/>
      <c r="G1256" s="15"/>
    </row>
    <row r="1257" spans="1:7" hidden="1">
      <c r="A1257" s="15"/>
      <c r="B1257" s="15"/>
      <c r="C1257" s="15"/>
      <c r="D1257" s="15"/>
      <c r="E1257" s="15"/>
      <c r="F1257" s="15"/>
      <c r="G1257" s="15"/>
    </row>
    <row r="1258" spans="1:7" hidden="1">
      <c r="A1258" s="15"/>
      <c r="B1258" s="15"/>
      <c r="C1258" s="15"/>
      <c r="D1258" s="15"/>
      <c r="E1258" s="15"/>
      <c r="F1258" s="15"/>
      <c r="G1258" s="15"/>
    </row>
    <row r="1259" spans="1:7" hidden="1">
      <c r="A1259" s="15"/>
      <c r="B1259" s="15"/>
      <c r="C1259" s="15"/>
      <c r="D1259" s="15"/>
      <c r="E1259" s="15"/>
      <c r="F1259" s="15"/>
      <c r="G1259" s="15"/>
    </row>
    <row r="1260" spans="1:7" hidden="1">
      <c r="A1260" s="15"/>
      <c r="B1260" s="15"/>
      <c r="C1260" s="15"/>
      <c r="D1260" s="15"/>
      <c r="E1260" s="15"/>
      <c r="F1260" s="15"/>
      <c r="G1260" s="15"/>
    </row>
    <row r="1261" spans="1:7" hidden="1">
      <c r="A1261" s="15"/>
      <c r="B1261" s="15"/>
      <c r="C1261" s="15"/>
      <c r="D1261" s="15"/>
      <c r="E1261" s="15"/>
      <c r="F1261" s="15"/>
      <c r="G1261" s="15"/>
    </row>
    <row r="1262" spans="1:7" hidden="1">
      <c r="A1262" s="15"/>
      <c r="B1262" s="15"/>
      <c r="C1262" s="15"/>
      <c r="D1262" s="15"/>
      <c r="E1262" s="15"/>
      <c r="F1262" s="15"/>
      <c r="G1262" s="15"/>
    </row>
    <row r="1263" spans="1:7" hidden="1">
      <c r="A1263" s="15"/>
      <c r="B1263" s="15"/>
      <c r="C1263" s="15"/>
      <c r="D1263" s="15"/>
      <c r="E1263" s="15"/>
      <c r="F1263" s="15"/>
      <c r="G1263" s="15"/>
    </row>
    <row r="1264" spans="1:7" hidden="1">
      <c r="A1264" s="15"/>
      <c r="B1264" s="15"/>
      <c r="C1264" s="15"/>
      <c r="D1264" s="15"/>
      <c r="E1264" s="15"/>
      <c r="F1264" s="15"/>
      <c r="G1264" s="15"/>
    </row>
    <row r="1265" spans="1:7" hidden="1">
      <c r="A1265" s="15"/>
      <c r="B1265" s="15"/>
      <c r="C1265" s="15"/>
      <c r="D1265" s="15"/>
      <c r="E1265" s="15"/>
      <c r="F1265" s="15"/>
      <c r="G1265" s="15"/>
    </row>
    <row r="1266" spans="1:7" hidden="1">
      <c r="A1266" s="15"/>
      <c r="B1266" s="15"/>
      <c r="C1266" s="15"/>
      <c r="D1266" s="15"/>
      <c r="E1266" s="15"/>
      <c r="F1266" s="15"/>
      <c r="G1266" s="15"/>
    </row>
    <row r="1267" spans="1:7" hidden="1">
      <c r="A1267" s="15"/>
      <c r="B1267" s="15"/>
      <c r="C1267" s="15"/>
      <c r="D1267" s="15"/>
      <c r="E1267" s="15"/>
      <c r="F1267" s="15"/>
      <c r="G1267" s="15"/>
    </row>
    <row r="1268" spans="1:7" hidden="1">
      <c r="A1268" s="15"/>
      <c r="B1268" s="15"/>
      <c r="C1268" s="15"/>
      <c r="D1268" s="15"/>
      <c r="E1268" s="15"/>
      <c r="F1268" s="15"/>
      <c r="G1268" s="15"/>
    </row>
    <row r="1269" spans="1:7" hidden="1">
      <c r="A1269" s="15"/>
      <c r="B1269" s="15"/>
      <c r="C1269" s="15"/>
      <c r="D1269" s="15"/>
      <c r="E1269" s="15"/>
      <c r="F1269" s="15"/>
      <c r="G1269" s="15"/>
    </row>
    <row r="1270" spans="1:7" hidden="1">
      <c r="A1270" s="15"/>
      <c r="B1270" s="15"/>
      <c r="C1270" s="15"/>
      <c r="D1270" s="15"/>
      <c r="E1270" s="15"/>
      <c r="F1270" s="15"/>
      <c r="G1270" s="15"/>
    </row>
    <row r="1271" spans="1:7" hidden="1">
      <c r="A1271" s="15"/>
      <c r="B1271" s="15"/>
      <c r="C1271" s="15"/>
      <c r="D1271" s="15"/>
      <c r="E1271" s="15"/>
      <c r="F1271" s="15"/>
      <c r="G1271" s="15"/>
    </row>
    <row r="1272" spans="1:7" hidden="1">
      <c r="A1272" s="15"/>
      <c r="B1272" s="15"/>
      <c r="C1272" s="15"/>
      <c r="D1272" s="15"/>
      <c r="E1272" s="15"/>
      <c r="F1272" s="15"/>
      <c r="G1272" s="15"/>
    </row>
    <row r="1273" spans="1:7" hidden="1">
      <c r="A1273" s="15"/>
      <c r="B1273" s="15"/>
      <c r="C1273" s="15"/>
      <c r="D1273" s="15"/>
      <c r="E1273" s="15"/>
      <c r="F1273" s="15"/>
      <c r="G1273" s="15"/>
    </row>
    <row r="1274" spans="1:7" hidden="1">
      <c r="A1274" s="15"/>
      <c r="B1274" s="15"/>
      <c r="C1274" s="15"/>
      <c r="D1274" s="15"/>
      <c r="E1274" s="15"/>
      <c r="F1274" s="15"/>
      <c r="G1274" s="15"/>
    </row>
    <row r="1275" spans="1:7" hidden="1">
      <c r="A1275" s="15"/>
      <c r="B1275" s="15"/>
      <c r="C1275" s="15"/>
      <c r="D1275" s="15"/>
      <c r="E1275" s="15"/>
      <c r="F1275" s="15"/>
      <c r="G1275" s="15"/>
    </row>
    <row r="1276" spans="1:7" hidden="1">
      <c r="A1276" s="15"/>
      <c r="B1276" s="15"/>
      <c r="C1276" s="15"/>
      <c r="D1276" s="15"/>
      <c r="E1276" s="15"/>
      <c r="F1276" s="15"/>
      <c r="G1276" s="15"/>
    </row>
    <row r="1277" spans="1:7" hidden="1">
      <c r="A1277" s="15"/>
      <c r="B1277" s="15"/>
      <c r="C1277" s="15"/>
      <c r="D1277" s="15"/>
      <c r="E1277" s="15"/>
      <c r="F1277" s="15"/>
      <c r="G1277" s="15"/>
    </row>
    <row r="1278" spans="1:7" hidden="1">
      <c r="A1278" s="15"/>
      <c r="B1278" s="15"/>
      <c r="C1278" s="15"/>
      <c r="D1278" s="15"/>
      <c r="E1278" s="15"/>
      <c r="F1278" s="15"/>
      <c r="G1278" s="15"/>
    </row>
    <row r="1279" spans="1:7" hidden="1">
      <c r="A1279" s="15"/>
      <c r="B1279" s="15"/>
      <c r="C1279" s="15"/>
      <c r="D1279" s="15"/>
      <c r="E1279" s="15"/>
      <c r="F1279" s="15"/>
      <c r="G1279" s="15"/>
    </row>
    <row r="1280" spans="1:7" hidden="1">
      <c r="A1280" s="15"/>
      <c r="B1280" s="15"/>
      <c r="C1280" s="15"/>
      <c r="D1280" s="15"/>
      <c r="E1280" s="15"/>
      <c r="F1280" s="15"/>
      <c r="G1280" s="15"/>
    </row>
    <row r="1281" spans="1:7" hidden="1">
      <c r="A1281" s="15"/>
      <c r="B1281" s="15"/>
      <c r="C1281" s="15"/>
      <c r="D1281" s="15"/>
      <c r="E1281" s="15"/>
      <c r="F1281" s="15"/>
      <c r="G1281" s="15"/>
    </row>
    <row r="1282" spans="1:7" hidden="1">
      <c r="A1282" s="15"/>
      <c r="B1282" s="15"/>
      <c r="C1282" s="15"/>
      <c r="D1282" s="15"/>
      <c r="E1282" s="15"/>
      <c r="F1282" s="15"/>
      <c r="G1282" s="15"/>
    </row>
    <row r="1283" spans="1:7" hidden="1">
      <c r="A1283" s="15"/>
      <c r="B1283" s="15"/>
      <c r="C1283" s="15"/>
      <c r="D1283" s="15"/>
      <c r="E1283" s="15"/>
      <c r="F1283" s="15"/>
      <c r="G1283" s="15"/>
    </row>
    <row r="1284" spans="1:7" hidden="1">
      <c r="A1284" s="15"/>
      <c r="B1284" s="15"/>
      <c r="C1284" s="15"/>
      <c r="D1284" s="15"/>
      <c r="E1284" s="15"/>
      <c r="F1284" s="15"/>
      <c r="G1284" s="15"/>
    </row>
    <row r="1285" spans="1:7" hidden="1">
      <c r="A1285" s="15"/>
      <c r="B1285" s="15"/>
      <c r="C1285" s="15"/>
      <c r="D1285" s="15"/>
      <c r="E1285" s="15"/>
      <c r="F1285" s="15"/>
      <c r="G1285" s="15"/>
    </row>
    <row r="1286" spans="1:7" hidden="1">
      <c r="A1286" s="15"/>
      <c r="B1286" s="15"/>
      <c r="C1286" s="15"/>
      <c r="D1286" s="15"/>
      <c r="E1286" s="15"/>
      <c r="F1286" s="15"/>
      <c r="G1286" s="15"/>
    </row>
    <row r="1287" spans="1:7" hidden="1">
      <c r="A1287" s="15"/>
      <c r="B1287" s="15"/>
      <c r="C1287" s="15"/>
      <c r="D1287" s="15"/>
      <c r="E1287" s="15"/>
      <c r="F1287" s="15"/>
      <c r="G1287" s="15"/>
    </row>
    <row r="1288" spans="1:7" hidden="1">
      <c r="A1288" s="15"/>
      <c r="B1288" s="15"/>
      <c r="C1288" s="15"/>
      <c r="D1288" s="15"/>
      <c r="E1288" s="15"/>
      <c r="F1288" s="15"/>
      <c r="G1288" s="15"/>
    </row>
    <row r="1289" spans="1:7" hidden="1">
      <c r="A1289" s="15"/>
      <c r="B1289" s="15"/>
      <c r="C1289" s="15"/>
      <c r="D1289" s="15"/>
      <c r="E1289" s="15"/>
      <c r="F1289" s="15"/>
      <c r="G1289" s="15"/>
    </row>
    <row r="1290" spans="1:7" hidden="1">
      <c r="A1290" s="15"/>
      <c r="B1290" s="15"/>
      <c r="C1290" s="15"/>
      <c r="D1290" s="15"/>
      <c r="E1290" s="15"/>
      <c r="F1290" s="15"/>
      <c r="G1290" s="15"/>
    </row>
    <row r="1291" spans="1:7" hidden="1">
      <c r="A1291" s="15"/>
      <c r="B1291" s="15"/>
      <c r="C1291" s="15"/>
      <c r="D1291" s="15"/>
      <c r="E1291" s="15"/>
      <c r="F1291" s="15"/>
      <c r="G1291" s="15"/>
    </row>
    <row r="1292" spans="1:7" hidden="1">
      <c r="A1292" s="15"/>
      <c r="B1292" s="15"/>
      <c r="C1292" s="15"/>
      <c r="D1292" s="15"/>
      <c r="E1292" s="15"/>
      <c r="F1292" s="15"/>
      <c r="G1292" s="15"/>
    </row>
    <row r="1293" spans="1:7" hidden="1">
      <c r="A1293" s="15"/>
      <c r="B1293" s="15"/>
      <c r="C1293" s="15"/>
      <c r="D1293" s="15"/>
      <c r="E1293" s="15"/>
      <c r="F1293" s="15"/>
      <c r="G1293" s="15"/>
    </row>
    <row r="1294" spans="1:7" hidden="1">
      <c r="A1294" s="15"/>
      <c r="B1294" s="15"/>
      <c r="C1294" s="15"/>
      <c r="D1294" s="15"/>
      <c r="E1294" s="15"/>
      <c r="F1294" s="15"/>
      <c r="G1294" s="15"/>
    </row>
    <row r="1295" spans="1:7" hidden="1">
      <c r="A1295" s="15"/>
      <c r="B1295" s="15"/>
      <c r="C1295" s="15"/>
      <c r="D1295" s="15"/>
      <c r="E1295" s="15"/>
      <c r="F1295" s="15"/>
      <c r="G1295" s="15"/>
    </row>
    <row r="1296" spans="1:7" hidden="1">
      <c r="A1296" s="15"/>
      <c r="B1296" s="15"/>
      <c r="C1296" s="15"/>
      <c r="D1296" s="15"/>
      <c r="E1296" s="15"/>
      <c r="F1296" s="15"/>
      <c r="G1296" s="15"/>
    </row>
    <row r="1297" spans="1:7" hidden="1">
      <c r="A1297" s="15"/>
      <c r="B1297" s="15"/>
      <c r="C1297" s="15"/>
      <c r="D1297" s="15"/>
      <c r="E1297" s="15"/>
      <c r="F1297" s="15"/>
      <c r="G1297" s="15"/>
    </row>
    <row r="1298" spans="1:7" hidden="1">
      <c r="A1298" s="15"/>
      <c r="B1298" s="15"/>
      <c r="C1298" s="15"/>
      <c r="D1298" s="15"/>
      <c r="E1298" s="15"/>
      <c r="F1298" s="15"/>
      <c r="G1298" s="15"/>
    </row>
    <row r="1299" spans="1:7" hidden="1">
      <c r="A1299" s="15"/>
      <c r="B1299" s="15"/>
      <c r="C1299" s="15"/>
      <c r="D1299" s="15"/>
      <c r="E1299" s="15"/>
      <c r="F1299" s="15"/>
      <c r="G1299" s="15"/>
    </row>
    <row r="1300" spans="1:7" hidden="1">
      <c r="A1300" s="15"/>
      <c r="B1300" s="15"/>
      <c r="C1300" s="15"/>
      <c r="D1300" s="15"/>
      <c r="E1300" s="15"/>
      <c r="F1300" s="15"/>
      <c r="G1300" s="15"/>
    </row>
    <row r="1301" spans="1:7" hidden="1">
      <c r="A1301" s="15"/>
      <c r="B1301" s="15"/>
      <c r="C1301" s="15"/>
      <c r="D1301" s="15"/>
      <c r="E1301" s="15"/>
      <c r="F1301" s="15"/>
      <c r="G1301" s="15"/>
    </row>
    <row r="1302" spans="1:7" hidden="1">
      <c r="A1302" s="15"/>
      <c r="B1302" s="15"/>
      <c r="C1302" s="15"/>
      <c r="D1302" s="15"/>
      <c r="E1302" s="15"/>
      <c r="F1302" s="15"/>
      <c r="G1302" s="15"/>
    </row>
    <row r="1303" spans="1:7" hidden="1">
      <c r="A1303" s="15"/>
      <c r="B1303" s="15"/>
      <c r="C1303" s="15"/>
      <c r="D1303" s="15"/>
      <c r="E1303" s="15"/>
      <c r="F1303" s="15"/>
      <c r="G1303" s="15"/>
    </row>
    <row r="1304" spans="1:7" hidden="1">
      <c r="A1304" s="15"/>
      <c r="B1304" s="15"/>
      <c r="C1304" s="15"/>
      <c r="D1304" s="15"/>
      <c r="E1304" s="15"/>
      <c r="F1304" s="15"/>
      <c r="G1304" s="15"/>
    </row>
    <row r="1305" spans="1:7" hidden="1">
      <c r="A1305" s="15"/>
      <c r="B1305" s="15"/>
      <c r="C1305" s="15"/>
      <c r="D1305" s="15"/>
      <c r="E1305" s="15"/>
      <c r="F1305" s="15"/>
      <c r="G1305" s="15"/>
    </row>
    <row r="1306" spans="1:7" hidden="1">
      <c r="A1306" s="15"/>
      <c r="B1306" s="15"/>
      <c r="C1306" s="15"/>
      <c r="D1306" s="15"/>
      <c r="E1306" s="15"/>
      <c r="F1306" s="15"/>
      <c r="G1306" s="15"/>
    </row>
    <row r="1307" spans="1:7" hidden="1">
      <c r="A1307" s="15"/>
      <c r="B1307" s="15"/>
      <c r="C1307" s="15"/>
      <c r="D1307" s="15"/>
      <c r="E1307" s="15"/>
      <c r="F1307" s="15"/>
      <c r="G1307" s="15"/>
    </row>
    <row r="1308" spans="1:7" hidden="1">
      <c r="A1308" s="15"/>
      <c r="B1308" s="15"/>
      <c r="C1308" s="15"/>
      <c r="D1308" s="15"/>
      <c r="E1308" s="15"/>
      <c r="F1308" s="15"/>
      <c r="G1308" s="15"/>
    </row>
    <row r="1309" spans="1:7" hidden="1">
      <c r="A1309" s="15"/>
      <c r="B1309" s="15"/>
      <c r="C1309" s="15"/>
      <c r="D1309" s="15"/>
      <c r="E1309" s="15"/>
      <c r="F1309" s="15"/>
      <c r="G1309" s="15"/>
    </row>
    <row r="1310" spans="1:7" hidden="1">
      <c r="A1310" s="15"/>
      <c r="B1310" s="15"/>
      <c r="C1310" s="15"/>
      <c r="D1310" s="15"/>
      <c r="E1310" s="15"/>
      <c r="F1310" s="15"/>
      <c r="G1310" s="15"/>
    </row>
    <row r="1311" spans="1:7" hidden="1">
      <c r="A1311" s="15"/>
      <c r="B1311" s="15"/>
      <c r="C1311" s="15"/>
      <c r="D1311" s="15"/>
      <c r="E1311" s="15"/>
      <c r="F1311" s="15"/>
      <c r="G1311" s="15"/>
    </row>
    <row r="1312" spans="1:7" hidden="1">
      <c r="A1312" s="15"/>
      <c r="B1312" s="15"/>
      <c r="C1312" s="15"/>
      <c r="D1312" s="15"/>
      <c r="E1312" s="15"/>
      <c r="F1312" s="15"/>
      <c r="G1312" s="15"/>
    </row>
    <row r="1313" spans="1:7" hidden="1">
      <c r="A1313" s="15"/>
      <c r="B1313" s="15"/>
      <c r="C1313" s="15"/>
      <c r="D1313" s="15"/>
      <c r="E1313" s="15"/>
      <c r="F1313" s="15"/>
      <c r="G1313" s="15"/>
    </row>
    <row r="1314" spans="1:7" hidden="1">
      <c r="A1314" s="15"/>
      <c r="B1314" s="15"/>
      <c r="C1314" s="15"/>
      <c r="D1314" s="15"/>
      <c r="E1314" s="15"/>
      <c r="F1314" s="15"/>
      <c r="G1314" s="15"/>
    </row>
    <row r="1315" spans="1:7" hidden="1">
      <c r="A1315" s="15"/>
      <c r="B1315" s="15"/>
      <c r="C1315" s="15"/>
      <c r="D1315" s="15"/>
      <c r="E1315" s="15"/>
      <c r="F1315" s="15"/>
      <c r="G1315" s="15"/>
    </row>
    <row r="1316" spans="1:7" hidden="1">
      <c r="A1316" s="15"/>
      <c r="B1316" s="15"/>
      <c r="C1316" s="15"/>
      <c r="D1316" s="15"/>
      <c r="E1316" s="15"/>
      <c r="F1316" s="15"/>
      <c r="G1316" s="15"/>
    </row>
    <row r="1317" spans="1:7" hidden="1">
      <c r="A1317" s="15"/>
      <c r="B1317" s="15"/>
      <c r="C1317" s="15"/>
      <c r="D1317" s="15"/>
      <c r="E1317" s="15"/>
      <c r="F1317" s="15"/>
      <c r="G1317" s="15"/>
    </row>
    <row r="1318" spans="1:7" hidden="1">
      <c r="A1318" s="15"/>
      <c r="B1318" s="15"/>
      <c r="C1318" s="15"/>
      <c r="D1318" s="15"/>
      <c r="E1318" s="15"/>
      <c r="F1318" s="15"/>
      <c r="G1318" s="15"/>
    </row>
    <row r="1319" spans="1:7" hidden="1">
      <c r="A1319" s="15"/>
      <c r="B1319" s="15"/>
      <c r="C1319" s="15"/>
      <c r="D1319" s="15"/>
      <c r="E1319" s="15"/>
      <c r="F1319" s="15"/>
      <c r="G1319" s="15"/>
    </row>
    <row r="1320" spans="1:7" hidden="1">
      <c r="A1320" s="15"/>
      <c r="B1320" s="15"/>
      <c r="C1320" s="15"/>
      <c r="D1320" s="15"/>
      <c r="E1320" s="15"/>
      <c r="F1320" s="15"/>
      <c r="G1320" s="15"/>
    </row>
    <row r="1321" spans="1:7" hidden="1">
      <c r="A1321" s="15"/>
      <c r="B1321" s="15"/>
      <c r="C1321" s="15"/>
      <c r="D1321" s="15"/>
      <c r="E1321" s="15"/>
      <c r="F1321" s="15"/>
      <c r="G1321" s="15"/>
    </row>
    <row r="1322" spans="1:7" hidden="1">
      <c r="A1322" s="15"/>
      <c r="B1322" s="15"/>
      <c r="C1322" s="15"/>
      <c r="D1322" s="15"/>
      <c r="E1322" s="15"/>
      <c r="F1322" s="15"/>
      <c r="G1322" s="15"/>
    </row>
    <row r="1323" spans="1:7" hidden="1">
      <c r="A1323" s="15"/>
      <c r="B1323" s="15"/>
      <c r="C1323" s="15"/>
      <c r="D1323" s="15"/>
      <c r="E1323" s="15"/>
      <c r="F1323" s="15"/>
      <c r="G1323" s="15"/>
    </row>
    <row r="1324" spans="1:7" hidden="1">
      <c r="A1324" s="15"/>
      <c r="B1324" s="15"/>
      <c r="C1324" s="15"/>
      <c r="D1324" s="15"/>
      <c r="E1324" s="15"/>
      <c r="F1324" s="15"/>
      <c r="G1324" s="15"/>
    </row>
    <row r="1325" spans="1:7" hidden="1">
      <c r="A1325" s="15"/>
      <c r="B1325" s="15"/>
      <c r="C1325" s="15"/>
      <c r="D1325" s="15"/>
      <c r="E1325" s="15"/>
      <c r="F1325" s="15"/>
      <c r="G1325" s="15"/>
    </row>
    <row r="1326" spans="1:7" hidden="1">
      <c r="A1326" s="15"/>
      <c r="B1326" s="15"/>
      <c r="C1326" s="15"/>
      <c r="D1326" s="15"/>
      <c r="E1326" s="15"/>
      <c r="F1326" s="15"/>
      <c r="G1326" s="15"/>
    </row>
    <row r="1327" spans="1:7" hidden="1">
      <c r="A1327" s="15"/>
      <c r="B1327" s="15"/>
      <c r="C1327" s="15"/>
      <c r="D1327" s="15"/>
      <c r="E1327" s="15"/>
      <c r="F1327" s="15"/>
      <c r="G1327" s="15"/>
    </row>
    <row r="1328" spans="1:7" hidden="1">
      <c r="A1328" s="15"/>
      <c r="B1328" s="15"/>
      <c r="C1328" s="15"/>
      <c r="D1328" s="15"/>
      <c r="E1328" s="15"/>
      <c r="F1328" s="15"/>
      <c r="G1328" s="15"/>
    </row>
    <row r="1329" spans="1:7" hidden="1">
      <c r="A1329" s="15"/>
      <c r="B1329" s="15"/>
      <c r="C1329" s="15"/>
      <c r="D1329" s="15"/>
      <c r="E1329" s="15"/>
      <c r="F1329" s="15"/>
      <c r="G1329" s="15"/>
    </row>
    <row r="1330" spans="1:7" hidden="1">
      <c r="A1330" s="15"/>
      <c r="B1330" s="15"/>
      <c r="C1330" s="15"/>
      <c r="D1330" s="15"/>
      <c r="E1330" s="15"/>
      <c r="F1330" s="15"/>
      <c r="G1330" s="15"/>
    </row>
    <row r="1331" spans="1:7" hidden="1">
      <c r="A1331" s="15"/>
      <c r="B1331" s="15"/>
      <c r="C1331" s="15"/>
      <c r="D1331" s="15"/>
      <c r="E1331" s="15"/>
      <c r="F1331" s="15"/>
      <c r="G1331" s="15"/>
    </row>
    <row r="1332" spans="1:7" hidden="1">
      <c r="A1332" s="15"/>
      <c r="B1332" s="15"/>
      <c r="C1332" s="15"/>
      <c r="D1332" s="15"/>
      <c r="E1332" s="15"/>
      <c r="F1332" s="15"/>
      <c r="G1332" s="15"/>
    </row>
    <row r="1333" spans="1:7" hidden="1">
      <c r="A1333" s="15"/>
      <c r="B1333" s="15"/>
      <c r="C1333" s="15"/>
      <c r="D1333" s="15"/>
      <c r="E1333" s="15"/>
      <c r="F1333" s="15"/>
      <c r="G1333" s="15"/>
    </row>
    <row r="1334" spans="1:7" hidden="1"/>
    <row r="1335" spans="1:7" hidden="1"/>
    <row r="1336" spans="1:7" hidden="1"/>
    <row r="1337" spans="1:7" hidden="1"/>
    <row r="1338" spans="1:7" hidden="1"/>
    <row r="1339" spans="1:7" hidden="1"/>
    <row r="1340" spans="1:7" hidden="1"/>
    <row r="1341" spans="1:7" hidden="1">
      <c r="A1341" s="15"/>
      <c r="B1341" s="15"/>
      <c r="C1341" s="15"/>
      <c r="D1341" s="15"/>
      <c r="E1341" s="15"/>
      <c r="F1341" s="15"/>
      <c r="G1341" s="15"/>
    </row>
    <row r="1342" spans="1:7" hidden="1">
      <c r="A1342" s="15"/>
      <c r="B1342" s="15"/>
      <c r="C1342" s="15"/>
      <c r="D1342" s="15"/>
      <c r="E1342" s="15"/>
      <c r="F1342" s="15"/>
      <c r="G1342" s="15"/>
    </row>
    <row r="1343" spans="1:7" hidden="1">
      <c r="A1343" s="15"/>
      <c r="B1343" s="15"/>
      <c r="C1343" s="15"/>
      <c r="D1343" s="15"/>
      <c r="E1343" s="15"/>
      <c r="F1343" s="15"/>
      <c r="G1343" s="15"/>
    </row>
    <row r="1344" spans="1:7" hidden="1">
      <c r="A1344" s="15"/>
      <c r="B1344" s="15"/>
      <c r="C1344" s="15"/>
      <c r="D1344" s="15"/>
      <c r="E1344" s="15"/>
      <c r="F1344" s="15"/>
      <c r="G1344" s="15"/>
    </row>
    <row r="1345" spans="1:7" hidden="1">
      <c r="A1345" s="15"/>
      <c r="B1345" s="15"/>
      <c r="C1345" s="15"/>
      <c r="D1345" s="15"/>
      <c r="E1345" s="15"/>
      <c r="F1345" s="15"/>
      <c r="G1345" s="15"/>
    </row>
    <row r="1346" spans="1:7" hidden="1">
      <c r="A1346" s="15"/>
      <c r="B1346" s="15"/>
      <c r="C1346" s="15"/>
      <c r="D1346" s="15"/>
      <c r="E1346" s="15"/>
      <c r="F1346" s="15"/>
      <c r="G1346" s="15"/>
    </row>
    <row r="1347" spans="1:7" hidden="1">
      <c r="A1347" s="15"/>
      <c r="B1347" s="15"/>
      <c r="C1347" s="15"/>
      <c r="D1347" s="15"/>
      <c r="E1347" s="15"/>
      <c r="F1347" s="15"/>
      <c r="G1347" s="15"/>
    </row>
    <row r="1348" spans="1:7" hidden="1">
      <c r="A1348" s="15"/>
      <c r="B1348" s="15"/>
      <c r="C1348" s="15"/>
      <c r="D1348" s="15"/>
      <c r="E1348" s="15"/>
      <c r="F1348" s="15"/>
      <c r="G1348" s="15"/>
    </row>
    <row r="1349" spans="1:7" hidden="1">
      <c r="A1349" s="15"/>
      <c r="B1349" s="15"/>
      <c r="C1349" s="15"/>
      <c r="D1349" s="15"/>
      <c r="E1349" s="15"/>
      <c r="F1349" s="15"/>
      <c r="G1349" s="15"/>
    </row>
    <row r="1350" spans="1:7" hidden="1">
      <c r="A1350" s="15"/>
      <c r="B1350" s="15"/>
      <c r="C1350" s="15"/>
      <c r="D1350" s="15"/>
      <c r="E1350" s="15"/>
      <c r="F1350" s="15"/>
      <c r="G1350" s="15"/>
    </row>
    <row r="1351" spans="1:7" hidden="1">
      <c r="A1351" s="15"/>
      <c r="B1351" s="15"/>
      <c r="C1351" s="15"/>
      <c r="D1351" s="15"/>
      <c r="E1351" s="15"/>
      <c r="F1351" s="15"/>
      <c r="G1351" s="15"/>
    </row>
    <row r="1352" spans="1:7" hidden="1">
      <c r="A1352" s="15"/>
      <c r="B1352" s="15"/>
      <c r="C1352" s="15"/>
      <c r="D1352" s="15"/>
      <c r="E1352" s="15"/>
      <c r="F1352" s="15"/>
      <c r="G1352" s="15"/>
    </row>
    <row r="1353" spans="1:7" hidden="1">
      <c r="A1353" s="15"/>
      <c r="B1353" s="15"/>
      <c r="C1353" s="15"/>
      <c r="D1353" s="15"/>
      <c r="E1353" s="15"/>
      <c r="F1353" s="15"/>
      <c r="G1353" s="15"/>
    </row>
    <row r="1354" spans="1:7" hidden="1">
      <c r="A1354" s="15"/>
      <c r="B1354" s="15"/>
      <c r="C1354" s="15"/>
      <c r="D1354" s="15"/>
      <c r="E1354" s="15"/>
      <c r="F1354" s="15"/>
      <c r="G1354" s="15"/>
    </row>
    <row r="1355" spans="1:7" hidden="1">
      <c r="A1355" s="15"/>
      <c r="B1355" s="15"/>
      <c r="C1355" s="15"/>
      <c r="D1355" s="15"/>
      <c r="E1355" s="15"/>
      <c r="F1355" s="15"/>
      <c r="G1355" s="15"/>
    </row>
    <row r="1356" spans="1:7" hidden="1">
      <c r="A1356" s="15"/>
      <c r="B1356" s="15"/>
      <c r="C1356" s="15"/>
      <c r="D1356" s="15"/>
      <c r="E1356" s="15"/>
      <c r="F1356" s="15"/>
      <c r="G1356" s="15"/>
    </row>
    <row r="1357" spans="1:7" hidden="1">
      <c r="A1357" s="15"/>
      <c r="B1357" s="15"/>
      <c r="C1357" s="15"/>
      <c r="D1357" s="15"/>
      <c r="E1357" s="15"/>
      <c r="F1357" s="15"/>
      <c r="G1357" s="15"/>
    </row>
    <row r="1358" spans="1:7" hidden="1">
      <c r="A1358" s="15"/>
      <c r="B1358" s="15"/>
      <c r="C1358" s="15"/>
      <c r="D1358" s="15"/>
      <c r="E1358" s="15"/>
      <c r="F1358" s="15"/>
      <c r="G1358" s="15"/>
    </row>
    <row r="1359" spans="1:7" hidden="1">
      <c r="A1359" s="15"/>
      <c r="B1359" s="15"/>
      <c r="C1359" s="15"/>
      <c r="D1359" s="15"/>
      <c r="E1359" s="15"/>
      <c r="F1359" s="15"/>
      <c r="G1359" s="15"/>
    </row>
    <row r="1360" spans="1:7" hidden="1">
      <c r="A1360" s="15"/>
      <c r="B1360" s="15"/>
      <c r="C1360" s="15"/>
      <c r="D1360" s="15"/>
      <c r="E1360" s="15"/>
      <c r="F1360" s="15"/>
      <c r="G1360" s="15"/>
    </row>
    <row r="1361" spans="1:7" hidden="1">
      <c r="A1361" s="15"/>
      <c r="B1361" s="15"/>
      <c r="C1361" s="15"/>
      <c r="D1361" s="15"/>
      <c r="E1361" s="15"/>
      <c r="F1361" s="15"/>
      <c r="G1361" s="15"/>
    </row>
    <row r="1362" spans="1:7" hidden="1">
      <c r="A1362" s="15"/>
      <c r="B1362" s="15"/>
      <c r="C1362" s="15"/>
      <c r="D1362" s="15"/>
      <c r="E1362" s="15"/>
      <c r="F1362" s="15"/>
      <c r="G1362" s="15"/>
    </row>
    <row r="1363" spans="1:7" hidden="1">
      <c r="A1363" s="15"/>
      <c r="B1363" s="15"/>
      <c r="C1363" s="15"/>
      <c r="D1363" s="15"/>
      <c r="E1363" s="15"/>
      <c r="F1363" s="15"/>
      <c r="G1363" s="15"/>
    </row>
    <row r="1364" spans="1:7" hidden="1">
      <c r="A1364" s="15"/>
      <c r="B1364" s="15"/>
      <c r="C1364" s="15"/>
      <c r="D1364" s="15"/>
      <c r="E1364" s="15"/>
      <c r="F1364" s="15"/>
      <c r="G1364" s="15"/>
    </row>
    <row r="1365" spans="1:7" hidden="1">
      <c r="A1365" s="15"/>
      <c r="B1365" s="15"/>
      <c r="C1365" s="15"/>
      <c r="D1365" s="15"/>
      <c r="E1365" s="15"/>
      <c r="F1365" s="15"/>
      <c r="G1365" s="15"/>
    </row>
    <row r="1366" spans="1:7" hidden="1">
      <c r="A1366" s="15"/>
      <c r="B1366" s="15"/>
      <c r="C1366" s="15"/>
      <c r="D1366" s="15"/>
      <c r="E1366" s="15"/>
      <c r="F1366" s="15"/>
      <c r="G1366" s="15"/>
    </row>
    <row r="1367" spans="1:7" hidden="1">
      <c r="A1367" s="15"/>
      <c r="B1367" s="15"/>
      <c r="C1367" s="15"/>
      <c r="D1367" s="15"/>
      <c r="E1367" s="15"/>
      <c r="F1367" s="15"/>
      <c r="G1367" s="15"/>
    </row>
    <row r="1368" spans="1:7" hidden="1">
      <c r="A1368" s="15"/>
      <c r="B1368" s="15"/>
      <c r="C1368" s="15"/>
      <c r="D1368" s="15"/>
      <c r="E1368" s="15"/>
      <c r="F1368" s="15"/>
      <c r="G1368" s="15"/>
    </row>
    <row r="1369" spans="1:7" hidden="1">
      <c r="A1369" s="15"/>
      <c r="B1369" s="15"/>
      <c r="C1369" s="15"/>
      <c r="D1369" s="15"/>
      <c r="E1369" s="15"/>
      <c r="F1369" s="15"/>
      <c r="G1369" s="15"/>
    </row>
    <row r="1370" spans="1:7" hidden="1">
      <c r="A1370" s="15"/>
      <c r="B1370" s="15"/>
      <c r="C1370" s="15"/>
      <c r="D1370" s="15"/>
      <c r="E1370" s="15"/>
      <c r="F1370" s="15"/>
      <c r="G1370" s="15"/>
    </row>
    <row r="1371" spans="1:7" hidden="1">
      <c r="A1371" s="15"/>
      <c r="B1371" s="15"/>
      <c r="C1371" s="15"/>
      <c r="D1371" s="15"/>
      <c r="E1371" s="15"/>
      <c r="F1371" s="15"/>
      <c r="G1371" s="15"/>
    </row>
    <row r="1372" spans="1:7" hidden="1">
      <c r="A1372" s="15"/>
      <c r="B1372" s="15"/>
      <c r="C1372" s="15"/>
      <c r="D1372" s="15"/>
      <c r="E1372" s="15"/>
      <c r="F1372" s="15"/>
      <c r="G1372" s="15"/>
    </row>
    <row r="1373" spans="1:7" hidden="1">
      <c r="A1373" s="15"/>
      <c r="B1373" s="15"/>
      <c r="C1373" s="15"/>
      <c r="D1373" s="15"/>
      <c r="E1373" s="15"/>
      <c r="F1373" s="15"/>
      <c r="G1373" s="15"/>
    </row>
    <row r="1374" spans="1:7" hidden="1">
      <c r="A1374" s="15"/>
      <c r="B1374" s="15"/>
      <c r="C1374" s="15"/>
      <c r="D1374" s="15"/>
      <c r="E1374" s="15"/>
      <c r="F1374" s="15"/>
      <c r="G1374" s="15"/>
    </row>
    <row r="1375" spans="1:7" hidden="1">
      <c r="A1375" s="15"/>
      <c r="B1375" s="15"/>
      <c r="C1375" s="15"/>
      <c r="D1375" s="15"/>
      <c r="E1375" s="15"/>
      <c r="F1375" s="15"/>
      <c r="G1375" s="15"/>
    </row>
    <row r="1376" spans="1:7" hidden="1">
      <c r="A1376" s="15"/>
      <c r="B1376" s="15"/>
      <c r="C1376" s="15"/>
      <c r="D1376" s="15"/>
      <c r="E1376" s="15"/>
      <c r="F1376" s="15"/>
      <c r="G1376" s="15"/>
    </row>
    <row r="1377" spans="1:7" hidden="1">
      <c r="A1377" s="15"/>
      <c r="B1377" s="15"/>
      <c r="C1377" s="15"/>
      <c r="D1377" s="15"/>
      <c r="E1377" s="15"/>
      <c r="F1377" s="15"/>
      <c r="G1377" s="15"/>
    </row>
    <row r="1378" spans="1:7" hidden="1">
      <c r="A1378" s="15"/>
      <c r="B1378" s="15"/>
      <c r="C1378" s="15"/>
      <c r="D1378" s="15"/>
      <c r="E1378" s="15"/>
      <c r="F1378" s="15"/>
      <c r="G1378" s="15"/>
    </row>
    <row r="1379" spans="1:7" hidden="1">
      <c r="A1379" s="15"/>
      <c r="B1379" s="15"/>
      <c r="C1379" s="15"/>
      <c r="D1379" s="15"/>
      <c r="E1379" s="15"/>
      <c r="F1379" s="15"/>
      <c r="G1379" s="15"/>
    </row>
    <row r="1380" spans="1:7" hidden="1">
      <c r="A1380" s="15"/>
      <c r="B1380" s="15"/>
      <c r="C1380" s="15"/>
      <c r="D1380" s="15"/>
      <c r="E1380" s="15"/>
      <c r="F1380" s="15"/>
      <c r="G1380" s="15"/>
    </row>
    <row r="1381" spans="1:7" hidden="1">
      <c r="A1381" s="15"/>
      <c r="B1381" s="15"/>
      <c r="C1381" s="15"/>
      <c r="D1381" s="15"/>
      <c r="E1381" s="15"/>
      <c r="F1381" s="15"/>
      <c r="G1381" s="15"/>
    </row>
    <row r="1382" spans="1:7" hidden="1">
      <c r="A1382" s="15"/>
      <c r="B1382" s="15"/>
      <c r="C1382" s="15"/>
      <c r="D1382" s="15"/>
      <c r="E1382" s="15"/>
      <c r="F1382" s="15"/>
      <c r="G1382" s="15"/>
    </row>
    <row r="1383" spans="1:7" hidden="1">
      <c r="A1383" s="15"/>
      <c r="B1383" s="15"/>
      <c r="C1383" s="15"/>
      <c r="D1383" s="15"/>
      <c r="E1383" s="15"/>
      <c r="F1383" s="15"/>
      <c r="G1383" s="15"/>
    </row>
    <row r="1384" spans="1:7" hidden="1">
      <c r="A1384" s="15"/>
      <c r="B1384" s="15"/>
      <c r="C1384" s="15"/>
      <c r="D1384" s="15"/>
      <c r="E1384" s="15"/>
      <c r="F1384" s="15"/>
      <c r="G1384" s="15"/>
    </row>
    <row r="1385" spans="1:7" hidden="1">
      <c r="A1385" s="15"/>
      <c r="B1385" s="15"/>
      <c r="C1385" s="15"/>
      <c r="D1385" s="15"/>
      <c r="E1385" s="15"/>
      <c r="F1385" s="15"/>
      <c r="G1385" s="15"/>
    </row>
    <row r="1386" spans="1:7" hidden="1">
      <c r="A1386" s="15"/>
      <c r="B1386" s="15"/>
      <c r="C1386" s="15"/>
      <c r="D1386" s="15"/>
      <c r="E1386" s="15"/>
      <c r="F1386" s="15"/>
      <c r="G1386" s="15"/>
    </row>
    <row r="1387" spans="1:7" hidden="1">
      <c r="A1387" s="15"/>
      <c r="B1387" s="15"/>
      <c r="C1387" s="15"/>
      <c r="D1387" s="15"/>
      <c r="E1387" s="15"/>
      <c r="F1387" s="15"/>
      <c r="G1387" s="15"/>
    </row>
    <row r="1388" spans="1:7" hidden="1">
      <c r="A1388" s="15"/>
      <c r="B1388" s="15"/>
      <c r="C1388" s="15"/>
      <c r="D1388" s="15"/>
      <c r="E1388" s="15"/>
      <c r="F1388" s="15"/>
      <c r="G1388" s="15"/>
    </row>
    <row r="1389" spans="1:7" hidden="1">
      <c r="A1389" s="15"/>
      <c r="B1389" s="15"/>
      <c r="C1389" s="15"/>
      <c r="D1389" s="15"/>
      <c r="E1389" s="15"/>
      <c r="F1389" s="15"/>
      <c r="G1389" s="15"/>
    </row>
    <row r="1390" spans="1:7" hidden="1">
      <c r="A1390" s="15"/>
      <c r="B1390" s="15"/>
      <c r="C1390" s="15"/>
      <c r="D1390" s="15"/>
      <c r="E1390" s="15"/>
      <c r="F1390" s="15"/>
      <c r="G1390" s="15"/>
    </row>
    <row r="1391" spans="1:7" hidden="1">
      <c r="A1391" s="15"/>
      <c r="B1391" s="15"/>
      <c r="C1391" s="15"/>
      <c r="D1391" s="15"/>
      <c r="E1391" s="15"/>
      <c r="F1391" s="15"/>
      <c r="G1391" s="15"/>
    </row>
    <row r="1392" spans="1:7" hidden="1">
      <c r="A1392" s="15"/>
      <c r="B1392" s="15"/>
      <c r="C1392" s="15"/>
      <c r="D1392" s="15"/>
      <c r="E1392" s="15"/>
      <c r="F1392" s="15"/>
      <c r="G1392" s="15"/>
    </row>
    <row r="1393" spans="1:7" hidden="1">
      <c r="A1393" s="15"/>
      <c r="B1393" s="15"/>
      <c r="C1393" s="15"/>
      <c r="D1393" s="15"/>
      <c r="E1393" s="15"/>
      <c r="F1393" s="15"/>
      <c r="G1393" s="15"/>
    </row>
    <row r="1394" spans="1:7" hidden="1">
      <c r="A1394" s="15"/>
      <c r="B1394" s="15"/>
      <c r="C1394" s="15"/>
      <c r="D1394" s="15"/>
      <c r="E1394" s="15"/>
      <c r="F1394" s="15"/>
      <c r="G1394" s="15"/>
    </row>
    <row r="1395" spans="1:7" hidden="1">
      <c r="A1395" s="15"/>
      <c r="B1395" s="15"/>
      <c r="C1395" s="15"/>
      <c r="D1395" s="15"/>
      <c r="E1395" s="15"/>
      <c r="F1395" s="15"/>
      <c r="G1395" s="15"/>
    </row>
    <row r="1396" spans="1:7" hidden="1">
      <c r="A1396" s="15"/>
      <c r="B1396" s="15"/>
      <c r="C1396" s="15"/>
      <c r="D1396" s="15"/>
      <c r="E1396" s="15"/>
      <c r="F1396" s="15"/>
      <c r="G1396" s="15"/>
    </row>
    <row r="1397" spans="1:7" hidden="1">
      <c r="A1397" s="15"/>
      <c r="B1397" s="15"/>
      <c r="C1397" s="15"/>
      <c r="D1397" s="15"/>
      <c r="E1397" s="15"/>
      <c r="F1397" s="15"/>
      <c r="G1397" s="15"/>
    </row>
    <row r="1398" spans="1:7" hidden="1">
      <c r="A1398" s="15"/>
      <c r="B1398" s="15"/>
      <c r="C1398" s="15"/>
      <c r="D1398" s="15"/>
      <c r="E1398" s="15"/>
      <c r="F1398" s="15"/>
      <c r="G1398" s="15"/>
    </row>
    <row r="1399" spans="1:7" hidden="1">
      <c r="A1399" s="15"/>
      <c r="B1399" s="15"/>
      <c r="C1399" s="15"/>
      <c r="D1399" s="15"/>
      <c r="E1399" s="15"/>
      <c r="F1399" s="15"/>
      <c r="G1399" s="15"/>
    </row>
    <row r="1400" spans="1:7" hidden="1">
      <c r="A1400" s="15"/>
      <c r="B1400" s="15"/>
      <c r="C1400" s="15"/>
      <c r="D1400" s="15"/>
      <c r="E1400" s="15"/>
      <c r="F1400" s="15"/>
      <c r="G1400" s="15"/>
    </row>
    <row r="1401" spans="1:7" hidden="1">
      <c r="A1401" s="15"/>
      <c r="B1401" s="15"/>
      <c r="C1401" s="15"/>
      <c r="D1401" s="15"/>
      <c r="E1401" s="15"/>
      <c r="F1401" s="15"/>
      <c r="G1401" s="15"/>
    </row>
    <row r="1402" spans="1:7" hidden="1">
      <c r="A1402" s="15"/>
      <c r="B1402" s="15"/>
      <c r="C1402" s="15"/>
      <c r="D1402" s="15"/>
      <c r="E1402" s="15"/>
      <c r="F1402" s="15"/>
      <c r="G1402" s="15"/>
    </row>
    <row r="1403" spans="1:7" hidden="1">
      <c r="A1403" s="15"/>
      <c r="B1403" s="15"/>
      <c r="C1403" s="15"/>
      <c r="D1403" s="15"/>
      <c r="E1403" s="15"/>
      <c r="F1403" s="15"/>
      <c r="G1403" s="15"/>
    </row>
    <row r="1404" spans="1:7" hidden="1">
      <c r="A1404" s="15"/>
      <c r="B1404" s="15"/>
      <c r="C1404" s="15"/>
      <c r="D1404" s="15"/>
      <c r="E1404" s="15"/>
      <c r="F1404" s="15"/>
      <c r="G1404" s="15"/>
    </row>
    <row r="1405" spans="1:7" hidden="1">
      <c r="A1405" s="15"/>
      <c r="B1405" s="15"/>
      <c r="C1405" s="15"/>
      <c r="D1405" s="15"/>
      <c r="E1405" s="15"/>
      <c r="F1405" s="15"/>
      <c r="G1405" s="15"/>
    </row>
    <row r="1406" spans="1:7" hidden="1">
      <c r="A1406" s="15"/>
      <c r="B1406" s="15"/>
      <c r="C1406" s="15"/>
      <c r="D1406" s="15"/>
      <c r="E1406" s="15"/>
      <c r="F1406" s="15"/>
      <c r="G1406" s="15"/>
    </row>
    <row r="1407" spans="1:7" hidden="1">
      <c r="A1407" s="15"/>
      <c r="B1407" s="15"/>
      <c r="C1407" s="15"/>
      <c r="D1407" s="15"/>
      <c r="E1407" s="15"/>
      <c r="F1407" s="15"/>
      <c r="G1407" s="15"/>
    </row>
    <row r="1408" spans="1:7" hidden="1">
      <c r="A1408" s="15"/>
      <c r="B1408" s="15"/>
      <c r="C1408" s="15"/>
      <c r="D1408" s="15"/>
      <c r="E1408" s="15"/>
      <c r="F1408" s="15"/>
      <c r="G1408" s="15"/>
    </row>
    <row r="1409" spans="1:7" hidden="1">
      <c r="A1409" s="15"/>
      <c r="B1409" s="15"/>
      <c r="C1409" s="15"/>
      <c r="D1409" s="15"/>
      <c r="E1409" s="15"/>
      <c r="F1409" s="15"/>
      <c r="G1409" s="15"/>
    </row>
    <row r="1410" spans="1:7" hidden="1">
      <c r="A1410" s="15"/>
      <c r="B1410" s="15"/>
      <c r="C1410" s="15"/>
      <c r="D1410" s="15"/>
      <c r="E1410" s="15"/>
      <c r="F1410" s="15"/>
      <c r="G1410" s="15"/>
    </row>
    <row r="1411" spans="1:7" hidden="1">
      <c r="A1411" s="15"/>
      <c r="B1411" s="15"/>
      <c r="C1411" s="15"/>
      <c r="D1411" s="15"/>
      <c r="E1411" s="15"/>
      <c r="F1411" s="15"/>
      <c r="G1411" s="15"/>
    </row>
    <row r="1412" spans="1:7" hidden="1">
      <c r="A1412" s="15"/>
      <c r="B1412" s="15"/>
      <c r="C1412" s="15"/>
      <c r="D1412" s="15"/>
      <c r="E1412" s="15"/>
      <c r="F1412" s="15"/>
      <c r="G1412" s="15"/>
    </row>
    <row r="1413" spans="1:7" hidden="1">
      <c r="A1413" s="15"/>
      <c r="B1413" s="15"/>
      <c r="C1413" s="15"/>
      <c r="D1413" s="15"/>
      <c r="E1413" s="15"/>
      <c r="F1413" s="15"/>
      <c r="G1413" s="15"/>
    </row>
    <row r="1414" spans="1:7" hidden="1">
      <c r="A1414" s="15"/>
      <c r="B1414" s="15"/>
      <c r="C1414" s="15"/>
      <c r="D1414" s="15"/>
      <c r="E1414" s="15"/>
      <c r="F1414" s="15"/>
      <c r="G1414" s="15"/>
    </row>
    <row r="1415" spans="1:7" hidden="1">
      <c r="A1415" s="15"/>
      <c r="B1415" s="15"/>
      <c r="C1415" s="15"/>
      <c r="D1415" s="15"/>
      <c r="E1415" s="15"/>
      <c r="F1415" s="15"/>
      <c r="G1415" s="15"/>
    </row>
    <row r="1416" spans="1:7" hidden="1">
      <c r="A1416" s="15"/>
      <c r="B1416" s="15"/>
      <c r="C1416" s="15"/>
      <c r="D1416" s="15"/>
      <c r="E1416" s="15"/>
      <c r="F1416" s="15"/>
      <c r="G1416" s="15"/>
    </row>
    <row r="1417" spans="1:7" hidden="1">
      <c r="A1417" s="15"/>
      <c r="B1417" s="15"/>
      <c r="C1417" s="15"/>
      <c r="D1417" s="15"/>
      <c r="E1417" s="15"/>
      <c r="F1417" s="15"/>
      <c r="G1417" s="15"/>
    </row>
    <row r="1418" spans="1:7" hidden="1">
      <c r="A1418" s="15"/>
      <c r="B1418" s="15"/>
      <c r="C1418" s="15"/>
      <c r="D1418" s="15"/>
      <c r="E1418" s="15"/>
      <c r="F1418" s="15"/>
      <c r="G1418" s="15"/>
    </row>
    <row r="1419" spans="1:7" hidden="1">
      <c r="A1419" s="15"/>
      <c r="B1419" s="15"/>
      <c r="C1419" s="15"/>
      <c r="D1419" s="15"/>
      <c r="E1419" s="15"/>
      <c r="F1419" s="15"/>
      <c r="G1419" s="15"/>
    </row>
    <row r="1420" spans="1:7" hidden="1">
      <c r="A1420" s="15"/>
      <c r="B1420" s="15"/>
      <c r="C1420" s="15"/>
      <c r="D1420" s="15"/>
      <c r="E1420" s="15"/>
      <c r="F1420" s="15"/>
      <c r="G1420" s="15"/>
    </row>
    <row r="1421" spans="1:7" hidden="1">
      <c r="A1421" s="15"/>
      <c r="B1421" s="15"/>
      <c r="C1421" s="15"/>
      <c r="D1421" s="15"/>
      <c r="E1421" s="15"/>
      <c r="F1421" s="15"/>
      <c r="G1421" s="15"/>
    </row>
    <row r="1422" spans="1:7" hidden="1">
      <c r="A1422" s="15"/>
      <c r="B1422" s="15"/>
      <c r="C1422" s="15"/>
      <c r="D1422" s="15"/>
      <c r="E1422" s="15"/>
      <c r="F1422" s="15"/>
      <c r="G1422" s="15"/>
    </row>
    <row r="1423" spans="1:7" hidden="1">
      <c r="A1423" s="15"/>
      <c r="B1423" s="15"/>
      <c r="C1423" s="15"/>
      <c r="D1423" s="15"/>
      <c r="E1423" s="15"/>
      <c r="F1423" s="15"/>
      <c r="G1423" s="15"/>
    </row>
    <row r="1424" spans="1:7" hidden="1">
      <c r="A1424" s="15"/>
      <c r="B1424" s="15"/>
      <c r="C1424" s="15"/>
      <c r="D1424" s="15"/>
      <c r="E1424" s="15"/>
      <c r="F1424" s="15"/>
      <c r="G1424" s="15"/>
    </row>
    <row r="1425" spans="1:7" hidden="1">
      <c r="A1425" s="15"/>
      <c r="B1425" s="15"/>
      <c r="C1425" s="15"/>
      <c r="D1425" s="15"/>
      <c r="E1425" s="15"/>
      <c r="F1425" s="15"/>
      <c r="G1425" s="15"/>
    </row>
    <row r="1426" spans="1:7" hidden="1">
      <c r="A1426" s="15"/>
      <c r="B1426" s="15"/>
      <c r="C1426" s="15"/>
      <c r="D1426" s="15"/>
      <c r="E1426" s="15"/>
      <c r="F1426" s="15"/>
      <c r="G1426" s="15"/>
    </row>
    <row r="1427" spans="1:7" hidden="1">
      <c r="A1427" s="15"/>
      <c r="B1427" s="15"/>
      <c r="C1427" s="15"/>
      <c r="D1427" s="15"/>
      <c r="E1427" s="15"/>
      <c r="F1427" s="15"/>
      <c r="G1427" s="15"/>
    </row>
    <row r="1428" spans="1:7" hidden="1">
      <c r="A1428" s="15"/>
      <c r="B1428" s="15"/>
      <c r="C1428" s="15"/>
      <c r="D1428" s="15"/>
      <c r="E1428" s="15"/>
      <c r="F1428" s="15"/>
      <c r="G1428" s="15"/>
    </row>
    <row r="1429" spans="1:7" hidden="1">
      <c r="A1429" s="15"/>
      <c r="B1429" s="15"/>
      <c r="C1429" s="15"/>
      <c r="D1429" s="15"/>
      <c r="E1429" s="15"/>
      <c r="F1429" s="15"/>
      <c r="G1429" s="15"/>
    </row>
    <row r="1430" spans="1:7" hidden="1">
      <c r="A1430" s="15"/>
      <c r="B1430" s="15"/>
      <c r="C1430" s="15"/>
      <c r="D1430" s="15"/>
      <c r="E1430" s="15"/>
      <c r="F1430" s="15"/>
      <c r="G1430" s="15"/>
    </row>
    <row r="1431" spans="1:7" hidden="1">
      <c r="A1431" s="15"/>
      <c r="B1431" s="15"/>
      <c r="C1431" s="15"/>
      <c r="D1431" s="15"/>
      <c r="E1431" s="15"/>
      <c r="F1431" s="15"/>
      <c r="G1431" s="15"/>
    </row>
    <row r="1432" spans="1:7" hidden="1">
      <c r="A1432" s="15"/>
      <c r="B1432" s="15"/>
      <c r="C1432" s="15"/>
      <c r="D1432" s="15"/>
      <c r="E1432" s="15"/>
      <c r="F1432" s="15"/>
      <c r="G1432" s="15"/>
    </row>
    <row r="1433" spans="1:7" hidden="1">
      <c r="A1433" s="15"/>
      <c r="B1433" s="15"/>
      <c r="C1433" s="15"/>
      <c r="D1433" s="15"/>
      <c r="E1433" s="15"/>
      <c r="F1433" s="15"/>
      <c r="G1433" s="15"/>
    </row>
    <row r="1434" spans="1:7" hidden="1">
      <c r="A1434" s="15"/>
      <c r="B1434" s="15"/>
      <c r="C1434" s="15"/>
      <c r="D1434" s="15"/>
      <c r="E1434" s="15"/>
      <c r="F1434" s="15"/>
      <c r="G1434" s="15"/>
    </row>
    <row r="1435" spans="1:7" hidden="1">
      <c r="A1435" s="15"/>
      <c r="B1435" s="15"/>
      <c r="C1435" s="15"/>
      <c r="D1435" s="15"/>
      <c r="E1435" s="15"/>
      <c r="F1435" s="15"/>
      <c r="G1435" s="15"/>
    </row>
    <row r="1436" spans="1:7" hidden="1">
      <c r="A1436" s="15"/>
      <c r="B1436" s="15"/>
      <c r="C1436" s="15"/>
      <c r="D1436" s="15"/>
      <c r="E1436" s="15"/>
      <c r="F1436" s="15"/>
      <c r="G1436" s="15"/>
    </row>
    <row r="1437" spans="1:7" hidden="1">
      <c r="A1437" s="15"/>
      <c r="B1437" s="15"/>
      <c r="C1437" s="15"/>
      <c r="D1437" s="15"/>
      <c r="E1437" s="15"/>
      <c r="F1437" s="15"/>
      <c r="G1437" s="15"/>
    </row>
    <row r="1438" spans="1:7" hidden="1">
      <c r="A1438" s="15"/>
      <c r="B1438" s="15"/>
      <c r="C1438" s="15"/>
      <c r="D1438" s="15"/>
      <c r="E1438" s="15"/>
      <c r="F1438" s="15"/>
      <c r="G1438" s="15"/>
    </row>
    <row r="1439" spans="1:7" hidden="1">
      <c r="A1439" s="15"/>
      <c r="B1439" s="15"/>
      <c r="C1439" s="15"/>
      <c r="D1439" s="15"/>
      <c r="E1439" s="15"/>
      <c r="F1439" s="15"/>
      <c r="G1439" s="15"/>
    </row>
    <row r="1440" spans="1:7" hidden="1">
      <c r="A1440" s="15"/>
      <c r="B1440" s="15"/>
      <c r="C1440" s="15"/>
      <c r="D1440" s="15"/>
      <c r="E1440" s="15"/>
      <c r="F1440" s="15"/>
      <c r="G1440" s="15"/>
    </row>
    <row r="1441" spans="1:7" hidden="1">
      <c r="A1441" s="15"/>
      <c r="B1441" s="15"/>
      <c r="C1441" s="15"/>
      <c r="D1441" s="15"/>
      <c r="E1441" s="15"/>
      <c r="F1441" s="15"/>
      <c r="G1441" s="15"/>
    </row>
    <row r="1442" spans="1:7" hidden="1">
      <c r="A1442" s="15"/>
      <c r="B1442" s="15"/>
      <c r="C1442" s="15"/>
      <c r="D1442" s="15"/>
      <c r="E1442" s="15"/>
      <c r="F1442" s="15"/>
      <c r="G1442" s="15"/>
    </row>
    <row r="1443" spans="1:7" hidden="1">
      <c r="A1443" s="15"/>
      <c r="B1443" s="15"/>
      <c r="C1443" s="15"/>
      <c r="D1443" s="15"/>
      <c r="E1443" s="15"/>
      <c r="F1443" s="15"/>
      <c r="G1443" s="15"/>
    </row>
    <row r="1444" spans="1:7" hidden="1">
      <c r="A1444" s="15"/>
      <c r="B1444" s="15"/>
      <c r="C1444" s="15"/>
      <c r="D1444" s="15"/>
      <c r="E1444" s="15"/>
      <c r="F1444" s="15"/>
      <c r="G1444" s="15"/>
    </row>
    <row r="1445" spans="1:7" hidden="1">
      <c r="A1445" s="15"/>
      <c r="B1445" s="15"/>
      <c r="C1445" s="15"/>
      <c r="D1445" s="15"/>
      <c r="E1445" s="15"/>
      <c r="F1445" s="15"/>
      <c r="G1445" s="15"/>
    </row>
    <row r="1446" spans="1:7" hidden="1">
      <c r="A1446" s="15"/>
      <c r="B1446" s="15"/>
      <c r="C1446" s="15"/>
      <c r="D1446" s="15"/>
      <c r="E1446" s="15"/>
      <c r="F1446" s="15"/>
      <c r="G1446" s="15"/>
    </row>
    <row r="1447" spans="1:7" hidden="1">
      <c r="A1447" s="15"/>
      <c r="B1447" s="15"/>
      <c r="C1447" s="15"/>
      <c r="D1447" s="15"/>
      <c r="E1447" s="15"/>
      <c r="F1447" s="15"/>
      <c r="G1447" s="15"/>
    </row>
    <row r="1448" spans="1:7" hidden="1">
      <c r="A1448" s="15"/>
      <c r="B1448" s="15"/>
      <c r="C1448" s="15"/>
      <c r="D1448" s="15"/>
      <c r="E1448" s="15"/>
      <c r="F1448" s="15"/>
      <c r="G1448" s="15"/>
    </row>
    <row r="1449" spans="1:7" hidden="1">
      <c r="A1449" s="15"/>
      <c r="B1449" s="15"/>
      <c r="C1449" s="15"/>
      <c r="D1449" s="15"/>
      <c r="E1449" s="15"/>
      <c r="F1449" s="15"/>
      <c r="G1449" s="15"/>
    </row>
    <row r="1450" spans="1:7" hidden="1">
      <c r="A1450" s="15"/>
      <c r="B1450" s="15"/>
      <c r="C1450" s="15"/>
      <c r="D1450" s="15"/>
      <c r="E1450" s="15"/>
      <c r="F1450" s="15"/>
      <c r="G1450" s="15"/>
    </row>
    <row r="1451" spans="1:7" hidden="1">
      <c r="A1451" s="15"/>
      <c r="B1451" s="15"/>
      <c r="C1451" s="15"/>
      <c r="D1451" s="15"/>
      <c r="E1451" s="15"/>
      <c r="F1451" s="15"/>
      <c r="G1451" s="15"/>
    </row>
    <row r="1452" spans="1:7" hidden="1">
      <c r="A1452" s="15"/>
      <c r="B1452" s="15"/>
      <c r="C1452" s="15"/>
      <c r="D1452" s="15"/>
      <c r="E1452" s="15"/>
      <c r="F1452" s="15"/>
      <c r="G1452" s="15"/>
    </row>
    <row r="1453" spans="1:7" hidden="1">
      <c r="A1453" s="15"/>
      <c r="B1453" s="15"/>
      <c r="C1453" s="15"/>
      <c r="D1453" s="15"/>
      <c r="E1453" s="15"/>
      <c r="F1453" s="15"/>
      <c r="G1453" s="15"/>
    </row>
    <row r="1454" spans="1:7" hidden="1">
      <c r="A1454" s="15"/>
      <c r="B1454" s="15"/>
      <c r="C1454" s="15"/>
      <c r="D1454" s="15"/>
      <c r="E1454" s="15"/>
      <c r="F1454" s="15"/>
      <c r="G1454" s="15"/>
    </row>
    <row r="1455" spans="1:7" hidden="1">
      <c r="A1455" s="15"/>
      <c r="B1455" s="15"/>
      <c r="C1455" s="15"/>
      <c r="D1455" s="15"/>
      <c r="E1455" s="15"/>
      <c r="F1455" s="15"/>
      <c r="G1455" s="15"/>
    </row>
    <row r="1456" spans="1:7" hidden="1">
      <c r="A1456" s="15"/>
      <c r="B1456" s="15"/>
      <c r="C1456" s="15"/>
      <c r="D1456" s="15"/>
      <c r="E1456" s="15"/>
      <c r="F1456" s="15"/>
      <c r="G1456" s="15"/>
    </row>
    <row r="1457" spans="1:7" hidden="1">
      <c r="A1457" s="15"/>
      <c r="B1457" s="15"/>
      <c r="C1457" s="15"/>
      <c r="D1457" s="15"/>
      <c r="E1457" s="15"/>
      <c r="F1457" s="15"/>
      <c r="G1457" s="15"/>
    </row>
    <row r="1458" spans="1:7" hidden="1">
      <c r="A1458" s="15"/>
      <c r="B1458" s="15"/>
      <c r="C1458" s="15"/>
      <c r="D1458" s="15"/>
      <c r="E1458" s="15"/>
      <c r="F1458" s="15"/>
      <c r="G1458" s="15"/>
    </row>
    <row r="1459" spans="1:7" hidden="1">
      <c r="A1459" s="15"/>
      <c r="B1459" s="15"/>
      <c r="C1459" s="15"/>
      <c r="D1459" s="15"/>
      <c r="E1459" s="15"/>
      <c r="F1459" s="15"/>
      <c r="G1459" s="15"/>
    </row>
    <row r="1460" spans="1:7" hidden="1">
      <c r="A1460" s="15"/>
      <c r="B1460" s="15"/>
      <c r="C1460" s="15"/>
      <c r="D1460" s="15"/>
      <c r="E1460" s="15"/>
      <c r="F1460" s="15"/>
      <c r="G1460" s="15"/>
    </row>
    <row r="1461" spans="1:7" hidden="1">
      <c r="A1461" s="15"/>
      <c r="B1461" s="15"/>
      <c r="C1461" s="15"/>
      <c r="D1461" s="15"/>
      <c r="E1461" s="15"/>
      <c r="F1461" s="15"/>
      <c r="G1461" s="15"/>
    </row>
    <row r="1462" spans="1:7" hidden="1">
      <c r="A1462" s="15"/>
      <c r="B1462" s="15"/>
      <c r="C1462" s="15"/>
      <c r="D1462" s="15"/>
      <c r="E1462" s="15"/>
      <c r="F1462" s="15"/>
      <c r="G1462" s="15"/>
    </row>
    <row r="1463" spans="1:7" hidden="1">
      <c r="A1463" s="15"/>
      <c r="B1463" s="15"/>
      <c r="C1463" s="15"/>
      <c r="D1463" s="15"/>
      <c r="E1463" s="15"/>
      <c r="F1463" s="15"/>
      <c r="G1463" s="15"/>
    </row>
    <row r="1464" spans="1:7" hidden="1">
      <c r="A1464" s="15"/>
      <c r="B1464" s="15"/>
      <c r="C1464" s="15"/>
      <c r="D1464" s="15"/>
      <c r="E1464" s="15"/>
      <c r="F1464" s="15"/>
      <c r="G1464" s="15"/>
    </row>
    <row r="1465" spans="1:7" hidden="1">
      <c r="A1465" s="15"/>
      <c r="B1465" s="15"/>
      <c r="C1465" s="15"/>
      <c r="D1465" s="15"/>
      <c r="E1465" s="15"/>
      <c r="F1465" s="15"/>
      <c r="G1465" s="15"/>
    </row>
    <row r="1466" spans="1:7" hidden="1">
      <c r="A1466" s="15"/>
      <c r="B1466" s="15"/>
      <c r="C1466" s="15"/>
      <c r="D1466" s="15"/>
      <c r="E1466" s="15"/>
      <c r="F1466" s="15"/>
      <c r="G1466" s="15"/>
    </row>
    <row r="1467" spans="1:7" hidden="1">
      <c r="A1467" s="15"/>
      <c r="B1467" s="15"/>
      <c r="C1467" s="15"/>
      <c r="D1467" s="15"/>
      <c r="E1467" s="15"/>
      <c r="F1467" s="15"/>
      <c r="G1467" s="15"/>
    </row>
    <row r="1468" spans="1:7" hidden="1">
      <c r="A1468" s="15"/>
      <c r="B1468" s="15"/>
      <c r="C1468" s="15"/>
      <c r="D1468" s="15"/>
      <c r="E1468" s="15"/>
      <c r="F1468" s="15"/>
      <c r="G1468" s="15"/>
    </row>
    <row r="1469" spans="1:7" hidden="1">
      <c r="A1469" s="15"/>
      <c r="B1469" s="15"/>
      <c r="C1469" s="15"/>
      <c r="D1469" s="15"/>
      <c r="E1469" s="15"/>
      <c r="F1469" s="15"/>
      <c r="G1469" s="15"/>
    </row>
    <row r="1470" spans="1:7" hidden="1">
      <c r="A1470" s="15"/>
      <c r="B1470" s="15"/>
      <c r="C1470" s="15"/>
      <c r="D1470" s="15"/>
      <c r="E1470" s="15"/>
      <c r="F1470" s="15"/>
      <c r="G1470" s="15"/>
    </row>
    <row r="1471" spans="1:7" hidden="1">
      <c r="A1471" s="15"/>
      <c r="B1471" s="15"/>
      <c r="C1471" s="15"/>
      <c r="D1471" s="15"/>
      <c r="E1471" s="15"/>
      <c r="F1471" s="15"/>
      <c r="G1471" s="15"/>
    </row>
    <row r="1472" spans="1:7" hidden="1">
      <c r="A1472" s="15"/>
      <c r="B1472" s="15"/>
      <c r="C1472" s="15"/>
      <c r="D1472" s="15"/>
      <c r="E1472" s="15"/>
      <c r="F1472" s="15"/>
      <c r="G1472" s="15"/>
    </row>
    <row r="1473" spans="1:7" hidden="1">
      <c r="A1473" s="15"/>
      <c r="B1473" s="15"/>
      <c r="C1473" s="15"/>
      <c r="D1473" s="15"/>
      <c r="E1473" s="15"/>
      <c r="F1473" s="15"/>
      <c r="G1473" s="15"/>
    </row>
    <row r="1474" spans="1:7" hidden="1">
      <c r="A1474" s="15"/>
      <c r="B1474" s="15"/>
      <c r="C1474" s="15"/>
      <c r="D1474" s="15"/>
      <c r="E1474" s="15"/>
      <c r="F1474" s="15"/>
      <c r="G1474" s="15"/>
    </row>
    <row r="1475" spans="1:7" hidden="1">
      <c r="A1475" s="15"/>
      <c r="B1475" s="15"/>
      <c r="C1475" s="15"/>
      <c r="D1475" s="15"/>
      <c r="E1475" s="15"/>
      <c r="F1475" s="15"/>
      <c r="G1475" s="15"/>
    </row>
    <row r="1476" spans="1:7" hidden="1">
      <c r="A1476" s="15"/>
      <c r="B1476" s="15"/>
      <c r="C1476" s="15"/>
      <c r="D1476" s="15"/>
      <c r="E1476" s="15"/>
      <c r="F1476" s="15"/>
      <c r="G1476" s="15"/>
    </row>
    <row r="1477" spans="1:7" hidden="1">
      <c r="A1477" s="15"/>
      <c r="B1477" s="15"/>
      <c r="C1477" s="15"/>
      <c r="D1477" s="15"/>
      <c r="E1477" s="15"/>
      <c r="F1477" s="15"/>
      <c r="G1477" s="15"/>
    </row>
    <row r="1478" spans="1:7" hidden="1">
      <c r="A1478" s="15"/>
      <c r="B1478" s="15"/>
      <c r="C1478" s="15"/>
      <c r="D1478" s="15"/>
      <c r="E1478" s="15"/>
      <c r="F1478" s="15"/>
      <c r="G1478" s="15"/>
    </row>
    <row r="1479" spans="1:7" hidden="1">
      <c r="A1479" s="15"/>
      <c r="B1479" s="15"/>
      <c r="C1479" s="15"/>
      <c r="D1479" s="15"/>
      <c r="E1479" s="15"/>
      <c r="F1479" s="15"/>
      <c r="G1479" s="15"/>
    </row>
    <row r="1480" spans="1:7" hidden="1">
      <c r="A1480" s="15"/>
      <c r="B1480" s="15"/>
      <c r="C1480" s="15"/>
      <c r="D1480" s="15"/>
      <c r="E1480" s="15"/>
      <c r="F1480" s="15"/>
      <c r="G1480" s="15"/>
    </row>
    <row r="1481" spans="1:7" hidden="1">
      <c r="A1481" s="15"/>
      <c r="B1481" s="15"/>
      <c r="C1481" s="15"/>
      <c r="D1481" s="15"/>
      <c r="E1481" s="15"/>
      <c r="F1481" s="15"/>
      <c r="G1481" s="15"/>
    </row>
    <row r="1482" spans="1:7" hidden="1">
      <c r="A1482" s="15"/>
      <c r="B1482" s="15"/>
      <c r="C1482" s="15"/>
      <c r="D1482" s="15"/>
      <c r="E1482" s="15"/>
      <c r="F1482" s="15"/>
      <c r="G1482" s="15"/>
    </row>
    <row r="1483" spans="1:7" hidden="1">
      <c r="A1483" s="15"/>
      <c r="B1483" s="15"/>
      <c r="C1483" s="15"/>
      <c r="D1483" s="15"/>
      <c r="E1483" s="15"/>
      <c r="F1483" s="15"/>
      <c r="G1483" s="15"/>
    </row>
    <row r="1484" spans="1:7" hidden="1">
      <c r="A1484" s="15"/>
      <c r="B1484" s="15"/>
      <c r="C1484" s="15"/>
      <c r="D1484" s="15"/>
      <c r="E1484" s="15"/>
      <c r="F1484" s="15"/>
      <c r="G1484" s="15"/>
    </row>
    <row r="1485" spans="1:7" hidden="1">
      <c r="A1485" s="15"/>
      <c r="B1485" s="15"/>
      <c r="C1485" s="15"/>
      <c r="D1485" s="15"/>
      <c r="E1485" s="15"/>
      <c r="F1485" s="15"/>
      <c r="G1485" s="15"/>
    </row>
    <row r="1486" spans="1:7" hidden="1">
      <c r="A1486" s="15"/>
      <c r="B1486" s="15"/>
      <c r="C1486" s="15"/>
      <c r="D1486" s="15"/>
      <c r="E1486" s="15"/>
      <c r="F1486" s="15"/>
      <c r="G1486" s="15"/>
    </row>
    <row r="1487" spans="1:7" hidden="1">
      <c r="A1487" s="15"/>
      <c r="B1487" s="15"/>
      <c r="C1487" s="15"/>
      <c r="D1487" s="15"/>
      <c r="E1487" s="15"/>
      <c r="F1487" s="15"/>
      <c r="G1487" s="15"/>
    </row>
    <row r="1488" spans="1:7" hidden="1">
      <c r="A1488" s="15"/>
      <c r="B1488" s="15"/>
      <c r="C1488" s="15"/>
      <c r="D1488" s="15"/>
      <c r="E1488" s="15"/>
      <c r="F1488" s="15"/>
      <c r="G1488" s="15"/>
    </row>
    <row r="1489" spans="1:7" hidden="1">
      <c r="A1489" s="15"/>
      <c r="B1489" s="15"/>
      <c r="C1489" s="15"/>
      <c r="D1489" s="15"/>
      <c r="E1489" s="15"/>
      <c r="F1489" s="15"/>
      <c r="G1489" s="15"/>
    </row>
    <row r="1490" spans="1:7" hidden="1">
      <c r="A1490" s="15"/>
      <c r="B1490" s="15"/>
      <c r="C1490" s="15"/>
      <c r="D1490" s="15"/>
      <c r="E1490" s="15"/>
      <c r="F1490" s="15"/>
      <c r="G1490" s="15"/>
    </row>
    <row r="1491" spans="1:7" hidden="1">
      <c r="A1491" s="15"/>
      <c r="B1491" s="15"/>
      <c r="C1491" s="15"/>
      <c r="D1491" s="15"/>
      <c r="E1491" s="15"/>
      <c r="F1491" s="15"/>
      <c r="G1491" s="15"/>
    </row>
    <row r="1492" spans="1:7" hidden="1">
      <c r="A1492" s="15"/>
      <c r="B1492" s="15"/>
      <c r="C1492" s="15"/>
      <c r="D1492" s="15"/>
      <c r="E1492" s="15"/>
      <c r="F1492" s="15"/>
      <c r="G1492" s="15"/>
    </row>
    <row r="1493" spans="1:7" hidden="1">
      <c r="A1493" s="15"/>
      <c r="B1493" s="15"/>
      <c r="C1493" s="15"/>
      <c r="D1493" s="15"/>
      <c r="E1493" s="15"/>
      <c r="F1493" s="15"/>
      <c r="G1493" s="15"/>
    </row>
    <row r="1494" spans="1:7" hidden="1">
      <c r="A1494" s="15"/>
      <c r="B1494" s="15"/>
      <c r="C1494" s="15"/>
      <c r="D1494" s="15"/>
      <c r="E1494" s="15"/>
      <c r="F1494" s="15"/>
      <c r="G1494" s="15"/>
    </row>
    <row r="1495" spans="1:7" hidden="1">
      <c r="A1495" s="15"/>
      <c r="B1495" s="15"/>
      <c r="C1495" s="15"/>
      <c r="D1495" s="15"/>
      <c r="E1495" s="15"/>
      <c r="F1495" s="15"/>
      <c r="G1495" s="15"/>
    </row>
    <row r="1496" spans="1:7" hidden="1">
      <c r="A1496" s="15"/>
      <c r="B1496" s="15"/>
      <c r="C1496" s="15"/>
      <c r="D1496" s="15"/>
      <c r="E1496" s="15"/>
      <c r="F1496" s="15"/>
      <c r="G1496" s="15"/>
    </row>
    <row r="1497" spans="1:7" hidden="1">
      <c r="A1497" s="15"/>
      <c r="B1497" s="15"/>
      <c r="C1497" s="15"/>
      <c r="D1497" s="15"/>
      <c r="E1497" s="15"/>
      <c r="F1497" s="15"/>
      <c r="G1497" s="15"/>
    </row>
    <row r="1498" spans="1:7" hidden="1">
      <c r="A1498" s="15"/>
      <c r="B1498" s="15"/>
      <c r="C1498" s="15"/>
      <c r="D1498" s="15"/>
      <c r="E1498" s="15"/>
      <c r="F1498" s="15"/>
      <c r="G1498" s="15"/>
    </row>
    <row r="1499" spans="1:7" hidden="1">
      <c r="A1499" s="15"/>
      <c r="B1499" s="15"/>
      <c r="C1499" s="15"/>
      <c r="D1499" s="15"/>
      <c r="E1499" s="15"/>
      <c r="F1499" s="15"/>
      <c r="G1499" s="15"/>
    </row>
    <row r="1500" spans="1:7" hidden="1">
      <c r="A1500" s="15"/>
      <c r="B1500" s="15"/>
      <c r="C1500" s="15"/>
      <c r="D1500" s="15"/>
      <c r="E1500" s="15"/>
      <c r="F1500" s="15"/>
      <c r="G1500" s="15"/>
    </row>
    <row r="1501" spans="1:7" hidden="1">
      <c r="A1501" s="15"/>
      <c r="B1501" s="15"/>
      <c r="C1501" s="15"/>
      <c r="D1501" s="15"/>
      <c r="E1501" s="15"/>
      <c r="F1501" s="15"/>
      <c r="G1501" s="15"/>
    </row>
    <row r="1502" spans="1:7" hidden="1">
      <c r="A1502" s="15"/>
      <c r="B1502" s="15"/>
      <c r="C1502" s="15"/>
      <c r="D1502" s="15"/>
      <c r="E1502" s="15"/>
      <c r="F1502" s="15"/>
      <c r="G1502" s="15"/>
    </row>
    <row r="1503" spans="1:7" hidden="1">
      <c r="A1503" s="15"/>
      <c r="B1503" s="15"/>
      <c r="C1503" s="15"/>
      <c r="D1503" s="15"/>
      <c r="E1503" s="15"/>
      <c r="F1503" s="15"/>
      <c r="G1503" s="15"/>
    </row>
    <row r="1504" spans="1:7" hidden="1">
      <c r="A1504" s="15"/>
      <c r="B1504" s="15"/>
      <c r="C1504" s="15"/>
      <c r="D1504" s="15"/>
      <c r="E1504" s="15"/>
      <c r="F1504" s="15"/>
      <c r="G1504" s="15"/>
    </row>
    <row r="1505" spans="1:7" hidden="1">
      <c r="A1505" s="15"/>
      <c r="B1505" s="15"/>
      <c r="C1505" s="15"/>
      <c r="D1505" s="15"/>
      <c r="E1505" s="15"/>
      <c r="F1505" s="15"/>
      <c r="G1505" s="15"/>
    </row>
    <row r="1506" spans="1:7" hidden="1">
      <c r="A1506" s="15"/>
      <c r="B1506" s="15"/>
      <c r="C1506" s="15"/>
      <c r="D1506" s="15"/>
      <c r="E1506" s="15"/>
      <c r="F1506" s="15"/>
      <c r="G1506" s="15"/>
    </row>
    <row r="1507" spans="1:7" hidden="1">
      <c r="A1507" s="15"/>
      <c r="B1507" s="15"/>
      <c r="C1507" s="15"/>
      <c r="D1507" s="15"/>
      <c r="E1507" s="15"/>
      <c r="F1507" s="15"/>
      <c r="G1507" s="15"/>
    </row>
    <row r="1508" spans="1:7" hidden="1">
      <c r="A1508" s="15"/>
      <c r="B1508" s="15"/>
      <c r="C1508" s="15"/>
      <c r="D1508" s="15"/>
      <c r="E1508" s="15"/>
      <c r="F1508" s="15"/>
      <c r="G1508" s="15"/>
    </row>
    <row r="1509" spans="1:7" hidden="1">
      <c r="A1509" s="15"/>
      <c r="B1509" s="15"/>
      <c r="C1509" s="15"/>
      <c r="D1509" s="15"/>
      <c r="E1509" s="15"/>
      <c r="F1509" s="15"/>
      <c r="G1509" s="15"/>
    </row>
    <row r="1510" spans="1:7" hidden="1">
      <c r="A1510" s="15"/>
      <c r="B1510" s="15"/>
      <c r="C1510" s="15"/>
      <c r="D1510" s="15"/>
      <c r="E1510" s="15"/>
      <c r="F1510" s="15"/>
      <c r="G1510" s="15"/>
    </row>
    <row r="1511" spans="1:7" hidden="1">
      <c r="A1511" s="15"/>
      <c r="B1511" s="15"/>
      <c r="C1511" s="15"/>
      <c r="D1511" s="15"/>
      <c r="E1511" s="15"/>
      <c r="F1511" s="15"/>
      <c r="G1511" s="15"/>
    </row>
    <row r="1512" spans="1:7" hidden="1">
      <c r="A1512" s="15"/>
      <c r="B1512" s="15"/>
      <c r="C1512" s="15"/>
      <c r="D1512" s="15"/>
      <c r="E1512" s="15"/>
      <c r="F1512" s="15"/>
      <c r="G1512" s="15"/>
    </row>
    <row r="1513" spans="1:7" hidden="1">
      <c r="A1513" s="15"/>
      <c r="B1513" s="15"/>
      <c r="C1513" s="15"/>
      <c r="D1513" s="15"/>
      <c r="E1513" s="15"/>
      <c r="F1513" s="15"/>
      <c r="G1513" s="15"/>
    </row>
    <row r="1514" spans="1:7" hidden="1">
      <c r="A1514" s="15"/>
      <c r="B1514" s="15"/>
      <c r="C1514" s="15"/>
      <c r="D1514" s="15"/>
      <c r="E1514" s="15"/>
      <c r="F1514" s="15"/>
      <c r="G1514" s="15"/>
    </row>
    <row r="1515" spans="1:7" hidden="1">
      <c r="A1515" s="15"/>
      <c r="B1515" s="15"/>
      <c r="C1515" s="15"/>
      <c r="D1515" s="15"/>
      <c r="E1515" s="15"/>
      <c r="F1515" s="15"/>
      <c r="G1515" s="15"/>
    </row>
    <row r="1516" spans="1:7" hidden="1">
      <c r="A1516" s="15"/>
      <c r="B1516" s="15"/>
      <c r="C1516" s="15"/>
      <c r="D1516" s="15"/>
      <c r="E1516" s="15"/>
      <c r="F1516" s="15"/>
      <c r="G1516" s="15"/>
    </row>
    <row r="1517" spans="1:7" hidden="1">
      <c r="A1517" s="15"/>
      <c r="B1517" s="15"/>
      <c r="C1517" s="15"/>
      <c r="D1517" s="15"/>
      <c r="E1517" s="15"/>
      <c r="F1517" s="15"/>
      <c r="G1517" s="15"/>
    </row>
    <row r="1518" spans="1:7" hidden="1">
      <c r="A1518" s="15"/>
      <c r="B1518" s="15"/>
      <c r="C1518" s="15"/>
      <c r="D1518" s="15"/>
      <c r="E1518" s="15"/>
      <c r="F1518" s="15"/>
      <c r="G1518" s="15"/>
    </row>
    <row r="1519" spans="1:7" hidden="1">
      <c r="A1519" s="15"/>
      <c r="B1519" s="15"/>
      <c r="C1519" s="15"/>
      <c r="D1519" s="15"/>
      <c r="E1519" s="15"/>
      <c r="F1519" s="15"/>
      <c r="G1519" s="15"/>
    </row>
    <row r="1520" spans="1:7" hidden="1">
      <c r="A1520" s="15"/>
      <c r="B1520" s="15"/>
      <c r="C1520" s="15"/>
      <c r="D1520" s="15"/>
      <c r="E1520" s="15"/>
      <c r="F1520" s="15"/>
      <c r="G1520" s="15"/>
    </row>
    <row r="1521" spans="1:7" hidden="1">
      <c r="A1521" s="15"/>
      <c r="B1521" s="15"/>
      <c r="C1521" s="15"/>
      <c r="D1521" s="15"/>
      <c r="E1521" s="15"/>
      <c r="F1521" s="15"/>
      <c r="G1521" s="15"/>
    </row>
    <row r="1522" spans="1:7" hidden="1">
      <c r="A1522" s="15"/>
      <c r="B1522" s="15"/>
      <c r="C1522" s="15"/>
      <c r="D1522" s="15"/>
      <c r="E1522" s="15"/>
      <c r="F1522" s="15"/>
      <c r="G1522" s="15"/>
    </row>
    <row r="1523" spans="1:7" hidden="1">
      <c r="A1523" s="15"/>
      <c r="B1523" s="15"/>
      <c r="C1523" s="15"/>
      <c r="D1523" s="15"/>
      <c r="E1523" s="15"/>
      <c r="F1523" s="15"/>
      <c r="G1523" s="15"/>
    </row>
    <row r="1524" spans="1:7" hidden="1">
      <c r="A1524" s="15"/>
      <c r="B1524" s="15"/>
      <c r="C1524" s="15"/>
      <c r="D1524" s="15"/>
      <c r="E1524" s="15"/>
      <c r="F1524" s="15"/>
      <c r="G1524" s="15"/>
    </row>
    <row r="1525" spans="1:7" hidden="1">
      <c r="A1525" s="15"/>
      <c r="B1525" s="15"/>
      <c r="C1525" s="15"/>
      <c r="D1525" s="15"/>
      <c r="E1525" s="15"/>
      <c r="F1525" s="15"/>
      <c r="G1525" s="15"/>
    </row>
    <row r="1526" spans="1:7" hidden="1">
      <c r="A1526" s="15"/>
      <c r="B1526" s="15"/>
      <c r="C1526" s="15"/>
      <c r="D1526" s="15"/>
      <c r="E1526" s="15"/>
      <c r="F1526" s="15"/>
      <c r="G1526" s="15"/>
    </row>
    <row r="1527" spans="1:7" hidden="1">
      <c r="A1527" s="15"/>
      <c r="B1527" s="15"/>
      <c r="C1527" s="15"/>
      <c r="D1527" s="15"/>
      <c r="E1527" s="15"/>
      <c r="F1527" s="15"/>
      <c r="G1527" s="15"/>
    </row>
    <row r="1528" spans="1:7" hidden="1">
      <c r="A1528" s="15"/>
      <c r="B1528" s="15"/>
      <c r="C1528" s="15"/>
      <c r="D1528" s="15"/>
      <c r="E1528" s="15"/>
      <c r="F1528" s="15"/>
      <c r="G1528" s="15"/>
    </row>
    <row r="1529" spans="1:7" hidden="1">
      <c r="A1529" s="15"/>
      <c r="B1529" s="15"/>
      <c r="C1529" s="15"/>
      <c r="D1529" s="15"/>
      <c r="E1529" s="15"/>
      <c r="F1529" s="15"/>
      <c r="G1529" s="15"/>
    </row>
    <row r="1530" spans="1:7" hidden="1">
      <c r="A1530" s="15"/>
      <c r="B1530" s="15"/>
      <c r="C1530" s="15"/>
      <c r="D1530" s="15"/>
      <c r="E1530" s="15"/>
      <c r="F1530" s="15"/>
      <c r="G1530" s="15"/>
    </row>
    <row r="1531" spans="1:7" hidden="1">
      <c r="A1531" s="15"/>
      <c r="B1531" s="15"/>
      <c r="C1531" s="15"/>
      <c r="D1531" s="15"/>
      <c r="E1531" s="15"/>
      <c r="F1531" s="15"/>
      <c r="G1531" s="15"/>
    </row>
    <row r="1532" spans="1:7" hidden="1">
      <c r="A1532" s="15"/>
      <c r="B1532" s="15"/>
      <c r="C1532" s="15"/>
      <c r="D1532" s="15"/>
      <c r="E1532" s="15"/>
      <c r="F1532" s="15"/>
      <c r="G1532" s="15"/>
    </row>
    <row r="1533" spans="1:7" hidden="1">
      <c r="A1533" s="15"/>
      <c r="B1533" s="15"/>
      <c r="C1533" s="15"/>
      <c r="D1533" s="15"/>
      <c r="E1533" s="15"/>
      <c r="F1533" s="15"/>
      <c r="G1533" s="15"/>
    </row>
    <row r="1534" spans="1:7" hidden="1">
      <c r="A1534" s="15"/>
      <c r="B1534" s="15"/>
      <c r="C1534" s="15"/>
      <c r="D1534" s="15"/>
      <c r="E1534" s="15"/>
      <c r="F1534" s="15"/>
      <c r="G1534" s="15"/>
    </row>
    <row r="1535" spans="1:7" hidden="1">
      <c r="A1535" s="15"/>
      <c r="B1535" s="15"/>
      <c r="C1535" s="15"/>
      <c r="D1535" s="15"/>
      <c r="E1535" s="15"/>
      <c r="F1535" s="15"/>
      <c r="G1535" s="15"/>
    </row>
    <row r="1536" spans="1:7" hidden="1">
      <c r="A1536" s="15"/>
      <c r="B1536" s="15"/>
      <c r="C1536" s="15"/>
      <c r="D1536" s="15"/>
      <c r="E1536" s="15"/>
      <c r="F1536" s="15"/>
      <c r="G1536" s="15"/>
    </row>
    <row r="1537" spans="1:7" hidden="1">
      <c r="A1537" s="15"/>
      <c r="B1537" s="15"/>
      <c r="C1537" s="15"/>
      <c r="D1537" s="15"/>
      <c r="E1537" s="15"/>
      <c r="F1537" s="15"/>
      <c r="G1537" s="15"/>
    </row>
    <row r="1538" spans="1:7" hidden="1">
      <c r="A1538" s="15"/>
      <c r="B1538" s="15"/>
      <c r="C1538" s="15"/>
      <c r="D1538" s="15"/>
      <c r="E1538" s="15"/>
      <c r="F1538" s="15"/>
      <c r="G1538" s="15"/>
    </row>
    <row r="1539" spans="1:7" hidden="1">
      <c r="A1539" s="15"/>
      <c r="B1539" s="15"/>
      <c r="C1539" s="15"/>
      <c r="D1539" s="15"/>
      <c r="E1539" s="15"/>
      <c r="F1539" s="15"/>
      <c r="G1539" s="15"/>
    </row>
    <row r="1540" spans="1:7" hidden="1">
      <c r="A1540" s="15"/>
      <c r="B1540" s="15"/>
      <c r="C1540" s="15"/>
      <c r="D1540" s="15"/>
      <c r="E1540" s="15"/>
      <c r="F1540" s="15"/>
      <c r="G1540" s="15"/>
    </row>
    <row r="1541" spans="1:7" hidden="1">
      <c r="A1541" s="15"/>
      <c r="B1541" s="15"/>
      <c r="C1541" s="15"/>
      <c r="D1541" s="15"/>
      <c r="E1541" s="15"/>
      <c r="F1541" s="15"/>
      <c r="G1541" s="15"/>
    </row>
    <row r="1542" spans="1:7" hidden="1">
      <c r="A1542" s="15"/>
      <c r="B1542" s="15"/>
      <c r="C1542" s="15"/>
      <c r="D1542" s="15"/>
      <c r="E1542" s="15"/>
      <c r="F1542" s="15"/>
      <c r="G1542" s="15"/>
    </row>
    <row r="1543" spans="1:7" hidden="1">
      <c r="A1543" s="15"/>
      <c r="B1543" s="15"/>
      <c r="C1543" s="15"/>
      <c r="D1543" s="15"/>
      <c r="E1543" s="15"/>
      <c r="F1543" s="15"/>
      <c r="G1543" s="15"/>
    </row>
    <row r="1544" spans="1:7" hidden="1">
      <c r="A1544" s="15"/>
      <c r="B1544" s="15"/>
      <c r="C1544" s="15"/>
      <c r="D1544" s="15"/>
      <c r="E1544" s="15"/>
      <c r="F1544" s="15"/>
      <c r="G1544" s="15"/>
    </row>
    <row r="1545" spans="1:7" hidden="1">
      <c r="A1545" s="15"/>
      <c r="B1545" s="15"/>
      <c r="C1545" s="15"/>
      <c r="D1545" s="15"/>
      <c r="E1545" s="15"/>
      <c r="F1545" s="15"/>
      <c r="G1545" s="15"/>
    </row>
    <row r="1546" spans="1:7" hidden="1">
      <c r="A1546" s="15"/>
      <c r="B1546" s="15"/>
      <c r="C1546" s="15"/>
      <c r="D1546" s="15"/>
      <c r="E1546" s="15"/>
      <c r="F1546" s="15"/>
      <c r="G1546" s="15"/>
    </row>
    <row r="1547" spans="1:7" hidden="1">
      <c r="A1547" s="15"/>
      <c r="B1547" s="15"/>
      <c r="C1547" s="15"/>
      <c r="D1547" s="15"/>
      <c r="E1547" s="15"/>
      <c r="F1547" s="15"/>
      <c r="G1547" s="15"/>
    </row>
    <row r="1548" spans="1:7" hidden="1">
      <c r="A1548" s="15"/>
      <c r="B1548" s="15"/>
      <c r="C1548" s="15"/>
      <c r="D1548" s="15"/>
      <c r="E1548" s="15"/>
      <c r="F1548" s="15"/>
      <c r="G1548" s="15"/>
    </row>
    <row r="1549" spans="1:7" hidden="1">
      <c r="A1549" s="15"/>
      <c r="B1549" s="15"/>
      <c r="C1549" s="15"/>
      <c r="D1549" s="15"/>
      <c r="E1549" s="15"/>
      <c r="F1549" s="15"/>
      <c r="G1549" s="15"/>
    </row>
    <row r="1550" spans="1:7" hidden="1">
      <c r="A1550" s="15"/>
      <c r="B1550" s="15"/>
      <c r="C1550" s="15"/>
      <c r="D1550" s="15"/>
      <c r="E1550" s="15"/>
      <c r="F1550" s="15"/>
      <c r="G1550" s="15"/>
    </row>
    <row r="1551" spans="1:7" hidden="1">
      <c r="A1551" s="15"/>
      <c r="B1551" s="15"/>
      <c r="C1551" s="15"/>
      <c r="D1551" s="15"/>
      <c r="E1551" s="15"/>
      <c r="F1551" s="15"/>
      <c r="G1551" s="15"/>
    </row>
    <row r="1552" spans="1:7" hidden="1">
      <c r="A1552" s="15"/>
      <c r="B1552" s="15"/>
      <c r="C1552" s="15"/>
      <c r="D1552" s="15"/>
      <c r="E1552" s="15"/>
      <c r="F1552" s="15"/>
      <c r="G1552" s="15"/>
    </row>
    <row r="1553" spans="1:7" hidden="1">
      <c r="A1553" s="15"/>
      <c r="B1553" s="15"/>
      <c r="C1553" s="15"/>
      <c r="D1553" s="15"/>
      <c r="E1553" s="15"/>
      <c r="F1553" s="15"/>
      <c r="G1553" s="15"/>
    </row>
    <row r="1554" spans="1:7" hidden="1">
      <c r="A1554" s="15"/>
      <c r="B1554" s="15"/>
      <c r="C1554" s="15"/>
      <c r="D1554" s="15"/>
      <c r="E1554" s="15"/>
      <c r="F1554" s="15"/>
      <c r="G1554" s="15"/>
    </row>
    <row r="1555" spans="1:7" hidden="1">
      <c r="A1555" s="15"/>
      <c r="B1555" s="15"/>
      <c r="C1555" s="15"/>
      <c r="D1555" s="15"/>
      <c r="E1555" s="15"/>
      <c r="F1555" s="15"/>
      <c r="G1555" s="15"/>
    </row>
    <row r="1556" spans="1:7" hidden="1">
      <c r="A1556" s="15"/>
      <c r="B1556" s="15"/>
      <c r="C1556" s="15"/>
      <c r="D1556" s="15"/>
      <c r="E1556" s="15"/>
      <c r="F1556" s="15"/>
      <c r="G1556" s="15"/>
    </row>
    <row r="1557" spans="1:7" hidden="1">
      <c r="A1557" s="15"/>
      <c r="B1557" s="15"/>
      <c r="C1557" s="15"/>
      <c r="D1557" s="15"/>
      <c r="E1557" s="15"/>
      <c r="F1557" s="15"/>
      <c r="G1557" s="15"/>
    </row>
    <row r="1558" spans="1:7" hidden="1">
      <c r="A1558" s="15"/>
      <c r="B1558" s="15"/>
      <c r="C1558" s="15"/>
      <c r="D1558" s="15"/>
      <c r="E1558" s="15"/>
      <c r="F1558" s="15"/>
      <c r="G1558" s="15"/>
    </row>
    <row r="1559" spans="1:7" hidden="1">
      <c r="A1559" s="15"/>
      <c r="B1559" s="15"/>
      <c r="C1559" s="15"/>
      <c r="D1559" s="15"/>
      <c r="E1559" s="15"/>
      <c r="F1559" s="15"/>
      <c r="G1559" s="15"/>
    </row>
    <row r="1560" spans="1:7" hidden="1">
      <c r="A1560" s="15"/>
      <c r="B1560" s="15"/>
      <c r="C1560" s="15"/>
      <c r="D1560" s="15"/>
      <c r="E1560" s="15"/>
      <c r="F1560" s="15"/>
      <c r="G1560" s="15"/>
    </row>
    <row r="1561" spans="1:7" hidden="1">
      <c r="A1561" s="15"/>
      <c r="B1561" s="15"/>
      <c r="C1561" s="15"/>
      <c r="D1561" s="15"/>
      <c r="E1561" s="15"/>
      <c r="F1561" s="15"/>
      <c r="G1561" s="15"/>
    </row>
    <row r="1562" spans="1:7" hidden="1">
      <c r="A1562" s="15"/>
      <c r="B1562" s="15"/>
      <c r="C1562" s="15"/>
      <c r="D1562" s="15"/>
      <c r="E1562" s="15"/>
      <c r="F1562" s="15"/>
      <c r="G1562" s="15"/>
    </row>
    <row r="1563" spans="1:7" hidden="1">
      <c r="A1563" s="15"/>
      <c r="B1563" s="15"/>
      <c r="C1563" s="15"/>
      <c r="D1563" s="15"/>
      <c r="E1563" s="15"/>
      <c r="F1563" s="15"/>
      <c r="G1563" s="15"/>
    </row>
    <row r="1564" spans="1:7" hidden="1">
      <c r="A1564" s="15"/>
      <c r="B1564" s="15"/>
      <c r="C1564" s="15"/>
      <c r="D1564" s="15"/>
      <c r="E1564" s="15"/>
      <c r="F1564" s="15"/>
      <c r="G1564" s="15"/>
    </row>
    <row r="1565" spans="1:7" hidden="1">
      <c r="A1565" s="15"/>
      <c r="B1565" s="15"/>
      <c r="C1565" s="15"/>
      <c r="D1565" s="15"/>
      <c r="E1565" s="15"/>
      <c r="F1565" s="15"/>
      <c r="G1565" s="15"/>
    </row>
    <row r="1566" spans="1:7" hidden="1">
      <c r="A1566" s="15"/>
      <c r="B1566" s="15"/>
      <c r="C1566" s="15"/>
      <c r="D1566" s="15"/>
      <c r="E1566" s="15"/>
      <c r="F1566" s="15"/>
      <c r="G1566" s="15"/>
    </row>
    <row r="1567" spans="1:7" hidden="1">
      <c r="A1567" s="15"/>
      <c r="B1567" s="15"/>
      <c r="C1567" s="15"/>
      <c r="D1567" s="15"/>
      <c r="E1567" s="15"/>
      <c r="F1567" s="15"/>
      <c r="G1567" s="15"/>
    </row>
    <row r="1568" spans="1:7" hidden="1">
      <c r="A1568" s="15"/>
      <c r="B1568" s="15"/>
      <c r="C1568" s="15"/>
      <c r="D1568" s="15"/>
      <c r="E1568" s="15"/>
      <c r="F1568" s="15"/>
      <c r="G1568" s="15"/>
    </row>
    <row r="1569" spans="1:7" hidden="1">
      <c r="A1569" s="15"/>
      <c r="B1569" s="15"/>
      <c r="C1569" s="15"/>
      <c r="D1569" s="15"/>
      <c r="E1569" s="15"/>
      <c r="F1569" s="15"/>
      <c r="G1569" s="15"/>
    </row>
    <row r="1570" spans="1:7" hidden="1">
      <c r="A1570" s="15"/>
      <c r="B1570" s="15"/>
      <c r="C1570" s="15"/>
      <c r="D1570" s="15"/>
      <c r="E1570" s="15"/>
      <c r="F1570" s="15"/>
      <c r="G1570" s="15"/>
    </row>
    <row r="1571" spans="1:7" hidden="1">
      <c r="A1571" s="15"/>
      <c r="B1571" s="15"/>
      <c r="C1571" s="15"/>
      <c r="D1571" s="15"/>
      <c r="E1571" s="15"/>
      <c r="F1571" s="15"/>
      <c r="G1571" s="15"/>
    </row>
    <row r="1572" spans="1:7" hidden="1">
      <c r="A1572" s="15"/>
      <c r="B1572" s="15"/>
      <c r="C1572" s="15"/>
      <c r="D1572" s="15"/>
      <c r="E1572" s="15"/>
      <c r="F1572" s="15"/>
      <c r="G1572" s="15"/>
    </row>
    <row r="1573" spans="1:7" hidden="1">
      <c r="A1573" s="15"/>
      <c r="B1573" s="15"/>
      <c r="C1573" s="15"/>
      <c r="D1573" s="15"/>
      <c r="E1573" s="15"/>
      <c r="F1573" s="15"/>
      <c r="G1573" s="15"/>
    </row>
    <row r="1574" spans="1:7" hidden="1">
      <c r="A1574" s="15"/>
      <c r="B1574" s="15"/>
      <c r="C1574" s="15"/>
      <c r="D1574" s="15"/>
      <c r="E1574" s="15"/>
      <c r="F1574" s="15"/>
      <c r="G1574" s="15"/>
    </row>
    <row r="1575" spans="1:7" hidden="1">
      <c r="A1575" s="15"/>
      <c r="B1575" s="15"/>
      <c r="C1575" s="15"/>
      <c r="D1575" s="15"/>
      <c r="E1575" s="15"/>
      <c r="F1575" s="15"/>
      <c r="G1575" s="15"/>
    </row>
    <row r="1576" spans="1:7" hidden="1">
      <c r="A1576" s="15"/>
      <c r="B1576" s="15"/>
      <c r="C1576" s="15"/>
      <c r="D1576" s="15"/>
      <c r="E1576" s="15"/>
      <c r="F1576" s="15"/>
      <c r="G1576" s="15"/>
    </row>
    <row r="1577" spans="1:7" hidden="1">
      <c r="A1577" s="15"/>
      <c r="B1577" s="15"/>
      <c r="C1577" s="15"/>
      <c r="D1577" s="15"/>
      <c r="E1577" s="15"/>
      <c r="F1577" s="15"/>
      <c r="G1577" s="15"/>
    </row>
    <row r="1578" spans="1:7" hidden="1">
      <c r="A1578" s="15"/>
      <c r="B1578" s="15"/>
      <c r="C1578" s="15"/>
      <c r="D1578" s="15"/>
      <c r="E1578" s="15"/>
      <c r="F1578" s="15"/>
      <c r="G1578" s="15"/>
    </row>
    <row r="1579" spans="1:7" hidden="1">
      <c r="A1579" s="15"/>
      <c r="B1579" s="15"/>
      <c r="C1579" s="15"/>
      <c r="D1579" s="15"/>
      <c r="E1579" s="15"/>
      <c r="F1579" s="15"/>
      <c r="G1579" s="15"/>
    </row>
    <row r="1580" spans="1:7" hidden="1">
      <c r="A1580" s="15"/>
      <c r="B1580" s="15"/>
      <c r="C1580" s="15"/>
      <c r="D1580" s="15"/>
      <c r="E1580" s="15"/>
      <c r="F1580" s="15"/>
      <c r="G1580" s="15"/>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election activeCell="A5" sqref="A5"/>
    </sheetView>
  </sheetViews>
  <sheetFormatPr defaultColWidth="0" defaultRowHeight="12.4" customHeight="1" zeroHeight="1"/>
  <cols>
    <col min="1" max="10" width="9.140625" style="794" customWidth="1"/>
    <col min="11" max="16384" width="8.85546875" style="794" hidden="1"/>
  </cols>
  <sheetData>
    <row r="1" spans="1:10" ht="14.25" customHeight="1"/>
    <row r="2" spans="1:10" ht="15.75">
      <c r="A2" s="1052" t="s">
        <v>1572</v>
      </c>
      <c r="B2" s="1053"/>
      <c r="C2" s="1053"/>
      <c r="D2" s="1053"/>
      <c r="E2" s="1053"/>
      <c r="F2" s="1053"/>
      <c r="G2" s="1053"/>
      <c r="H2" s="1053"/>
      <c r="I2" s="1053"/>
      <c r="J2" s="1053"/>
    </row>
    <row r="3" spans="1:10" ht="15.75">
      <c r="A3" s="1057" t="s">
        <v>730</v>
      </c>
      <c r="B3" s="1058"/>
      <c r="C3" s="1058"/>
      <c r="D3" s="1058"/>
      <c r="E3" s="1058"/>
      <c r="F3" s="1058"/>
      <c r="G3" s="1058"/>
      <c r="H3" s="1058"/>
      <c r="I3" s="1058"/>
      <c r="J3" s="1058"/>
    </row>
    <row r="4" spans="1:10" ht="15">
      <c r="A4" s="1059" t="s">
        <v>1538</v>
      </c>
      <c r="B4" s="1058"/>
      <c r="C4" s="1058"/>
      <c r="D4" s="1058"/>
      <c r="E4" s="1058"/>
      <c r="F4" s="1058"/>
      <c r="G4" s="1058"/>
      <c r="H4" s="1058"/>
      <c r="I4" s="1058"/>
      <c r="J4" s="1058"/>
    </row>
    <row r="5" spans="1:10" ht="12.75"/>
    <row r="6" spans="1:10" ht="12.75">
      <c r="A6" s="1054" t="s">
        <v>1515</v>
      </c>
      <c r="B6" s="1055"/>
      <c r="C6" s="1055"/>
      <c r="D6" s="1055"/>
      <c r="E6" s="1055"/>
      <c r="F6" s="1055"/>
      <c r="G6" s="1055"/>
      <c r="H6" s="1055"/>
      <c r="I6" s="1055"/>
      <c r="J6" s="1055"/>
    </row>
    <row r="7" spans="1:10" ht="12.75">
      <c r="A7" s="1055"/>
      <c r="B7" s="1055"/>
      <c r="C7" s="1055"/>
      <c r="D7" s="1055"/>
      <c r="E7" s="1055"/>
      <c r="F7" s="1055"/>
      <c r="G7" s="1055"/>
      <c r="H7" s="1055"/>
      <c r="I7" s="1055"/>
      <c r="J7" s="1055"/>
    </row>
    <row r="8" spans="1:10" ht="12.75">
      <c r="A8" s="1055"/>
      <c r="B8" s="1055"/>
      <c r="C8" s="1055"/>
      <c r="D8" s="1055"/>
      <c r="E8" s="1055"/>
      <c r="F8" s="1055"/>
      <c r="G8" s="1055"/>
      <c r="H8" s="1055"/>
      <c r="I8" s="1055"/>
      <c r="J8" s="1055"/>
    </row>
    <row r="9" spans="1:10" ht="30" customHeight="1">
      <c r="A9" s="1055"/>
      <c r="B9" s="1055"/>
      <c r="C9" s="1055"/>
      <c r="D9" s="1055"/>
      <c r="E9" s="1055"/>
      <c r="F9" s="1055"/>
      <c r="G9" s="1055"/>
      <c r="H9" s="1055"/>
      <c r="I9" s="1055"/>
      <c r="J9" s="1055"/>
    </row>
    <row r="10" spans="1:10" ht="12.75">
      <c r="A10" s="845"/>
      <c r="B10" s="845"/>
      <c r="C10" s="845"/>
      <c r="D10" s="845"/>
      <c r="E10" s="845"/>
      <c r="F10" s="845"/>
      <c r="G10" s="845"/>
      <c r="H10" s="845"/>
      <c r="I10" s="845"/>
      <c r="J10" s="845"/>
    </row>
    <row r="11" spans="1:10" ht="12.75">
      <c r="A11" s="1060" t="s">
        <v>1516</v>
      </c>
      <c r="B11" s="1061"/>
      <c r="C11" s="1061"/>
      <c r="D11" s="1061"/>
      <c r="E11" s="1061"/>
      <c r="F11" s="1061"/>
      <c r="G11" s="1061"/>
      <c r="H11" s="1061"/>
      <c r="I11" s="1061"/>
      <c r="J11" s="1061"/>
    </row>
    <row r="12" spans="1:10" ht="12.75">
      <c r="A12" s="1061"/>
      <c r="B12" s="1061"/>
      <c r="C12" s="1061"/>
      <c r="D12" s="1061"/>
      <c r="E12" s="1061"/>
      <c r="F12" s="1061"/>
      <c r="G12" s="1061"/>
      <c r="H12" s="1061"/>
      <c r="I12" s="1061"/>
      <c r="J12" s="1061"/>
    </row>
    <row r="13" spans="1:10" ht="12.75">
      <c r="A13" s="1061"/>
      <c r="B13" s="1061"/>
      <c r="C13" s="1061"/>
      <c r="D13" s="1061"/>
      <c r="E13" s="1061"/>
      <c r="F13" s="1061"/>
      <c r="G13" s="1061"/>
      <c r="H13" s="1061"/>
      <c r="I13" s="1061"/>
      <c r="J13" s="1061"/>
    </row>
    <row r="14" spans="1:10" ht="12.75"/>
    <row r="15" spans="1:10" ht="12.75" customHeight="1">
      <c r="A15" s="1062" t="s">
        <v>1517</v>
      </c>
      <c r="B15" s="1062"/>
      <c r="C15" s="1062"/>
      <c r="D15" s="1062"/>
      <c r="E15" s="1062"/>
      <c r="F15" s="1062"/>
      <c r="G15" s="1062"/>
      <c r="H15" s="1062"/>
      <c r="I15" s="1062"/>
      <c r="J15" s="1062"/>
    </row>
    <row r="16" spans="1:10" ht="12.75">
      <c r="A16" s="1062"/>
      <c r="B16" s="1062"/>
      <c r="C16" s="1062"/>
      <c r="D16" s="1062"/>
      <c r="E16" s="1062"/>
      <c r="F16" s="1062"/>
      <c r="G16" s="1062"/>
      <c r="H16" s="1062"/>
      <c r="I16" s="1062"/>
      <c r="J16" s="1062"/>
    </row>
    <row r="17" spans="1:10" ht="12.75">
      <c r="A17" s="1062"/>
      <c r="B17" s="1062"/>
      <c r="C17" s="1062"/>
      <c r="D17" s="1062"/>
      <c r="E17" s="1062"/>
      <c r="F17" s="1062"/>
      <c r="G17" s="1062"/>
      <c r="H17" s="1062"/>
      <c r="I17" s="1062"/>
      <c r="J17" s="1062"/>
    </row>
    <row r="18" spans="1:10" ht="12.75">
      <c r="A18" s="1063"/>
      <c r="B18" s="1063"/>
      <c r="C18" s="1063"/>
      <c r="D18" s="1063"/>
      <c r="E18" s="1063"/>
      <c r="F18" s="1063"/>
      <c r="G18" s="1063"/>
      <c r="H18" s="1063"/>
      <c r="I18" s="1063"/>
      <c r="J18" s="1063"/>
    </row>
    <row r="19" spans="1:10" ht="12.75">
      <c r="A19" s="1063"/>
      <c r="B19" s="1063"/>
      <c r="C19" s="1063"/>
      <c r="D19" s="1063"/>
      <c r="E19" s="1063"/>
      <c r="F19" s="1063"/>
      <c r="G19" s="1063"/>
      <c r="H19" s="1063"/>
      <c r="I19" s="1063"/>
      <c r="J19" s="1063"/>
    </row>
    <row r="20" spans="1:10" ht="12.75">
      <c r="A20" s="1063"/>
      <c r="B20" s="1063"/>
      <c r="C20" s="1063"/>
      <c r="D20" s="1063"/>
      <c r="E20" s="1063"/>
      <c r="F20" s="1063"/>
      <c r="G20" s="1063"/>
      <c r="H20" s="1063"/>
      <c r="I20" s="1063"/>
      <c r="J20" s="1063"/>
    </row>
    <row r="21" spans="1:10" ht="12.75">
      <c r="A21" s="846" t="s">
        <v>1518</v>
      </c>
      <c r="B21" s="845"/>
      <c r="C21" s="845"/>
      <c r="D21" s="845"/>
      <c r="E21" s="845"/>
      <c r="F21" s="845"/>
      <c r="G21" s="845"/>
      <c r="H21" s="845"/>
      <c r="I21" s="845"/>
      <c r="J21" s="845"/>
    </row>
    <row r="22" spans="1:10" ht="12.75">
      <c r="A22" s="847" t="s">
        <v>269</v>
      </c>
      <c r="B22" s="847"/>
      <c r="C22" s="847"/>
      <c r="D22" s="847"/>
      <c r="E22" s="847"/>
      <c r="F22" s="847"/>
      <c r="G22" s="847"/>
      <c r="H22" s="847"/>
      <c r="I22" s="847"/>
      <c r="J22" s="847"/>
    </row>
    <row r="23" spans="1:10" ht="12.75">
      <c r="A23" s="1064" t="s">
        <v>1519</v>
      </c>
      <c r="B23" s="1058"/>
      <c r="C23" s="1058"/>
      <c r="D23" s="1058"/>
      <c r="E23" s="1058"/>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54" t="s">
        <v>1520</v>
      </c>
      <c r="B60" s="1055"/>
      <c r="C60" s="1055"/>
      <c r="D60" s="1055"/>
      <c r="E60" s="1055"/>
      <c r="F60" s="1055"/>
      <c r="G60" s="1055"/>
      <c r="H60" s="1055"/>
      <c r="I60" s="1055"/>
      <c r="J60" s="1055"/>
    </row>
    <row r="61" spans="1:10" ht="12.75">
      <c r="A61" s="1055"/>
      <c r="B61" s="1055"/>
      <c r="C61" s="1055"/>
      <c r="D61" s="1055"/>
      <c r="E61" s="1055"/>
      <c r="F61" s="1055"/>
      <c r="G61" s="1055"/>
      <c r="H61" s="1055"/>
      <c r="I61" s="1055"/>
      <c r="J61" s="1055"/>
    </row>
    <row r="62" spans="1:10" ht="12.75">
      <c r="A62" s="1055"/>
      <c r="B62" s="1055"/>
      <c r="C62" s="1055"/>
      <c r="D62" s="1055"/>
      <c r="E62" s="1055"/>
      <c r="F62" s="1055"/>
      <c r="G62" s="1055"/>
      <c r="H62" s="1055"/>
      <c r="I62" s="1055"/>
      <c r="J62" s="1055"/>
    </row>
    <row r="63" spans="1:10" ht="12.75"/>
    <row r="64" spans="1:10" ht="12.75">
      <c r="A64" s="744" t="s">
        <v>1519</v>
      </c>
    </row>
    <row r="65" spans="1:9" ht="12.75"/>
    <row r="66" spans="1:9" ht="12.75"/>
    <row r="67" spans="1:9" ht="12.75"/>
    <row r="68" spans="1:9" ht="12.75"/>
    <row r="69" spans="1:9" ht="12.75"/>
    <row r="70" spans="1:9" ht="12.75"/>
    <row r="71" spans="1:9" ht="12.75"/>
    <row r="72" spans="1:9" ht="12.75"/>
    <row r="73" spans="1:9" ht="12.75"/>
    <row r="74" spans="1:9" ht="12.75"/>
    <row r="75" spans="1:9" ht="12.75">
      <c r="A75" s="1056" t="s">
        <v>1521</v>
      </c>
      <c r="B75" s="1056"/>
      <c r="C75" s="1056"/>
      <c r="D75" s="1056"/>
      <c r="E75" s="1056"/>
      <c r="F75" s="1056"/>
      <c r="G75" s="1056"/>
      <c r="H75" s="1056"/>
      <c r="I75" s="1056"/>
    </row>
    <row r="76" spans="1:9" ht="12.75">
      <c r="A76" s="981" t="s">
        <v>1182</v>
      </c>
      <c r="B76" s="981"/>
      <c r="C76" s="981"/>
      <c r="D76" s="981"/>
      <c r="E76" s="981"/>
    </row>
    <row r="77" spans="1:9" ht="12.75">
      <c r="A77" s="981" t="s">
        <v>1522</v>
      </c>
      <c r="B77" s="981"/>
      <c r="C77" s="981"/>
      <c r="D77" s="981"/>
      <c r="E77" s="981"/>
    </row>
    <row r="78" spans="1:9" ht="12.75"/>
    <row r="79" spans="1:9" ht="12.75"/>
    <row r="80" spans="1:9" ht="12.75"/>
    <row r="81" ht="12.75"/>
    <row r="82" ht="12.4" customHeight="1"/>
    <row r="83" ht="12.4" customHeight="1"/>
  </sheetData>
  <sheetProtection password="E2FF"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04"/>
  <sheetViews>
    <sheetView showGridLines="0" zoomScaleNormal="100" zoomScaleSheetLayoutView="100" workbookViewId="0">
      <selection activeCell="B15" sqref="B15"/>
    </sheetView>
  </sheetViews>
  <sheetFormatPr defaultColWidth="0" defaultRowHeight="12.75" zeroHeight="1"/>
  <cols>
    <col min="1" max="1" width="3.5703125" style="862" customWidth="1"/>
    <col min="2" max="2" width="13.5703125" style="862" customWidth="1"/>
    <col min="3" max="3" width="2.5703125" style="862" customWidth="1"/>
    <col min="4" max="5" width="3.5703125" style="863" customWidth="1"/>
    <col min="6" max="6" width="65.5703125" style="863" customWidth="1"/>
    <col min="7" max="7" width="1.5703125" style="863" customWidth="1"/>
    <col min="8" max="8" width="3.5703125" style="864" hidden="1" customWidth="1"/>
    <col min="9" max="9" width="14" style="864" hidden="1" customWidth="1"/>
    <col min="10" max="16384" width="8.85546875" style="864" hidden="1"/>
  </cols>
  <sheetData>
    <row r="1" spans="1:9"/>
    <row r="2" spans="1:9">
      <c r="A2" s="1085" t="s">
        <v>1539</v>
      </c>
      <c r="B2" s="1085"/>
      <c r="C2" s="1086"/>
      <c r="D2" s="1086"/>
      <c r="E2" s="1086"/>
      <c r="F2" s="1086"/>
      <c r="G2" s="1086"/>
    </row>
    <row r="3" spans="1:9">
      <c r="A3" s="1092" t="s">
        <v>1540</v>
      </c>
      <c r="B3" s="1092"/>
      <c r="C3" s="1093"/>
      <c r="D3" s="1093"/>
      <c r="E3" s="1093"/>
      <c r="F3" s="1093"/>
      <c r="G3" s="1093"/>
      <c r="I3" s="765" t="s">
        <v>1257</v>
      </c>
    </row>
    <row r="4" spans="1:9">
      <c r="A4" s="1092" t="s">
        <v>1541</v>
      </c>
      <c r="B4" s="1092"/>
      <c r="C4" s="1093"/>
      <c r="D4" s="1093"/>
      <c r="E4" s="1093"/>
      <c r="F4" s="1093"/>
      <c r="G4" s="1093"/>
      <c r="I4" s="765"/>
    </row>
    <row r="5" spans="1:9" s="865" customFormat="1">
      <c r="A5" s="1089"/>
      <c r="B5" s="1089"/>
      <c r="C5" s="1090"/>
      <c r="D5" s="1090"/>
      <c r="E5" s="1090"/>
      <c r="F5" s="1090"/>
      <c r="G5" s="1090"/>
      <c r="I5" s="765" t="s">
        <v>1258</v>
      </c>
    </row>
    <row r="6" spans="1:9" s="865" customFormat="1">
      <c r="A6" s="1087" t="s">
        <v>1367</v>
      </c>
      <c r="B6" s="1087"/>
      <c r="C6" s="1088"/>
      <c r="D6" s="1088"/>
      <c r="E6" s="1088"/>
      <c r="F6" s="1088"/>
      <c r="G6" s="1088"/>
    </row>
    <row r="7" spans="1:9" s="865" customFormat="1">
      <c r="A7" s="1087" t="s">
        <v>1368</v>
      </c>
      <c r="B7" s="1087"/>
      <c r="C7" s="1088"/>
      <c r="D7" s="1088"/>
      <c r="E7" s="1088"/>
      <c r="F7" s="1088"/>
      <c r="G7" s="1088"/>
    </row>
    <row r="8" spans="1:9">
      <c r="A8" s="866"/>
      <c r="B8" s="866"/>
      <c r="C8" s="867"/>
      <c r="D8" s="867"/>
      <c r="E8" s="867"/>
      <c r="F8" s="867"/>
    </row>
    <row r="9" spans="1:9">
      <c r="A9" s="1026" t="s">
        <v>1370</v>
      </c>
      <c r="B9" s="1026"/>
      <c r="C9" s="1026"/>
      <c r="D9" s="1026"/>
      <c r="E9" s="1026"/>
      <c r="F9" s="1026"/>
      <c r="G9" s="1026"/>
    </row>
    <row r="10" spans="1:9">
      <c r="A10" s="867"/>
      <c r="B10" s="867"/>
      <c r="E10" s="868"/>
    </row>
    <row r="11" spans="1:9" ht="13.7" customHeight="1">
      <c r="C11" s="867"/>
      <c r="D11" s="1076" t="s">
        <v>1369</v>
      </c>
      <c r="E11" s="1076"/>
      <c r="F11" s="1076"/>
    </row>
    <row r="12" spans="1:9">
      <c r="C12" s="867"/>
      <c r="D12" s="1076"/>
      <c r="E12" s="1076"/>
      <c r="F12" s="1076"/>
    </row>
    <row r="13" spans="1:9">
      <c r="A13" s="869"/>
      <c r="B13" s="869"/>
      <c r="C13" s="869"/>
      <c r="D13" s="1036" t="s">
        <v>1352</v>
      </c>
      <c r="E13" s="1036"/>
      <c r="F13" s="1036"/>
    </row>
    <row r="14" spans="1:9">
      <c r="A14" s="869"/>
      <c r="B14" s="869"/>
      <c r="C14" s="869"/>
      <c r="D14" s="870"/>
    </row>
    <row r="15" spans="1:9" ht="14.25">
      <c r="A15" s="871"/>
      <c r="B15" s="872" t="s">
        <v>332</v>
      </c>
      <c r="C15" s="873"/>
      <c r="D15" s="1031" t="s">
        <v>1353</v>
      </c>
      <c r="E15" s="1031"/>
      <c r="F15" s="1031"/>
    </row>
    <row r="16" spans="1:9">
      <c r="A16" s="869"/>
      <c r="B16" s="869"/>
      <c r="C16" s="873"/>
      <c r="D16" s="1031"/>
      <c r="E16" s="1031"/>
      <c r="F16" s="1031"/>
    </row>
    <row r="17" spans="1:7">
      <c r="A17" s="869"/>
      <c r="B17" s="869"/>
      <c r="C17" s="873"/>
      <c r="D17" s="1031"/>
      <c r="E17" s="1031"/>
      <c r="F17" s="1031"/>
    </row>
    <row r="18" spans="1:7">
      <c r="A18" s="869"/>
      <c r="B18" s="869"/>
      <c r="C18" s="869"/>
    </row>
    <row r="19" spans="1:7" ht="14.25">
      <c r="A19" s="871"/>
      <c r="B19" s="872" t="s">
        <v>332</v>
      </c>
      <c r="D19" s="1010" t="s">
        <v>1354</v>
      </c>
      <c r="E19" s="1010"/>
      <c r="F19" s="1010"/>
    </row>
    <row r="20" spans="1:7" ht="14.25">
      <c r="A20" s="871"/>
      <c r="B20" s="871"/>
      <c r="D20" s="874"/>
    </row>
    <row r="21" spans="1:7" ht="14.25">
      <c r="A21" s="871"/>
      <c r="B21" s="872" t="s">
        <v>332</v>
      </c>
      <c r="D21" s="1031" t="s">
        <v>1355</v>
      </c>
      <c r="E21" s="1031"/>
      <c r="F21" s="1031"/>
    </row>
    <row r="22" spans="1:7" ht="14.25">
      <c r="A22" s="871"/>
      <c r="B22" s="871"/>
      <c r="D22" s="1031"/>
      <c r="E22" s="1031"/>
      <c r="F22" s="1031"/>
    </row>
    <row r="23" spans="1:7"/>
    <row r="24" spans="1:7" ht="14.25">
      <c r="A24" s="871"/>
      <c r="B24" s="872" t="s">
        <v>332</v>
      </c>
      <c r="D24" s="1066" t="s">
        <v>1356</v>
      </c>
      <c r="E24" s="1066"/>
      <c r="F24" s="1066"/>
    </row>
    <row r="25" spans="1:7">
      <c r="D25" s="1066"/>
      <c r="E25" s="1066"/>
      <c r="F25" s="1066"/>
    </row>
    <row r="26" spans="1:7">
      <c r="D26" s="1066"/>
      <c r="E26" s="1066"/>
      <c r="F26" s="1066"/>
    </row>
    <row r="27" spans="1:7">
      <c r="D27" s="1066"/>
      <c r="E27" s="1066"/>
      <c r="F27" s="1066"/>
    </row>
    <row r="28" spans="1:7">
      <c r="D28" s="1066"/>
      <c r="E28" s="1066"/>
      <c r="F28" s="1066"/>
    </row>
    <row r="29" spans="1:7" s="865" customFormat="1">
      <c r="A29" s="875"/>
      <c r="B29" s="875"/>
      <c r="C29" s="875"/>
      <c r="D29" s="805"/>
      <c r="E29" s="876"/>
      <c r="F29" s="876"/>
      <c r="G29" s="876"/>
    </row>
    <row r="30" spans="1:7" s="865" customFormat="1">
      <c r="A30" s="875"/>
      <c r="B30" s="872" t="s">
        <v>332</v>
      </c>
      <c r="C30" s="875"/>
      <c r="D30" s="988" t="s">
        <v>1357</v>
      </c>
      <c r="E30" s="988"/>
      <c r="F30" s="988"/>
      <c r="G30" s="876"/>
    </row>
    <row r="31" spans="1:7" s="865" customFormat="1">
      <c r="A31" s="875"/>
      <c r="B31" s="875"/>
      <c r="C31" s="875"/>
      <c r="D31" s="988"/>
      <c r="E31" s="988"/>
      <c r="F31" s="988"/>
      <c r="G31" s="876"/>
    </row>
    <row r="32" spans="1:7" ht="14.25">
      <c r="A32" s="871"/>
      <c r="B32" s="871"/>
      <c r="D32" s="877"/>
    </row>
    <row r="33" spans="1:6" ht="14.45" customHeight="1">
      <c r="A33" s="871"/>
      <c r="B33" s="872" t="s">
        <v>332</v>
      </c>
      <c r="D33" s="988" t="s">
        <v>1573</v>
      </c>
      <c r="E33" s="988"/>
      <c r="F33" s="988"/>
    </row>
    <row r="34" spans="1:6" ht="14.25">
      <c r="A34" s="871"/>
      <c r="B34" s="871"/>
      <c r="D34" s="988"/>
      <c r="E34" s="988"/>
      <c r="F34" s="988"/>
    </row>
    <row r="35" spans="1:6" ht="14.25">
      <c r="A35" s="871"/>
      <c r="B35" s="871"/>
      <c r="D35" s="988"/>
      <c r="E35" s="988"/>
      <c r="F35" s="988"/>
    </row>
    <row r="36" spans="1:6" ht="14.25">
      <c r="A36" s="871"/>
      <c r="B36" s="871"/>
      <c r="D36" s="988"/>
      <c r="E36" s="988"/>
      <c r="F36" s="988"/>
    </row>
    <row r="37" spans="1:6" ht="14.25">
      <c r="A37" s="871"/>
      <c r="B37" s="871"/>
      <c r="D37" s="864"/>
    </row>
    <row r="38" spans="1:6" ht="14.25">
      <c r="A38" s="871"/>
      <c r="B38" s="872" t="s">
        <v>332</v>
      </c>
      <c r="D38" s="988" t="s">
        <v>1359</v>
      </c>
      <c r="E38" s="988"/>
      <c r="F38" s="988"/>
    </row>
    <row r="39" spans="1:6" ht="14.25">
      <c r="A39" s="871"/>
      <c r="B39" s="871"/>
      <c r="D39" s="988"/>
      <c r="E39" s="988"/>
      <c r="F39" s="988"/>
    </row>
    <row r="40" spans="1:6" ht="14.25">
      <c r="A40" s="871"/>
      <c r="B40" s="871"/>
      <c r="D40" s="988"/>
      <c r="E40" s="988"/>
      <c r="F40" s="988"/>
    </row>
    <row r="41" spans="1:6" ht="14.25">
      <c r="A41" s="871"/>
      <c r="B41" s="871"/>
      <c r="D41" s="988"/>
      <c r="E41" s="988"/>
      <c r="F41" s="988"/>
    </row>
    <row r="42" spans="1:6" ht="14.25">
      <c r="A42" s="871"/>
      <c r="B42" s="871"/>
      <c r="D42" s="988"/>
      <c r="E42" s="988"/>
      <c r="F42" s="988"/>
    </row>
    <row r="43" spans="1:6" ht="14.25">
      <c r="A43" s="871"/>
      <c r="B43" s="871"/>
      <c r="D43" s="854"/>
      <c r="E43" s="854"/>
      <c r="F43" s="854"/>
    </row>
    <row r="44" spans="1:6" ht="14.25">
      <c r="A44" s="871"/>
      <c r="B44" s="872" t="s">
        <v>332</v>
      </c>
      <c r="D44" s="988" t="s">
        <v>1360</v>
      </c>
      <c r="E44" s="988"/>
      <c r="F44" s="988"/>
    </row>
    <row r="45" spans="1:6" ht="14.25">
      <c r="A45" s="871"/>
      <c r="B45" s="871"/>
      <c r="D45" s="988"/>
      <c r="E45" s="988"/>
      <c r="F45" s="988"/>
    </row>
    <row r="46" spans="1:6" ht="14.25">
      <c r="A46" s="871"/>
      <c r="B46" s="871"/>
      <c r="D46" s="988"/>
      <c r="E46" s="988"/>
      <c r="F46" s="988"/>
    </row>
    <row r="47" spans="1:6" ht="23.25" customHeight="1">
      <c r="A47" s="871"/>
      <c r="B47" s="871"/>
      <c r="D47" s="988"/>
      <c r="E47" s="988"/>
      <c r="F47" s="988"/>
    </row>
    <row r="48" spans="1:6" ht="14.25">
      <c r="A48" s="871"/>
      <c r="B48" s="871"/>
      <c r="D48" s="859"/>
    </row>
    <row r="49" spans="1:7" ht="14.45" customHeight="1">
      <c r="A49" s="871"/>
      <c r="B49" s="872" t="s">
        <v>332</v>
      </c>
      <c r="D49" s="988" t="s">
        <v>1361</v>
      </c>
      <c r="E49" s="988"/>
      <c r="F49" s="988"/>
    </row>
    <row r="50" spans="1:7" ht="14.25">
      <c r="A50" s="871"/>
      <c r="B50" s="871"/>
      <c r="D50" s="988"/>
      <c r="E50" s="988"/>
      <c r="F50" s="988"/>
    </row>
    <row r="51" spans="1:7" ht="14.25">
      <c r="A51" s="871"/>
      <c r="B51" s="871"/>
      <c r="D51" s="988"/>
      <c r="E51" s="988"/>
      <c r="F51" s="988"/>
    </row>
    <row r="52" spans="1:7" s="684" customFormat="1" ht="14.25">
      <c r="A52" s="871"/>
      <c r="B52" s="871"/>
      <c r="C52" s="878"/>
      <c r="D52" s="876"/>
      <c r="E52" s="765"/>
      <c r="F52" s="765"/>
      <c r="G52" s="765"/>
    </row>
    <row r="53" spans="1:7" s="684" customFormat="1" ht="14.25">
      <c r="A53" s="879"/>
      <c r="B53" s="872" t="s">
        <v>332</v>
      </c>
      <c r="C53" s="880"/>
      <c r="D53" s="988" t="s">
        <v>1362</v>
      </c>
      <c r="E53" s="988"/>
      <c r="F53" s="988"/>
      <c r="G53" s="765"/>
    </row>
    <row r="54" spans="1:7" s="684" customFormat="1" ht="14.25">
      <c r="A54" s="879"/>
      <c r="B54" s="879"/>
      <c r="C54" s="880"/>
      <c r="D54" s="988"/>
      <c r="E54" s="988"/>
      <c r="F54" s="988"/>
      <c r="G54" s="765"/>
    </row>
    <row r="55" spans="1:7" s="865" customFormat="1">
      <c r="A55" s="875"/>
      <c r="B55" s="875"/>
      <c r="C55" s="875"/>
      <c r="D55" s="805"/>
      <c r="E55" s="876"/>
      <c r="F55" s="876"/>
      <c r="G55" s="876"/>
    </row>
    <row r="56" spans="1:7" ht="14.25">
      <c r="A56" s="871"/>
      <c r="B56" s="872" t="s">
        <v>332</v>
      </c>
      <c r="D56" s="988" t="s">
        <v>1363</v>
      </c>
      <c r="E56" s="988"/>
      <c r="F56" s="988"/>
    </row>
    <row r="57" spans="1:7">
      <c r="D57" s="988"/>
      <c r="E57" s="988"/>
      <c r="F57" s="988"/>
    </row>
    <row r="58" spans="1:7">
      <c r="D58" s="988"/>
      <c r="E58" s="988"/>
      <c r="F58" s="988"/>
    </row>
    <row r="59" spans="1:7">
      <c r="D59" s="765"/>
    </row>
    <row r="60" spans="1:7" ht="14.25">
      <c r="A60" s="871"/>
      <c r="B60" s="872" t="s">
        <v>332</v>
      </c>
      <c r="D60" s="988" t="s">
        <v>1364</v>
      </c>
      <c r="E60" s="988"/>
      <c r="F60" s="988"/>
    </row>
    <row r="61" spans="1:7">
      <c r="D61" s="988"/>
      <c r="E61" s="988"/>
      <c r="F61" s="988"/>
    </row>
    <row r="62" spans="1:7"/>
    <row r="63" spans="1:7" ht="14.25">
      <c r="A63" s="871"/>
      <c r="B63" s="872" t="s">
        <v>332</v>
      </c>
      <c r="D63" s="988" t="s">
        <v>1365</v>
      </c>
      <c r="E63" s="988"/>
      <c r="F63" s="988"/>
    </row>
    <row r="64" spans="1:7">
      <c r="D64" s="988"/>
      <c r="E64" s="988"/>
      <c r="F64" s="988"/>
    </row>
    <row r="65" spans="1:7">
      <c r="D65" s="988"/>
      <c r="E65" s="988"/>
      <c r="F65" s="988"/>
    </row>
    <row r="66" spans="1:7">
      <c r="D66" s="864"/>
    </row>
    <row r="67" spans="1:7" ht="14.25">
      <c r="A67" s="871"/>
      <c r="B67" s="872" t="s">
        <v>332</v>
      </c>
      <c r="D67" s="1031" t="s">
        <v>1366</v>
      </c>
      <c r="E67" s="1031"/>
      <c r="F67" s="1031"/>
    </row>
    <row r="68" spans="1:7">
      <c r="D68" s="1031"/>
      <c r="E68" s="1031"/>
      <c r="F68" s="1031"/>
    </row>
    <row r="69" spans="1:7" ht="14.25">
      <c r="A69" s="871"/>
      <c r="B69" s="871"/>
      <c r="D69" s="874"/>
    </row>
    <row r="70" spans="1:7">
      <c r="A70" s="996" t="s">
        <v>1259</v>
      </c>
      <c r="B70" s="996"/>
      <c r="C70" s="996"/>
      <c r="D70" s="996"/>
      <c r="E70" s="996"/>
      <c r="F70" s="996"/>
      <c r="G70" s="996"/>
    </row>
    <row r="71" spans="1:7"/>
    <row r="72" spans="1:7">
      <c r="C72" s="881"/>
      <c r="D72" s="1074" t="s">
        <v>1371</v>
      </c>
      <c r="E72" s="1074"/>
      <c r="F72" s="1074"/>
    </row>
    <row r="73" spans="1:7">
      <c r="A73" s="874"/>
      <c r="B73" s="874"/>
      <c r="D73" s="1031" t="s">
        <v>1398</v>
      </c>
      <c r="E73" s="1031"/>
      <c r="F73" s="1031"/>
    </row>
    <row r="74" spans="1:7">
      <c r="A74" s="874"/>
      <c r="B74" s="874"/>
    </row>
    <row r="75" spans="1:7" ht="14.25">
      <c r="A75" s="871"/>
      <c r="B75" s="872" t="s">
        <v>332</v>
      </c>
      <c r="D75" s="1031" t="s">
        <v>1372</v>
      </c>
      <c r="E75" s="1031"/>
      <c r="F75" s="1031"/>
    </row>
    <row r="76" spans="1:7" ht="14.25">
      <c r="A76" s="871"/>
      <c r="B76" s="871"/>
      <c r="D76" s="1031"/>
      <c r="E76" s="1031"/>
      <c r="F76" s="1031"/>
    </row>
    <row r="77" spans="1:7" ht="14.25">
      <c r="A77" s="871"/>
      <c r="B77" s="871"/>
      <c r="D77" s="1031"/>
      <c r="E77" s="1031"/>
      <c r="F77" s="1031"/>
    </row>
    <row r="78" spans="1:7" ht="14.25">
      <c r="A78" s="871"/>
      <c r="B78" s="871"/>
      <c r="D78" s="1031"/>
      <c r="E78" s="1031"/>
      <c r="F78" s="1031"/>
    </row>
    <row r="79" spans="1:7" ht="14.25">
      <c r="A79" s="871"/>
      <c r="B79" s="871"/>
      <c r="D79" s="1031"/>
      <c r="E79" s="1031"/>
      <c r="F79" s="1031"/>
    </row>
    <row r="80" spans="1:7" ht="14.25">
      <c r="A80" s="871"/>
      <c r="B80" s="871"/>
      <c r="D80" s="1031"/>
      <c r="E80" s="1031"/>
      <c r="F80" s="1031"/>
    </row>
    <row r="81" spans="1:6" ht="14.25">
      <c r="A81" s="871"/>
      <c r="B81" s="871"/>
      <c r="D81" s="858"/>
      <c r="E81" s="858"/>
      <c r="F81" s="858"/>
    </row>
    <row r="82" spans="1:6" ht="14.45" customHeight="1">
      <c r="A82" s="871"/>
      <c r="B82" s="872" t="s">
        <v>332</v>
      </c>
      <c r="D82" s="1027" t="s">
        <v>1530</v>
      </c>
      <c r="E82" s="1027"/>
      <c r="F82" s="1027"/>
    </row>
    <row r="83" spans="1:6" ht="14.25">
      <c r="A83" s="871"/>
      <c r="B83" s="871"/>
      <c r="D83" s="1027"/>
      <c r="E83" s="1027"/>
      <c r="F83" s="1027"/>
    </row>
    <row r="84" spans="1:6" ht="14.25">
      <c r="A84" s="871"/>
      <c r="B84" s="871"/>
      <c r="D84" s="1027"/>
      <c r="E84" s="1027"/>
      <c r="F84" s="1027"/>
    </row>
    <row r="85" spans="1:6" ht="14.25">
      <c r="A85" s="871"/>
      <c r="B85" s="871"/>
      <c r="D85" s="1027"/>
      <c r="E85" s="1027"/>
      <c r="F85" s="1027"/>
    </row>
    <row r="86" spans="1:6" ht="14.25">
      <c r="A86" s="871"/>
      <c r="B86" s="871"/>
      <c r="D86" s="1027"/>
      <c r="E86" s="1027"/>
      <c r="F86" s="1027"/>
    </row>
    <row r="87" spans="1:6" ht="14.25">
      <c r="A87" s="871"/>
      <c r="B87" s="871"/>
      <c r="D87" s="1027"/>
      <c r="E87" s="1027"/>
      <c r="F87" s="1027"/>
    </row>
    <row r="88" spans="1:6" ht="14.25">
      <c r="A88" s="871"/>
      <c r="B88" s="871"/>
      <c r="D88" s="1027"/>
      <c r="E88" s="1027"/>
      <c r="F88" s="1027"/>
    </row>
    <row r="89" spans="1:6" ht="14.25">
      <c r="A89" s="871"/>
      <c r="B89" s="871"/>
      <c r="D89" s="1027"/>
      <c r="E89" s="1027"/>
      <c r="F89" s="1027"/>
    </row>
    <row r="90" spans="1:6" ht="14.25">
      <c r="A90" s="871"/>
      <c r="B90" s="871"/>
      <c r="D90" s="1027"/>
      <c r="E90" s="1027"/>
      <c r="F90" s="1027"/>
    </row>
    <row r="91" spans="1:6" ht="14.25">
      <c r="A91" s="871"/>
      <c r="B91" s="871"/>
      <c r="D91" s="1027"/>
      <c r="E91" s="1027"/>
      <c r="F91" s="1027"/>
    </row>
    <row r="92" spans="1:6" ht="14.25">
      <c r="A92" s="871"/>
      <c r="B92" s="871"/>
      <c r="D92" s="1027"/>
      <c r="E92" s="1027"/>
      <c r="F92" s="1027"/>
    </row>
    <row r="93" spans="1:6" ht="14.25">
      <c r="A93" s="871"/>
      <c r="B93" s="871"/>
      <c r="D93" s="1027"/>
      <c r="E93" s="1027"/>
      <c r="F93" s="1027"/>
    </row>
    <row r="94" spans="1:6" ht="14.25">
      <c r="A94" s="871"/>
      <c r="B94" s="871"/>
      <c r="D94" s="1027"/>
      <c r="E94" s="1027"/>
      <c r="F94" s="1027"/>
    </row>
    <row r="95" spans="1:6" ht="14.25">
      <c r="A95" s="871"/>
      <c r="B95" s="871"/>
      <c r="D95" s="1027"/>
      <c r="E95" s="1027"/>
      <c r="F95" s="1027"/>
    </row>
    <row r="96" spans="1:6" ht="14.25">
      <c r="A96" s="871"/>
      <c r="B96" s="872" t="s">
        <v>332</v>
      </c>
      <c r="D96" s="1031" t="s">
        <v>1373</v>
      </c>
      <c r="E96" s="1031"/>
      <c r="F96" s="1031"/>
    </row>
    <row r="97" spans="1:11" ht="14.25">
      <c r="A97" s="871"/>
      <c r="B97" s="871"/>
      <c r="D97" s="1031"/>
      <c r="E97" s="1031"/>
      <c r="F97" s="1031"/>
    </row>
    <row r="98" spans="1:11" ht="14.25">
      <c r="A98" s="871"/>
      <c r="B98" s="871"/>
      <c r="D98" s="1031"/>
      <c r="E98" s="1031"/>
      <c r="F98" s="1031"/>
    </row>
    <row r="99" spans="1:11" ht="14.25">
      <c r="A99" s="871"/>
      <c r="B99" s="871"/>
      <c r="D99" s="1031"/>
      <c r="E99" s="1031"/>
      <c r="F99" s="1031"/>
    </row>
    <row r="100" spans="1:11" ht="14.25">
      <c r="A100" s="871"/>
      <c r="B100" s="871"/>
      <c r="D100" s="1031"/>
      <c r="E100" s="1031"/>
      <c r="F100" s="1031"/>
    </row>
    <row r="101" spans="1:11" ht="14.25">
      <c r="A101" s="871"/>
      <c r="B101" s="871"/>
      <c r="D101" s="1031"/>
      <c r="E101" s="1031"/>
      <c r="F101" s="1031"/>
    </row>
    <row r="102" spans="1:11" ht="14.25">
      <c r="A102" s="871"/>
      <c r="B102" s="871"/>
      <c r="D102" s="1031"/>
      <c r="E102" s="1031"/>
      <c r="F102" s="1031"/>
    </row>
    <row r="103" spans="1:11" ht="14.25">
      <c r="A103" s="871"/>
      <c r="B103" s="871"/>
      <c r="D103" s="1031"/>
      <c r="E103" s="1031"/>
      <c r="F103" s="1031"/>
    </row>
    <row r="104" spans="1:11" ht="14.25">
      <c r="A104" s="871"/>
      <c r="B104" s="871"/>
      <c r="D104" s="858"/>
      <c r="E104" s="858"/>
      <c r="F104" s="858"/>
    </row>
    <row r="105" spans="1:11" ht="14.25">
      <c r="A105" s="879"/>
      <c r="B105" s="872" t="s">
        <v>332</v>
      </c>
      <c r="C105" s="882"/>
      <c r="D105" s="1084" t="s">
        <v>1374</v>
      </c>
      <c r="E105" s="1084"/>
      <c r="F105" s="1084"/>
      <c r="G105" s="883"/>
      <c r="H105" s="884"/>
      <c r="I105" s="884"/>
      <c r="J105" s="884"/>
      <c r="K105" s="884"/>
    </row>
    <row r="106" spans="1:11" ht="14.25">
      <c r="A106" s="871"/>
      <c r="B106" s="871"/>
      <c r="C106" s="885"/>
      <c r="D106" s="1084"/>
      <c r="E106" s="1084"/>
      <c r="F106" s="1084"/>
      <c r="G106" s="883"/>
      <c r="H106" s="884"/>
      <c r="I106" s="884"/>
      <c r="J106" s="884"/>
      <c r="K106" s="884"/>
    </row>
    <row r="107" spans="1:11" ht="14.25">
      <c r="A107" s="871"/>
      <c r="B107" s="871"/>
      <c r="C107" s="885"/>
      <c r="D107" s="1084"/>
      <c r="E107" s="1084"/>
      <c r="F107" s="1084"/>
      <c r="G107" s="883"/>
      <c r="H107" s="884"/>
      <c r="I107" s="884"/>
      <c r="J107" s="884"/>
      <c r="K107" s="884"/>
    </row>
    <row r="108" spans="1:11" ht="14.25">
      <c r="A108" s="871"/>
      <c r="B108" s="871"/>
      <c r="C108" s="885"/>
      <c r="D108" s="1084"/>
      <c r="E108" s="1084"/>
      <c r="F108" s="1084"/>
      <c r="G108" s="883"/>
      <c r="H108" s="884"/>
      <c r="I108" s="884"/>
      <c r="J108" s="884"/>
      <c r="K108" s="884"/>
    </row>
    <row r="109" spans="1:11" ht="14.25">
      <c r="A109" s="871"/>
      <c r="B109" s="871"/>
      <c r="C109" s="885"/>
      <c r="D109" s="1084"/>
      <c r="E109" s="1084"/>
      <c r="F109" s="1084"/>
      <c r="G109" s="883"/>
      <c r="H109" s="884"/>
      <c r="I109" s="884"/>
      <c r="J109" s="884"/>
      <c r="K109" s="884"/>
    </row>
    <row r="110" spans="1:11">
      <c r="C110" s="794"/>
      <c r="D110" s="1084"/>
      <c r="E110" s="1084"/>
      <c r="F110" s="1084"/>
      <c r="G110" s="794"/>
      <c r="H110" s="794"/>
      <c r="I110" s="794"/>
      <c r="J110" s="794"/>
      <c r="K110" s="794"/>
    </row>
    <row r="111" spans="1:11">
      <c r="C111" s="794"/>
      <c r="D111" s="1084"/>
      <c r="E111" s="1084"/>
      <c r="F111" s="1084"/>
      <c r="G111" s="794"/>
      <c r="H111" s="794"/>
      <c r="I111" s="794"/>
      <c r="J111" s="794"/>
      <c r="K111" s="794"/>
    </row>
    <row r="112" spans="1:11">
      <c r="C112" s="794"/>
      <c r="D112" s="886"/>
      <c r="E112" s="794"/>
      <c r="F112" s="794"/>
      <c r="G112" s="794"/>
      <c r="H112" s="794"/>
      <c r="I112" s="794"/>
      <c r="J112" s="794"/>
      <c r="K112" s="794"/>
    </row>
    <row r="113" spans="1:11" ht="14.25">
      <c r="A113" s="871"/>
      <c r="B113" s="872" t="s">
        <v>332</v>
      </c>
      <c r="C113" s="794"/>
      <c r="D113" s="1029" t="s">
        <v>1375</v>
      </c>
      <c r="E113" s="1029"/>
      <c r="F113" s="1029"/>
      <c r="G113" s="794"/>
      <c r="H113" s="794"/>
      <c r="I113" s="794"/>
      <c r="J113" s="794"/>
      <c r="K113" s="794"/>
    </row>
    <row r="114" spans="1:11" ht="14.25">
      <c r="A114" s="871"/>
      <c r="B114" s="871"/>
      <c r="C114" s="794"/>
      <c r="D114" s="1029"/>
      <c r="E114" s="1029"/>
      <c r="F114" s="1029"/>
      <c r="G114" s="794"/>
      <c r="H114" s="794"/>
      <c r="I114" s="794"/>
      <c r="J114" s="794"/>
      <c r="K114" s="794"/>
    </row>
    <row r="115" spans="1:11"/>
    <row r="116" spans="1:11" ht="14.25">
      <c r="A116" s="871"/>
      <c r="B116" s="872" t="s">
        <v>332</v>
      </c>
      <c r="C116" s="878"/>
      <c r="D116" s="1031" t="s">
        <v>1376</v>
      </c>
      <c r="E116" s="1031"/>
      <c r="F116" s="1031"/>
    </row>
    <row r="117" spans="1:11">
      <c r="C117" s="878"/>
      <c r="D117" s="1031"/>
      <c r="E117" s="1031"/>
      <c r="F117" s="1031"/>
    </row>
    <row r="118" spans="1:11">
      <c r="C118" s="878"/>
      <c r="D118" s="1031"/>
      <c r="E118" s="1031"/>
      <c r="F118" s="1031"/>
    </row>
    <row r="119" spans="1:11">
      <c r="C119" s="878"/>
      <c r="D119" s="1031"/>
      <c r="E119" s="1031"/>
      <c r="F119" s="1031"/>
    </row>
    <row r="120" spans="1:11">
      <c r="C120" s="878"/>
      <c r="D120" s="1031"/>
      <c r="E120" s="1031"/>
      <c r="F120" s="1031"/>
    </row>
    <row r="121" spans="1:11">
      <c r="C121" s="878"/>
      <c r="D121" s="744"/>
      <c r="E121" s="744"/>
      <c r="F121" s="744"/>
    </row>
    <row r="122" spans="1:11" s="794" customFormat="1" ht="14.25">
      <c r="A122" s="871"/>
      <c r="B122" s="872" t="s">
        <v>332</v>
      </c>
      <c r="C122" s="878"/>
      <c r="D122" s="988" t="s">
        <v>1377</v>
      </c>
      <c r="E122" s="988"/>
      <c r="F122" s="988"/>
      <c r="G122" s="744"/>
    </row>
    <row r="123" spans="1:11" s="890" customFormat="1" ht="13.7" customHeight="1">
      <c r="A123" s="887"/>
      <c r="B123" s="887"/>
      <c r="C123" s="888"/>
      <c r="D123" s="988"/>
      <c r="E123" s="988"/>
      <c r="F123" s="988"/>
      <c r="G123" s="889"/>
    </row>
    <row r="124" spans="1:11" s="794" customFormat="1" ht="13.7" customHeight="1">
      <c r="A124" s="862"/>
      <c r="B124" s="862"/>
      <c r="C124" s="878"/>
      <c r="D124" s="988"/>
      <c r="E124" s="988"/>
      <c r="F124" s="988"/>
      <c r="G124" s="744"/>
    </row>
    <row r="125" spans="1:11" s="794" customFormat="1" ht="13.7" customHeight="1">
      <c r="A125" s="862"/>
      <c r="B125" s="862"/>
      <c r="C125" s="878"/>
      <c r="D125" s="988"/>
      <c r="E125" s="988"/>
      <c r="F125" s="988"/>
      <c r="G125" s="744"/>
    </row>
    <row r="126" spans="1:11" s="794" customFormat="1" ht="13.7" customHeight="1">
      <c r="A126" s="862"/>
      <c r="B126" s="862"/>
      <c r="C126" s="878"/>
      <c r="D126" s="988"/>
      <c r="E126" s="988"/>
      <c r="F126" s="988"/>
      <c r="G126" s="744"/>
    </row>
    <row r="127" spans="1:11" s="794" customFormat="1" ht="13.7" customHeight="1">
      <c r="A127" s="891"/>
      <c r="B127" s="891"/>
      <c r="C127" s="878"/>
      <c r="D127" s="988"/>
      <c r="E127" s="988"/>
      <c r="F127" s="988"/>
      <c r="G127" s="744"/>
    </row>
    <row r="128" spans="1:11" s="684" customFormat="1" ht="13.7" customHeight="1">
      <c r="A128" s="875"/>
      <c r="B128" s="875"/>
      <c r="C128" s="880"/>
      <c r="D128" s="988"/>
      <c r="E128" s="988"/>
      <c r="F128" s="988"/>
      <c r="G128" s="765"/>
    </row>
    <row r="129" spans="1:7" s="684" customFormat="1" ht="13.7" customHeight="1">
      <c r="A129" s="875"/>
      <c r="B129" s="875"/>
      <c r="C129" s="880"/>
      <c r="D129" s="988"/>
      <c r="E129" s="988"/>
      <c r="F129" s="988"/>
      <c r="G129" s="765"/>
    </row>
    <row r="130" spans="1:7" s="794" customFormat="1" ht="13.7" customHeight="1">
      <c r="A130" s="862"/>
      <c r="B130" s="862"/>
      <c r="C130" s="878"/>
      <c r="D130" s="988"/>
      <c r="E130" s="988"/>
      <c r="F130" s="988"/>
      <c r="G130" s="744"/>
    </row>
    <row r="131" spans="1:7" s="794" customFormat="1" ht="13.7" customHeight="1">
      <c r="A131" s="862"/>
      <c r="B131" s="862"/>
      <c r="C131" s="878"/>
      <c r="D131" s="988"/>
      <c r="E131" s="988"/>
      <c r="F131" s="988"/>
      <c r="G131" s="744"/>
    </row>
    <row r="132" spans="1:7" s="794" customFormat="1" ht="13.7" customHeight="1">
      <c r="A132" s="862"/>
      <c r="B132" s="862"/>
      <c r="C132" s="878"/>
      <c r="D132" s="988"/>
      <c r="E132" s="988"/>
      <c r="F132" s="988"/>
      <c r="G132" s="744"/>
    </row>
    <row r="133" spans="1:7" s="794" customFormat="1" ht="13.7" customHeight="1">
      <c r="A133" s="862"/>
      <c r="B133" s="862"/>
      <c r="C133" s="878"/>
      <c r="D133" s="988"/>
      <c r="E133" s="988"/>
      <c r="F133" s="988"/>
      <c r="G133" s="744"/>
    </row>
    <row r="134" spans="1:7" s="794" customFormat="1" ht="13.7" customHeight="1">
      <c r="A134" s="862"/>
      <c r="B134" s="862"/>
      <c r="C134" s="878"/>
      <c r="D134" s="870"/>
      <c r="E134" s="859"/>
      <c r="F134" s="859"/>
      <c r="G134" s="744"/>
    </row>
    <row r="135" spans="1:7" s="794" customFormat="1" ht="13.7" customHeight="1">
      <c r="A135" s="862"/>
      <c r="B135" s="872" t="s">
        <v>332</v>
      </c>
      <c r="C135" s="878"/>
      <c r="D135" s="1078" t="s">
        <v>1493</v>
      </c>
      <c r="E135" s="1078"/>
      <c r="F135" s="1078"/>
      <c r="G135" s="744"/>
    </row>
    <row r="136" spans="1:7" s="794" customFormat="1" ht="13.7" customHeight="1">
      <c r="A136" s="862"/>
      <c r="B136" s="862"/>
      <c r="C136" s="878"/>
      <c r="D136" s="1078"/>
      <c r="E136" s="1078"/>
      <c r="F136" s="1078"/>
      <c r="G136" s="744"/>
    </row>
    <row r="137" spans="1:7" s="794" customFormat="1" ht="13.7" customHeight="1">
      <c r="A137" s="862"/>
      <c r="B137" s="862"/>
      <c r="C137" s="878"/>
      <c r="D137" s="1078"/>
      <c r="E137" s="1078"/>
      <c r="F137" s="1078"/>
      <c r="G137" s="744"/>
    </row>
    <row r="138" spans="1:7" s="794" customFormat="1" ht="13.7" customHeight="1">
      <c r="A138" s="862"/>
      <c r="B138" s="862"/>
      <c r="C138" s="878"/>
      <c r="D138" s="1078"/>
      <c r="E138" s="1078"/>
      <c r="F138" s="1078"/>
      <c r="G138" s="744"/>
    </row>
    <row r="139" spans="1:7" s="794" customFormat="1" ht="13.7" customHeight="1">
      <c r="A139" s="862"/>
      <c r="B139" s="862"/>
      <c r="C139" s="878"/>
      <c r="D139" s="1078"/>
      <c r="E139" s="1078"/>
      <c r="F139" s="1078"/>
      <c r="G139" s="744"/>
    </row>
    <row r="140" spans="1:7" s="794" customFormat="1" ht="13.7" customHeight="1">
      <c r="A140" s="862"/>
      <c r="B140" s="862"/>
      <c r="C140" s="878"/>
      <c r="D140" s="1078"/>
      <c r="E140" s="1078"/>
      <c r="F140" s="1078"/>
      <c r="G140" s="744"/>
    </row>
    <row r="141" spans="1:7" s="794" customFormat="1" ht="13.7" customHeight="1">
      <c r="A141" s="862"/>
      <c r="B141" s="862"/>
      <c r="C141" s="878"/>
      <c r="D141" s="1078"/>
      <c r="E141" s="1078"/>
      <c r="F141" s="1078"/>
      <c r="G141" s="744"/>
    </row>
    <row r="142" spans="1:7" s="794" customFormat="1" ht="13.7" customHeight="1">
      <c r="A142" s="862"/>
      <c r="B142" s="862"/>
      <c r="C142" s="878"/>
      <c r="D142" s="1078"/>
      <c r="E142" s="1078"/>
      <c r="F142" s="1078"/>
      <c r="G142" s="744"/>
    </row>
    <row r="143" spans="1:7" s="794" customFormat="1" ht="13.7" customHeight="1">
      <c r="A143" s="862"/>
      <c r="B143" s="862"/>
      <c r="C143" s="878"/>
      <c r="D143" s="1078"/>
      <c r="E143" s="1078"/>
      <c r="F143" s="1078"/>
      <c r="G143" s="744"/>
    </row>
    <row r="144" spans="1:7" s="794" customFormat="1" ht="13.7" customHeight="1">
      <c r="A144" s="862"/>
      <c r="B144" s="862"/>
      <c r="C144" s="878"/>
      <c r="D144" s="1078"/>
      <c r="E144" s="1078"/>
      <c r="F144" s="1078"/>
      <c r="G144" s="744"/>
    </row>
    <row r="145" spans="1:7" s="794" customFormat="1" ht="13.7" customHeight="1">
      <c r="A145" s="862"/>
      <c r="B145" s="862"/>
      <c r="C145" s="878"/>
      <c r="D145" s="1078"/>
      <c r="E145" s="1078"/>
      <c r="F145" s="1078"/>
      <c r="G145" s="744"/>
    </row>
    <row r="146" spans="1:7" s="794" customFormat="1" ht="13.7" customHeight="1">
      <c r="A146" s="862"/>
      <c r="B146" s="862"/>
      <c r="C146" s="878"/>
      <c r="D146" s="1078"/>
      <c r="E146" s="1078"/>
      <c r="F146" s="1078"/>
      <c r="G146" s="744"/>
    </row>
    <row r="147" spans="1:7" s="794" customFormat="1" ht="13.7" customHeight="1">
      <c r="A147" s="862"/>
      <c r="B147" s="862"/>
      <c r="C147" s="878"/>
      <c r="D147" s="1078"/>
      <c r="E147" s="1078"/>
      <c r="F147" s="1078"/>
      <c r="G147" s="744"/>
    </row>
    <row r="148" spans="1:7" s="794" customFormat="1" ht="13.7" customHeight="1">
      <c r="A148" s="862"/>
      <c r="B148" s="862"/>
      <c r="C148" s="878"/>
      <c r="D148" s="1078"/>
      <c r="E148" s="1078"/>
      <c r="F148" s="1078"/>
      <c r="G148" s="744"/>
    </row>
    <row r="149" spans="1:7" s="794" customFormat="1" ht="13.7" customHeight="1">
      <c r="A149" s="862"/>
      <c r="B149" s="862"/>
      <c r="C149" s="878"/>
      <c r="D149" s="1078"/>
      <c r="E149" s="1078"/>
      <c r="F149" s="1078"/>
      <c r="G149" s="744"/>
    </row>
    <row r="150" spans="1:7" s="794" customFormat="1" ht="13.7" customHeight="1">
      <c r="A150" s="862"/>
      <c r="B150" s="862"/>
      <c r="C150" s="878"/>
      <c r="D150" s="1078"/>
      <c r="E150" s="1078"/>
      <c r="F150" s="1078"/>
      <c r="G150" s="744"/>
    </row>
    <row r="151" spans="1:7" s="794" customFormat="1" ht="13.7" customHeight="1">
      <c r="A151" s="862"/>
      <c r="B151" s="862"/>
      <c r="C151" s="878"/>
      <c r="D151" s="1078"/>
      <c r="E151" s="1078"/>
      <c r="F151" s="1078"/>
      <c r="G151" s="744"/>
    </row>
    <row r="152" spans="1:7" s="794" customFormat="1" ht="13.7" customHeight="1">
      <c r="A152" s="862"/>
      <c r="B152" s="862"/>
      <c r="C152" s="878"/>
      <c r="D152" s="1078"/>
      <c r="E152" s="1078"/>
      <c r="F152" s="1078"/>
      <c r="G152" s="744"/>
    </row>
    <row r="153" spans="1:7" s="794" customFormat="1" ht="13.7" customHeight="1">
      <c r="A153" s="862"/>
      <c r="B153" s="862"/>
      <c r="C153" s="878"/>
      <c r="D153" s="1095" t="s">
        <v>1546</v>
      </c>
      <c r="E153" s="1095"/>
      <c r="F153" s="1095"/>
      <c r="G153" s="941"/>
    </row>
    <row r="154" spans="1:7" s="794" customFormat="1" ht="13.7" customHeight="1">
      <c r="A154" s="862"/>
      <c r="B154" s="862"/>
      <c r="C154" s="878"/>
      <c r="D154" s="1094"/>
      <c r="E154" s="1094"/>
      <c r="F154" s="1094"/>
      <c r="G154" s="1094"/>
    </row>
    <row r="155" spans="1:7" s="794" customFormat="1" ht="14.45" customHeight="1">
      <c r="A155" s="891"/>
      <c r="B155" s="872" t="s">
        <v>332</v>
      </c>
      <c r="C155" s="892"/>
      <c r="D155" s="1030" t="s">
        <v>1595</v>
      </c>
      <c r="E155" s="1030"/>
      <c r="F155" s="1030"/>
      <c r="G155" s="893"/>
    </row>
    <row r="156" spans="1:7" s="794" customFormat="1" ht="14.45" customHeight="1">
      <c r="A156" s="891"/>
      <c r="B156" s="891"/>
      <c r="C156" s="892"/>
      <c r="D156" s="1030"/>
      <c r="E156" s="1030"/>
      <c r="F156" s="1030"/>
      <c r="G156" s="893"/>
    </row>
    <row r="157" spans="1:7" s="794" customFormat="1" ht="13.7" customHeight="1">
      <c r="A157" s="891"/>
      <c r="B157" s="891"/>
      <c r="C157" s="892"/>
      <c r="D157" s="1030"/>
      <c r="E157" s="1030"/>
      <c r="F157" s="1030"/>
      <c r="G157" s="893"/>
    </row>
    <row r="158" spans="1:7" s="794" customFormat="1" ht="13.7" customHeight="1">
      <c r="A158" s="891"/>
      <c r="B158" s="891"/>
      <c r="C158" s="892"/>
      <c r="D158" s="870"/>
      <c r="E158" s="892"/>
      <c r="F158" s="892"/>
      <c r="G158" s="893"/>
    </row>
    <row r="159" spans="1:7" s="794" customFormat="1" ht="13.7" customHeight="1">
      <c r="A159" s="891"/>
      <c r="B159" s="872" t="s">
        <v>332</v>
      </c>
      <c r="C159" s="892"/>
      <c r="D159" s="972" t="s">
        <v>1379</v>
      </c>
      <c r="E159" s="972"/>
      <c r="F159" s="972"/>
      <c r="G159" s="893"/>
    </row>
    <row r="160" spans="1:7" s="794" customFormat="1" ht="13.7" customHeight="1">
      <c r="A160" s="891"/>
      <c r="B160" s="891"/>
      <c r="C160" s="892"/>
      <c r="D160" s="972"/>
      <c r="E160" s="972"/>
      <c r="F160" s="972"/>
      <c r="G160" s="893"/>
    </row>
    <row r="161" spans="1:7" s="794" customFormat="1" ht="13.7" customHeight="1">
      <c r="A161" s="891"/>
      <c r="B161" s="891"/>
      <c r="C161" s="892"/>
      <c r="D161" s="972"/>
      <c r="E161" s="972"/>
      <c r="F161" s="972"/>
      <c r="G161" s="893"/>
    </row>
    <row r="162" spans="1:7" s="794" customFormat="1" ht="13.7" customHeight="1">
      <c r="A162" s="891"/>
      <c r="B162" s="891"/>
      <c r="C162" s="892"/>
      <c r="D162" s="972"/>
      <c r="E162" s="972"/>
      <c r="F162" s="972"/>
      <c r="G162" s="893"/>
    </row>
    <row r="163" spans="1:7" s="794" customFormat="1" ht="13.7" customHeight="1">
      <c r="A163" s="862"/>
      <c r="B163" s="862"/>
      <c r="C163" s="878"/>
      <c r="D163" s="859"/>
      <c r="E163" s="859"/>
      <c r="F163" s="859"/>
      <c r="G163" s="744"/>
    </row>
    <row r="164" spans="1:7" s="794" customFormat="1" ht="13.7" customHeight="1">
      <c r="A164" s="862"/>
      <c r="B164" s="872" t="s">
        <v>332</v>
      </c>
      <c r="C164" s="878"/>
      <c r="D164" s="1018" t="s">
        <v>1380</v>
      </c>
      <c r="E164" s="1018"/>
      <c r="F164" s="1018"/>
      <c r="G164" s="744"/>
    </row>
    <row r="165" spans="1:7" s="794" customFormat="1" ht="13.7" customHeight="1">
      <c r="A165" s="862"/>
      <c r="B165" s="862"/>
      <c r="C165" s="878"/>
      <c r="D165" s="1018"/>
      <c r="E165" s="1018"/>
      <c r="F165" s="1018"/>
      <c r="G165" s="744"/>
    </row>
    <row r="166" spans="1:7" s="794" customFormat="1" ht="13.7" customHeight="1">
      <c r="A166" s="862"/>
      <c r="B166" s="862"/>
      <c r="C166" s="878"/>
      <c r="D166" s="1018"/>
      <c r="E166" s="1018"/>
      <c r="F166" s="1018"/>
      <c r="G166" s="744"/>
    </row>
    <row r="167" spans="1:7" s="794" customFormat="1" ht="13.7" customHeight="1">
      <c r="A167" s="894"/>
      <c r="B167" s="894"/>
      <c r="C167" s="878"/>
      <c r="D167" s="863"/>
      <c r="E167" s="859"/>
      <c r="F167" s="859"/>
      <c r="G167" s="744"/>
    </row>
    <row r="168" spans="1:7">
      <c r="A168" s="996" t="s">
        <v>1260</v>
      </c>
      <c r="B168" s="996"/>
      <c r="C168" s="996"/>
      <c r="D168" s="996"/>
      <c r="E168" s="996"/>
      <c r="F168" s="996"/>
      <c r="G168" s="996"/>
    </row>
    <row r="169" spans="1:7" ht="12" customHeight="1">
      <c r="D169" s="874"/>
      <c r="E169" s="874"/>
      <c r="F169" s="874"/>
    </row>
    <row r="170" spans="1:7">
      <c r="B170" s="1073" t="s">
        <v>512</v>
      </c>
      <c r="C170" s="1073"/>
      <c r="D170" s="1073"/>
      <c r="E170" s="1073"/>
      <c r="F170" s="1073"/>
    </row>
    <row r="171" spans="1:7" ht="12" customHeight="1">
      <c r="A171" s="867"/>
      <c r="B171" s="867"/>
      <c r="C171" s="867"/>
    </row>
    <row r="172" spans="1:7">
      <c r="A172" s="996" t="s">
        <v>1261</v>
      </c>
      <c r="B172" s="996"/>
      <c r="C172" s="996"/>
      <c r="D172" s="996"/>
      <c r="E172" s="996"/>
      <c r="F172" s="996"/>
      <c r="G172" s="996"/>
    </row>
    <row r="173" spans="1:7" ht="12" customHeight="1">
      <c r="A173" s="895"/>
      <c r="B173" s="895"/>
      <c r="C173" s="896"/>
      <c r="D173" s="897"/>
      <c r="E173" s="898"/>
      <c r="F173" s="897"/>
      <c r="G173" s="897"/>
    </row>
    <row r="174" spans="1:7" ht="13.7" customHeight="1">
      <c r="A174" s="895"/>
      <c r="B174" s="895"/>
      <c r="C174" s="896"/>
      <c r="D174" s="1032" t="s">
        <v>1383</v>
      </c>
      <c r="E174" s="1032"/>
      <c r="F174" s="1032"/>
      <c r="G174" s="897"/>
    </row>
    <row r="175" spans="1:7">
      <c r="A175" s="895"/>
      <c r="B175" s="895"/>
      <c r="C175" s="896"/>
      <c r="D175" s="1032"/>
      <c r="E175" s="1032"/>
      <c r="F175" s="1032"/>
      <c r="G175" s="897"/>
    </row>
    <row r="176" spans="1:7">
      <c r="A176" s="895"/>
      <c r="B176" s="895"/>
      <c r="C176" s="896"/>
      <c r="D176" s="1033" t="s">
        <v>1531</v>
      </c>
      <c r="E176" s="1033"/>
      <c r="F176" s="1033"/>
      <c r="G176" s="897"/>
    </row>
    <row r="177" spans="1:7" ht="12" customHeight="1">
      <c r="A177" s="895"/>
      <c r="B177" s="895"/>
      <c r="C177" s="896"/>
      <c r="D177" s="897"/>
      <c r="E177" s="898"/>
      <c r="F177" s="897"/>
      <c r="G177" s="897"/>
    </row>
    <row r="178" spans="1:7" ht="14.25">
      <c r="A178" s="871"/>
      <c r="B178" s="872" t="s">
        <v>332</v>
      </c>
      <c r="C178" s="896"/>
      <c r="D178" s="1031" t="s">
        <v>1382</v>
      </c>
      <c r="E178" s="1031"/>
      <c r="F178" s="1031"/>
      <c r="G178" s="897"/>
    </row>
    <row r="179" spans="1:7" ht="14.25">
      <c r="A179" s="871"/>
      <c r="B179" s="871"/>
      <c r="C179" s="896"/>
      <c r="D179" s="1031"/>
      <c r="E179" s="1031"/>
      <c r="F179" s="1031"/>
      <c r="G179" s="897"/>
    </row>
    <row r="180" spans="1:7" ht="14.25">
      <c r="A180" s="871"/>
      <c r="B180" s="871"/>
      <c r="C180" s="896"/>
      <c r="D180" s="1031"/>
      <c r="E180" s="1031"/>
      <c r="F180" s="1031"/>
      <c r="G180" s="897"/>
    </row>
    <row r="181" spans="1:7">
      <c r="A181" s="896"/>
      <c r="B181" s="896"/>
      <c r="C181" s="896"/>
      <c r="D181" s="1031"/>
      <c r="E181" s="1031"/>
      <c r="F181" s="1031"/>
    </row>
    <row r="182" spans="1:7">
      <c r="A182" s="896"/>
      <c r="B182" s="896"/>
      <c r="C182" s="896"/>
      <c r="D182" s="877"/>
      <c r="E182" s="897"/>
      <c r="F182" s="897"/>
    </row>
    <row r="183" spans="1:7">
      <c r="A183" s="896"/>
      <c r="B183" s="896"/>
      <c r="C183" s="896"/>
      <c r="D183" s="972" t="s">
        <v>1277</v>
      </c>
      <c r="E183" s="972"/>
      <c r="F183" s="972"/>
    </row>
    <row r="184" spans="1:7">
      <c r="A184" s="896"/>
      <c r="B184" s="896"/>
      <c r="C184" s="896"/>
      <c r="D184" s="972"/>
      <c r="E184" s="972"/>
      <c r="F184" s="972"/>
    </row>
    <row r="185" spans="1:7">
      <c r="A185" s="896"/>
      <c r="B185" s="896"/>
      <c r="C185" s="896"/>
      <c r="D185" s="852"/>
      <c r="E185" s="852"/>
      <c r="F185" s="852"/>
    </row>
    <row r="186" spans="1:7" s="684" customFormat="1" ht="14.25">
      <c r="A186" s="871"/>
      <c r="B186" s="872" t="s">
        <v>332</v>
      </c>
      <c r="C186" s="880"/>
      <c r="D186" s="1031" t="s">
        <v>1575</v>
      </c>
      <c r="E186" s="1031"/>
      <c r="F186" s="1031"/>
      <c r="G186" s="765"/>
    </row>
    <row r="187" spans="1:7" s="684" customFormat="1" ht="14.45" customHeight="1">
      <c r="A187" s="871"/>
      <c r="C187" s="880"/>
      <c r="D187" s="1031"/>
      <c r="E187" s="1031"/>
      <c r="F187" s="1031"/>
      <c r="G187" s="765"/>
    </row>
    <row r="188" spans="1:7" s="684" customFormat="1" ht="14.25">
      <c r="A188" s="871"/>
      <c r="B188" s="896"/>
      <c r="C188" s="880"/>
      <c r="D188" s="1031"/>
      <c r="E188" s="1031"/>
      <c r="F188" s="1031"/>
      <c r="G188" s="765"/>
    </row>
    <row r="189" spans="1:7" s="684" customFormat="1" ht="14.25">
      <c r="A189" s="871"/>
      <c r="B189" s="896"/>
      <c r="C189" s="880"/>
      <c r="D189" s="1031"/>
      <c r="E189" s="1031"/>
      <c r="F189" s="1031"/>
      <c r="G189" s="765"/>
    </row>
    <row r="190" spans="1:7">
      <c r="A190" s="896"/>
      <c r="B190" s="896"/>
      <c r="C190" s="896"/>
      <c r="D190" s="852"/>
      <c r="E190" s="852"/>
      <c r="F190" s="852"/>
    </row>
    <row r="191" spans="1:7">
      <c r="A191" s="996" t="s">
        <v>1262</v>
      </c>
      <c r="B191" s="996"/>
      <c r="C191" s="996"/>
      <c r="D191" s="996"/>
      <c r="E191" s="996"/>
      <c r="F191" s="996"/>
      <c r="G191" s="996"/>
    </row>
    <row r="192" spans="1:7" ht="12" customHeight="1">
      <c r="D192" s="874"/>
      <c r="E192" s="874"/>
      <c r="F192" s="874"/>
    </row>
    <row r="193" spans="1:6">
      <c r="C193" s="881"/>
      <c r="D193" s="1091" t="s">
        <v>225</v>
      </c>
      <c r="E193" s="1091"/>
      <c r="F193" s="1091"/>
    </row>
    <row r="194" spans="1:6">
      <c r="A194" s="867"/>
      <c r="B194" s="867"/>
      <c r="C194" s="867"/>
      <c r="D194" s="1070" t="s">
        <v>1405</v>
      </c>
      <c r="E194" s="1070"/>
      <c r="F194" s="1070"/>
    </row>
    <row r="195" spans="1:6" ht="12" customHeight="1">
      <c r="A195" s="894"/>
      <c r="B195" s="894"/>
      <c r="C195" s="894"/>
    </row>
    <row r="196" spans="1:6" ht="13.7" customHeight="1">
      <c r="A196" s="894"/>
      <c r="C196" s="894"/>
      <c r="D196" s="986" t="s">
        <v>622</v>
      </c>
      <c r="E196" s="986"/>
      <c r="F196" s="986"/>
    </row>
    <row r="197" spans="1:6" ht="14.25">
      <c r="A197" s="871"/>
      <c r="B197" s="872" t="s">
        <v>332</v>
      </c>
      <c r="D197" s="1031" t="s">
        <v>1399</v>
      </c>
      <c r="E197" s="1031"/>
      <c r="F197" s="1031"/>
    </row>
    <row r="198" spans="1:6" ht="14.25">
      <c r="A198" s="871"/>
      <c r="B198" s="871"/>
      <c r="D198" s="1031"/>
      <c r="E198" s="1031"/>
      <c r="F198" s="1031"/>
    </row>
    <row r="199" spans="1:6"/>
    <row r="200" spans="1:6" ht="14.25">
      <c r="A200" s="871"/>
      <c r="B200" s="872" t="s">
        <v>332</v>
      </c>
      <c r="D200" s="1031" t="s">
        <v>1400</v>
      </c>
      <c r="E200" s="1031"/>
      <c r="F200" s="1031"/>
    </row>
    <row r="201" spans="1:6" ht="14.25">
      <c r="A201" s="871"/>
      <c r="B201" s="871"/>
      <c r="D201" s="1031"/>
      <c r="E201" s="1031"/>
      <c r="F201" s="1031"/>
    </row>
    <row r="202" spans="1:6" ht="14.25">
      <c r="A202" s="871"/>
      <c r="B202" s="871"/>
      <c r="D202" s="1031"/>
      <c r="E202" s="1031"/>
      <c r="F202" s="1031"/>
    </row>
    <row r="203" spans="1:6" ht="5.0999999999999996" customHeight="1">
      <c r="A203" s="871"/>
      <c r="B203" s="871"/>
      <c r="D203" s="859"/>
      <c r="E203" s="874"/>
      <c r="F203" s="874"/>
    </row>
    <row r="204" spans="1:6" ht="14.25">
      <c r="A204" s="871"/>
      <c r="B204" s="871"/>
      <c r="D204" s="1031" t="s">
        <v>1401</v>
      </c>
      <c r="E204" s="1031"/>
      <c r="F204" s="1031"/>
    </row>
    <row r="205" spans="1:6" ht="14.25">
      <c r="A205" s="871"/>
      <c r="B205" s="871"/>
      <c r="D205" s="1031"/>
      <c r="E205" s="1031"/>
      <c r="F205" s="1031"/>
    </row>
    <row r="206" spans="1:6" ht="14.25">
      <c r="A206" s="871"/>
      <c r="B206" s="871"/>
      <c r="D206" s="1031"/>
      <c r="E206" s="1031"/>
      <c r="F206" s="1031"/>
    </row>
    <row r="207" spans="1:6" ht="14.25">
      <c r="A207" s="871"/>
      <c r="B207" s="871"/>
      <c r="D207" s="1031"/>
      <c r="E207" s="1031"/>
      <c r="F207" s="1031"/>
    </row>
    <row r="208" spans="1:6" ht="14.25">
      <c r="A208" s="871"/>
      <c r="B208" s="871"/>
      <c r="D208" s="1031"/>
      <c r="E208" s="1031"/>
      <c r="F208" s="1031"/>
    </row>
    <row r="209" spans="1:7" ht="14.25">
      <c r="A209" s="871"/>
      <c r="B209" s="871"/>
      <c r="D209" s="874"/>
      <c r="E209" s="874"/>
      <c r="F209" s="874"/>
    </row>
    <row r="210" spans="1:7" ht="14.25">
      <c r="A210" s="871"/>
      <c r="B210" s="872" t="s">
        <v>332</v>
      </c>
      <c r="D210" s="1067" t="s">
        <v>1402</v>
      </c>
      <c r="E210" s="1067"/>
      <c r="F210" s="1067"/>
    </row>
    <row r="211" spans="1:7" ht="14.25">
      <c r="A211" s="871"/>
      <c r="B211" s="871"/>
      <c r="D211" s="1067"/>
      <c r="E211" s="1067"/>
      <c r="F211" s="1067"/>
    </row>
    <row r="212" spans="1:7" ht="14.25">
      <c r="A212" s="871"/>
      <c r="B212" s="871"/>
      <c r="D212" s="1073" t="s">
        <v>1026</v>
      </c>
      <c r="E212" s="1073"/>
      <c r="F212" s="1073"/>
    </row>
    <row r="213" spans="1:7" ht="14.25">
      <c r="A213" s="871"/>
      <c r="B213" s="871"/>
      <c r="D213" s="874"/>
      <c r="E213" s="874"/>
      <c r="F213" s="874"/>
    </row>
    <row r="214" spans="1:7" ht="14.45" customHeight="1">
      <c r="A214" s="871"/>
      <c r="B214" s="872" t="s">
        <v>332</v>
      </c>
      <c r="D214" s="1067" t="s">
        <v>1404</v>
      </c>
      <c r="E214" s="1067"/>
      <c r="F214" s="1067"/>
    </row>
    <row r="215" spans="1:7" ht="14.25">
      <c r="A215" s="871"/>
      <c r="B215" s="871"/>
      <c r="D215" s="1067"/>
      <c r="E215" s="1067"/>
      <c r="F215" s="1067"/>
    </row>
    <row r="216" spans="1:7" ht="14.25">
      <c r="A216" s="871"/>
      <c r="B216" s="871"/>
      <c r="D216" s="1067"/>
      <c r="E216" s="1067"/>
      <c r="F216" s="1067"/>
    </row>
    <row r="217" spans="1:7" ht="14.25">
      <c r="A217" s="871"/>
      <c r="B217" s="871"/>
      <c r="D217" s="1067"/>
      <c r="E217" s="1067"/>
      <c r="F217" s="1067"/>
    </row>
    <row r="218" spans="1:7" ht="14.25">
      <c r="A218" s="871"/>
      <c r="B218" s="871"/>
      <c r="D218" s="1067"/>
      <c r="E218" s="1067"/>
      <c r="F218" s="1067"/>
    </row>
    <row r="219" spans="1:7">
      <c r="D219" s="874"/>
      <c r="E219" s="874"/>
      <c r="F219" s="874"/>
    </row>
    <row r="220" spans="1:7" ht="14.25">
      <c r="A220" s="871"/>
      <c r="B220" s="872" t="s">
        <v>332</v>
      </c>
      <c r="D220" s="1031" t="s">
        <v>1403</v>
      </c>
      <c r="E220" s="1031"/>
      <c r="F220" s="1031"/>
    </row>
    <row r="221" spans="1:7" ht="14.25">
      <c r="A221" s="871"/>
      <c r="B221" s="871"/>
      <c r="D221" s="1031"/>
      <c r="E221" s="1031"/>
      <c r="F221" s="1031"/>
    </row>
    <row r="222" spans="1:7">
      <c r="D222" s="899"/>
    </row>
    <row r="223" spans="1:7">
      <c r="A223" s="996" t="s">
        <v>1263</v>
      </c>
      <c r="B223" s="996"/>
      <c r="C223" s="996"/>
      <c r="D223" s="996"/>
      <c r="E223" s="996"/>
      <c r="F223" s="996"/>
      <c r="G223" s="996"/>
    </row>
    <row r="224" spans="1:7">
      <c r="D224" s="899"/>
    </row>
    <row r="225" spans="1:6">
      <c r="C225" s="881"/>
      <c r="D225" s="986" t="s">
        <v>1406</v>
      </c>
      <c r="E225" s="986"/>
      <c r="F225" s="986"/>
    </row>
    <row r="226" spans="1:6">
      <c r="A226" s="867"/>
      <c r="B226" s="867"/>
      <c r="C226" s="867"/>
      <c r="D226" s="874"/>
      <c r="E226" s="874"/>
      <c r="F226" s="874"/>
    </row>
    <row r="227" spans="1:6">
      <c r="A227" s="869"/>
      <c r="B227" s="869"/>
      <c r="C227" s="869"/>
      <c r="D227" s="986" t="s">
        <v>288</v>
      </c>
      <c r="E227" s="986"/>
      <c r="F227" s="986"/>
    </row>
    <row r="228" spans="1:6" ht="14.25">
      <c r="A228" s="871"/>
      <c r="B228" s="872" t="s">
        <v>332</v>
      </c>
      <c r="D228" s="1081" t="s">
        <v>1407</v>
      </c>
      <c r="E228" s="1081"/>
      <c r="F228" s="1081"/>
    </row>
    <row r="229" spans="1:6" ht="14.25">
      <c r="A229" s="871"/>
      <c r="B229" s="871"/>
      <c r="D229" s="1081"/>
      <c r="E229" s="1081"/>
      <c r="F229" s="1081"/>
    </row>
    <row r="230" spans="1:6">
      <c r="D230" s="874"/>
      <c r="E230" s="874"/>
      <c r="F230" s="874"/>
    </row>
    <row r="231" spans="1:6" ht="14.45" customHeight="1">
      <c r="A231" s="871"/>
      <c r="B231" s="872" t="s">
        <v>332</v>
      </c>
      <c r="D231" s="1067" t="s">
        <v>1532</v>
      </c>
      <c r="E231" s="1067"/>
      <c r="F231" s="1067"/>
    </row>
    <row r="232" spans="1:6">
      <c r="D232" s="1067"/>
      <c r="E232" s="1067"/>
      <c r="F232" s="1067"/>
    </row>
    <row r="233" spans="1:6">
      <c r="D233" s="1070" t="s">
        <v>1016</v>
      </c>
      <c r="E233" s="1070"/>
      <c r="F233" s="1070"/>
    </row>
    <row r="234" spans="1:6">
      <c r="D234" s="874"/>
      <c r="E234" s="874"/>
      <c r="F234" s="874"/>
    </row>
    <row r="235" spans="1:6" ht="14.45" customHeight="1">
      <c r="A235" s="871"/>
      <c r="B235" s="872" t="s">
        <v>332</v>
      </c>
      <c r="D235" s="1067" t="s">
        <v>1533</v>
      </c>
      <c r="E235" s="1067"/>
      <c r="F235" s="1067"/>
    </row>
    <row r="236" spans="1:6">
      <c r="D236" s="1067"/>
      <c r="E236" s="1067"/>
      <c r="F236" s="1067"/>
    </row>
    <row r="237" spans="1:6">
      <c r="D237" s="1067"/>
      <c r="E237" s="1067"/>
      <c r="F237" s="1067"/>
    </row>
    <row r="238" spans="1:6">
      <c r="D238" s="1067"/>
      <c r="E238" s="1067"/>
      <c r="F238" s="1067"/>
    </row>
    <row r="239" spans="1:6">
      <c r="D239" s="1067"/>
      <c r="E239" s="1067"/>
      <c r="F239" s="1067"/>
    </row>
    <row r="240" spans="1:6">
      <c r="D240" s="874"/>
      <c r="E240" s="874"/>
      <c r="F240" s="874"/>
    </row>
    <row r="241" spans="1:7" ht="14.25">
      <c r="A241" s="871"/>
      <c r="B241" s="872" t="s">
        <v>332</v>
      </c>
      <c r="D241" s="1031" t="s">
        <v>1409</v>
      </c>
      <c r="E241" s="1031"/>
      <c r="F241" s="1031"/>
    </row>
    <row r="242" spans="1:7">
      <c r="D242" s="1031"/>
      <c r="E242" s="1031"/>
      <c r="F242" s="1031"/>
    </row>
    <row r="243" spans="1:7">
      <c r="D243" s="1031"/>
      <c r="E243" s="1031"/>
      <c r="F243" s="1031"/>
    </row>
    <row r="244" spans="1:7">
      <c r="D244" s="900"/>
      <c r="E244" s="874"/>
      <c r="F244" s="874"/>
    </row>
    <row r="245" spans="1:7">
      <c r="A245" s="996" t="s">
        <v>1264</v>
      </c>
      <c r="B245" s="996"/>
      <c r="C245" s="996"/>
      <c r="D245" s="996"/>
      <c r="E245" s="996"/>
      <c r="F245" s="996"/>
      <c r="G245" s="996"/>
    </row>
    <row r="246" spans="1:7">
      <c r="D246" s="900"/>
      <c r="E246" s="874"/>
      <c r="F246" s="874"/>
    </row>
    <row r="247" spans="1:7">
      <c r="C247" s="867"/>
      <c r="D247" s="1074" t="s">
        <v>1411</v>
      </c>
      <c r="E247" s="1074"/>
      <c r="F247" s="1074"/>
    </row>
    <row r="248" spans="1:7">
      <c r="C248" s="867"/>
      <c r="D248" s="1074"/>
      <c r="E248" s="1074"/>
      <c r="F248" s="1074"/>
    </row>
    <row r="249" spans="1:7">
      <c r="A249" s="869"/>
      <c r="B249" s="869"/>
      <c r="C249" s="869"/>
      <c r="D249" s="688"/>
      <c r="E249" s="744"/>
      <c r="F249" s="744"/>
    </row>
    <row r="250" spans="1:7">
      <c r="C250" s="869"/>
      <c r="D250" s="986" t="s">
        <v>226</v>
      </c>
      <c r="E250" s="986"/>
      <c r="F250" s="986"/>
    </row>
    <row r="251" spans="1:7" ht="15.75" customHeight="1">
      <c r="A251" s="871"/>
      <c r="B251" s="871"/>
      <c r="D251" s="1072" t="s">
        <v>1412</v>
      </c>
      <c r="E251" s="1072"/>
      <c r="F251" s="1072"/>
    </row>
    <row r="252" spans="1:7">
      <c r="E252" s="874"/>
      <c r="F252" s="874"/>
    </row>
    <row r="253" spans="1:7" ht="14.25">
      <c r="A253" s="871"/>
      <c r="B253" s="872" t="s">
        <v>332</v>
      </c>
      <c r="D253" s="1031" t="s">
        <v>1413</v>
      </c>
      <c r="E253" s="1031"/>
      <c r="F253" s="1031"/>
    </row>
    <row r="254" spans="1:7" ht="14.25">
      <c r="A254" s="871"/>
      <c r="B254" s="871"/>
      <c r="D254" s="1031"/>
      <c r="E254" s="1031"/>
      <c r="F254" s="1031"/>
    </row>
    <row r="255" spans="1:7">
      <c r="D255" s="874"/>
      <c r="E255" s="874"/>
      <c r="F255" s="874"/>
    </row>
    <row r="256" spans="1:7" ht="14.25">
      <c r="A256" s="871"/>
      <c r="B256" s="872" t="s">
        <v>332</v>
      </c>
      <c r="D256" s="1067" t="s">
        <v>1414</v>
      </c>
      <c r="E256" s="1067"/>
      <c r="F256" s="1067"/>
    </row>
    <row r="257" spans="1:7" ht="14.25">
      <c r="A257" s="871"/>
      <c r="B257" s="871"/>
      <c r="D257" s="1067"/>
      <c r="E257" s="1067"/>
      <c r="F257" s="1067"/>
    </row>
    <row r="258" spans="1:7" ht="14.25">
      <c r="A258" s="871"/>
      <c r="B258" s="871"/>
      <c r="D258" s="1067"/>
      <c r="E258" s="1067"/>
      <c r="F258" s="1067"/>
    </row>
    <row r="259" spans="1:7">
      <c r="D259" s="874"/>
      <c r="E259" s="874"/>
      <c r="F259" s="874"/>
    </row>
    <row r="260" spans="1:7" ht="14.25">
      <c r="A260" s="871"/>
      <c r="B260" s="872" t="s">
        <v>332</v>
      </c>
      <c r="D260" s="1031" t="s">
        <v>1415</v>
      </c>
      <c r="E260" s="1031"/>
      <c r="F260" s="1031"/>
    </row>
    <row r="261" spans="1:7" ht="14.25">
      <c r="A261" s="871"/>
      <c r="B261" s="871"/>
      <c r="D261" s="1031"/>
      <c r="E261" s="1031"/>
      <c r="F261" s="1031"/>
    </row>
    <row r="262" spans="1:7">
      <c r="A262" s="894"/>
      <c r="B262" s="894"/>
      <c r="E262" s="874"/>
      <c r="F262" s="874"/>
    </row>
    <row r="263" spans="1:7">
      <c r="A263" s="996" t="s">
        <v>1265</v>
      </c>
      <c r="B263" s="996"/>
      <c r="C263" s="996"/>
      <c r="D263" s="996"/>
      <c r="E263" s="996"/>
      <c r="F263" s="996"/>
      <c r="G263" s="996"/>
    </row>
    <row r="264" spans="1:7">
      <c r="A264" s="894"/>
      <c r="B264" s="894"/>
      <c r="D264" s="874"/>
      <c r="E264" s="874"/>
      <c r="F264" s="874"/>
    </row>
    <row r="265" spans="1:7">
      <c r="C265" s="894"/>
      <c r="D265" s="986" t="s">
        <v>767</v>
      </c>
      <c r="E265" s="986"/>
      <c r="F265" s="986"/>
    </row>
    <row r="266" spans="1:7">
      <c r="C266" s="894"/>
      <c r="D266" s="1036" t="s">
        <v>1416</v>
      </c>
      <c r="E266" s="1036"/>
      <c r="F266" s="1036"/>
    </row>
    <row r="267" spans="1:7">
      <c r="C267" s="894"/>
      <c r="D267" s="901"/>
    </row>
    <row r="268" spans="1:7">
      <c r="A268" s="875"/>
      <c r="B268" s="872" t="s">
        <v>332</v>
      </c>
      <c r="D268" s="1036" t="s">
        <v>1417</v>
      </c>
      <c r="E268" s="1036"/>
      <c r="F268" s="1036"/>
    </row>
    <row r="269" spans="1:7" s="865" customFormat="1" ht="14.25">
      <c r="A269" s="879"/>
      <c r="B269" s="879"/>
      <c r="C269" s="875"/>
      <c r="D269" s="902"/>
      <c r="E269" s="903"/>
      <c r="F269" s="903"/>
      <c r="G269" s="876"/>
    </row>
    <row r="270" spans="1:7" s="865" customFormat="1" ht="13.7" customHeight="1">
      <c r="A270" s="875"/>
      <c r="B270" s="872" t="s">
        <v>332</v>
      </c>
      <c r="C270" s="875"/>
      <c r="D270" s="1075" t="s">
        <v>1587</v>
      </c>
      <c r="E270" s="1075"/>
      <c r="F270" s="1075"/>
      <c r="G270" s="876"/>
    </row>
    <row r="271" spans="1:7" s="865" customFormat="1" ht="14.25">
      <c r="A271" s="879"/>
      <c r="B271" s="879"/>
      <c r="C271" s="875"/>
      <c r="D271" s="1075"/>
      <c r="E271" s="1075"/>
      <c r="F271" s="1075"/>
      <c r="G271" s="876"/>
    </row>
    <row r="272" spans="1:7" s="865" customFormat="1" ht="14.25">
      <c r="A272" s="879"/>
      <c r="B272" s="879"/>
      <c r="C272" s="875"/>
      <c r="D272" s="1075"/>
      <c r="E272" s="1075"/>
      <c r="F272" s="1075"/>
      <c r="G272" s="876"/>
    </row>
    <row r="273" spans="1:7" s="865" customFormat="1" ht="14.25">
      <c r="A273" s="879"/>
      <c r="B273" s="879"/>
      <c r="C273" s="875"/>
      <c r="D273" s="1075"/>
      <c r="E273" s="1075"/>
      <c r="F273" s="1075"/>
      <c r="G273" s="876"/>
    </row>
    <row r="274" spans="1:7" s="865" customFormat="1" ht="14.25">
      <c r="A274" s="879"/>
      <c r="B274" s="879"/>
      <c r="C274" s="875"/>
      <c r="D274" s="1075"/>
      <c r="E274" s="1075"/>
      <c r="F274" s="1075"/>
      <c r="G274" s="876"/>
    </row>
    <row r="275" spans="1:7" s="865" customFormat="1" ht="14.25">
      <c r="A275" s="879"/>
      <c r="B275" s="879"/>
      <c r="C275" s="875"/>
      <c r="D275" s="902"/>
      <c r="E275" s="903"/>
      <c r="F275" s="903"/>
      <c r="G275" s="876"/>
    </row>
    <row r="276" spans="1:7" s="865" customFormat="1" ht="13.7" customHeight="1">
      <c r="A276" s="875"/>
      <c r="B276" s="872" t="s">
        <v>332</v>
      </c>
      <c r="C276" s="875"/>
      <c r="D276" s="1075" t="s">
        <v>1419</v>
      </c>
      <c r="E276" s="1075"/>
      <c r="F276" s="1075"/>
      <c r="G276" s="876"/>
    </row>
    <row r="277" spans="1:7" s="865" customFormat="1">
      <c r="A277" s="875"/>
      <c r="B277" s="875"/>
      <c r="C277" s="875"/>
      <c r="D277" s="1075"/>
      <c r="E277" s="1075"/>
      <c r="F277" s="1075"/>
      <c r="G277" s="876"/>
    </row>
    <row r="278" spans="1:7" s="865" customFormat="1" ht="14.25">
      <c r="A278" s="879"/>
      <c r="B278" s="879"/>
      <c r="C278" s="875"/>
      <c r="D278" s="902"/>
      <c r="E278" s="903"/>
      <c r="F278" s="903"/>
      <c r="G278" s="876"/>
    </row>
    <row r="279" spans="1:7">
      <c r="A279" s="875"/>
      <c r="B279" s="872" t="s">
        <v>332</v>
      </c>
      <c r="D279" s="1036" t="s">
        <v>1420</v>
      </c>
      <c r="E279" s="1036"/>
      <c r="F279" s="1036"/>
    </row>
    <row r="280" spans="1:7">
      <c r="E280" s="874"/>
      <c r="F280" s="874"/>
    </row>
    <row r="281" spans="1:7" ht="14.25">
      <c r="A281" s="871"/>
      <c r="B281" s="872" t="s">
        <v>332</v>
      </c>
      <c r="D281" s="1067" t="s">
        <v>1421</v>
      </c>
      <c r="E281" s="1067"/>
      <c r="F281" s="1067"/>
    </row>
    <row r="282" spans="1:7" ht="14.25">
      <c r="A282" s="871"/>
      <c r="B282" s="871"/>
      <c r="D282" s="1067"/>
      <c r="E282" s="1067"/>
      <c r="F282" s="1067"/>
    </row>
    <row r="283" spans="1:7" ht="14.25">
      <c r="A283" s="871"/>
      <c r="B283" s="871"/>
      <c r="D283" s="1067"/>
      <c r="E283" s="1067"/>
      <c r="F283" s="1067"/>
    </row>
    <row r="284" spans="1:7" ht="14.25">
      <c r="A284" s="871"/>
      <c r="B284" s="871"/>
      <c r="D284" s="1067"/>
      <c r="E284" s="1067"/>
      <c r="F284" s="1067"/>
    </row>
    <row r="285" spans="1:7" ht="14.25">
      <c r="A285" s="871"/>
      <c r="B285" s="871"/>
      <c r="D285" s="1067"/>
      <c r="E285" s="1067"/>
      <c r="F285" s="1067"/>
    </row>
    <row r="286" spans="1:7" ht="14.25">
      <c r="A286" s="871"/>
      <c r="B286" s="871"/>
      <c r="D286" s="1067"/>
      <c r="E286" s="1067"/>
      <c r="F286" s="1067"/>
    </row>
    <row r="287" spans="1:7" ht="14.25">
      <c r="A287" s="871"/>
      <c r="B287" s="871"/>
      <c r="D287" s="1067"/>
      <c r="E287" s="1067"/>
      <c r="F287" s="1067"/>
    </row>
    <row r="288" spans="1:7" ht="14.25">
      <c r="A288" s="871"/>
      <c r="B288" s="871"/>
      <c r="D288" s="1067"/>
      <c r="E288" s="1067"/>
      <c r="F288" s="1067"/>
    </row>
    <row r="289" spans="1:6" ht="14.25">
      <c r="A289" s="871"/>
      <c r="B289" s="871"/>
      <c r="D289" s="1067"/>
      <c r="E289" s="1067"/>
      <c r="F289" s="1067"/>
    </row>
    <row r="290" spans="1:6" ht="14.25">
      <c r="A290" s="871"/>
      <c r="B290" s="871"/>
      <c r="D290" s="1067"/>
      <c r="E290" s="1067"/>
      <c r="F290" s="1067"/>
    </row>
    <row r="291" spans="1:6" ht="14.25">
      <c r="A291" s="871"/>
      <c r="B291" s="871"/>
      <c r="D291" s="1067"/>
      <c r="E291" s="1067"/>
      <c r="F291" s="1067"/>
    </row>
    <row r="292" spans="1:6" ht="14.25">
      <c r="A292" s="871"/>
      <c r="B292" s="871"/>
      <c r="D292" s="1067"/>
      <c r="E292" s="1067"/>
      <c r="F292" s="1067"/>
    </row>
    <row r="293" spans="1:6" ht="14.25">
      <c r="A293" s="871"/>
      <c r="B293" s="871"/>
      <c r="D293" s="1067"/>
      <c r="E293" s="1067"/>
      <c r="F293" s="1067"/>
    </row>
    <row r="294" spans="1:6" ht="14.25">
      <c r="A294" s="871"/>
      <c r="B294" s="871"/>
      <c r="D294" s="1067"/>
      <c r="E294" s="1067"/>
      <c r="F294" s="1067"/>
    </row>
    <row r="295" spans="1:6" ht="14.25">
      <c r="A295" s="871"/>
      <c r="B295" s="871"/>
      <c r="D295" s="1067"/>
      <c r="E295" s="1067"/>
      <c r="F295" s="1067"/>
    </row>
    <row r="296" spans="1:6">
      <c r="D296" s="874"/>
      <c r="E296" s="874"/>
      <c r="F296" s="874"/>
    </row>
    <row r="297" spans="1:6" ht="14.25">
      <c r="A297" s="871"/>
      <c r="B297" s="872" t="s">
        <v>332</v>
      </c>
      <c r="D297" s="1067" t="s">
        <v>1422</v>
      </c>
      <c r="E297" s="1067"/>
      <c r="F297" s="1067"/>
    </row>
    <row r="298" spans="1:6">
      <c r="D298" s="1067"/>
      <c r="E298" s="1067"/>
      <c r="F298" s="1067"/>
    </row>
    <row r="299" spans="1:6">
      <c r="D299" s="1067"/>
      <c r="E299" s="1067"/>
      <c r="F299" s="1067"/>
    </row>
    <row r="300" spans="1:6">
      <c r="D300" s="1067"/>
      <c r="E300" s="1067"/>
      <c r="F300" s="1067"/>
    </row>
    <row r="301" spans="1:6">
      <c r="D301" s="1067"/>
      <c r="E301" s="1067"/>
      <c r="F301" s="1067"/>
    </row>
    <row r="302" spans="1:6">
      <c r="D302" s="1067"/>
      <c r="E302" s="1067"/>
      <c r="F302" s="1067"/>
    </row>
    <row r="303" spans="1:6">
      <c r="D303" s="1067"/>
      <c r="E303" s="1067"/>
      <c r="F303" s="1067"/>
    </row>
    <row r="304" spans="1:6">
      <c r="D304" s="1067"/>
      <c r="E304" s="1067"/>
      <c r="F304" s="1067"/>
    </row>
    <row r="305" spans="1:7">
      <c r="D305" s="1067"/>
      <c r="E305" s="1067"/>
      <c r="F305" s="1067"/>
    </row>
    <row r="306" spans="1:7">
      <c r="D306" s="874"/>
      <c r="E306" s="874"/>
      <c r="F306" s="874"/>
    </row>
    <row r="307" spans="1:7" ht="14.25">
      <c r="A307" s="871"/>
      <c r="B307" s="872" t="s">
        <v>332</v>
      </c>
      <c r="D307" s="1031" t="s">
        <v>1423</v>
      </c>
      <c r="E307" s="1031"/>
      <c r="F307" s="1031"/>
    </row>
    <row r="308" spans="1:7">
      <c r="D308" s="1031"/>
      <c r="E308" s="1031"/>
      <c r="F308" s="1031"/>
      <c r="G308" s="864"/>
    </row>
    <row r="309" spans="1:7">
      <c r="D309" s="1031"/>
      <c r="E309" s="1031"/>
      <c r="F309" s="1031"/>
      <c r="G309" s="864"/>
    </row>
    <row r="310" spans="1:7">
      <c r="D310" s="1031"/>
      <c r="E310" s="1031"/>
      <c r="F310" s="1031"/>
      <c r="G310" s="864"/>
    </row>
    <row r="311" spans="1:7">
      <c r="D311" s="1031"/>
      <c r="E311" s="1031"/>
      <c r="F311" s="1031"/>
      <c r="G311" s="864"/>
    </row>
    <row r="312" spans="1:7">
      <c r="D312" s="1031"/>
      <c r="E312" s="1031"/>
      <c r="F312" s="1031"/>
      <c r="G312" s="864"/>
    </row>
    <row r="313" spans="1:7">
      <c r="D313" s="858"/>
      <c r="E313" s="858"/>
      <c r="F313" s="858"/>
      <c r="G313" s="864"/>
    </row>
    <row r="314" spans="1:7" ht="13.5" thickBot="1">
      <c r="D314" s="1068" t="s">
        <v>1138</v>
      </c>
      <c r="E314" s="1068"/>
      <c r="F314" s="1068"/>
      <c r="G314" s="864"/>
    </row>
    <row r="315" spans="1:7" ht="13.5" thickTop="1">
      <c r="D315" s="1069" t="s">
        <v>1424</v>
      </c>
      <c r="E315" s="1069"/>
      <c r="F315" s="1069"/>
      <c r="G315" s="864"/>
    </row>
    <row r="316" spans="1:7">
      <c r="A316" s="892"/>
      <c r="B316" s="892"/>
      <c r="C316" s="892"/>
      <c r="D316" s="860"/>
      <c r="E316" s="860"/>
      <c r="F316" s="874"/>
      <c r="G316" s="864"/>
    </row>
    <row r="317" spans="1:7" ht="14.25">
      <c r="A317" s="871"/>
      <c r="B317" s="872" t="s">
        <v>332</v>
      </c>
      <c r="C317" s="892"/>
      <c r="D317" s="1043" t="s">
        <v>1425</v>
      </c>
      <c r="E317" s="1043"/>
      <c r="F317" s="1043"/>
      <c r="G317" s="864"/>
    </row>
    <row r="318" spans="1:7">
      <c r="A318" s="892"/>
      <c r="B318" s="892"/>
      <c r="C318" s="892"/>
      <c r="D318" s="860"/>
      <c r="E318" s="860"/>
      <c r="F318" s="874"/>
      <c r="G318" s="864"/>
    </row>
    <row r="319" spans="1:7">
      <c r="A319" s="892"/>
      <c r="B319" s="872" t="s">
        <v>332</v>
      </c>
      <c r="C319" s="892"/>
      <c r="D319" s="1027" t="s">
        <v>1591</v>
      </c>
      <c r="E319" s="1027"/>
      <c r="F319" s="1027"/>
      <c r="G319" s="864"/>
    </row>
    <row r="320" spans="1:7">
      <c r="A320" s="892"/>
      <c r="B320" s="892"/>
      <c r="C320" s="892"/>
      <c r="D320" s="1027"/>
      <c r="E320" s="1027"/>
      <c r="F320" s="1027"/>
      <c r="G320" s="864"/>
    </row>
    <row r="321" spans="1:7">
      <c r="A321" s="892"/>
      <c r="B321" s="892"/>
      <c r="C321" s="892"/>
      <c r="D321" s="1027"/>
      <c r="E321" s="1027"/>
      <c r="F321" s="1027"/>
      <c r="G321" s="864"/>
    </row>
    <row r="322" spans="1:7">
      <c r="A322" s="892"/>
      <c r="B322" s="892"/>
      <c r="C322" s="892"/>
      <c r="D322" s="1027"/>
      <c r="E322" s="1027"/>
      <c r="F322" s="1027"/>
      <c r="G322" s="864"/>
    </row>
    <row r="323" spans="1:7">
      <c r="A323" s="892"/>
      <c r="B323" s="892"/>
      <c r="C323" s="892"/>
      <c r="D323" s="1027"/>
      <c r="E323" s="1027"/>
      <c r="F323" s="1027"/>
      <c r="G323" s="864"/>
    </row>
    <row r="324" spans="1:7">
      <c r="A324" s="892"/>
      <c r="B324" s="892"/>
      <c r="C324" s="892"/>
      <c r="D324" s="1027"/>
      <c r="E324" s="1027"/>
      <c r="F324" s="1027"/>
      <c r="G324" s="864"/>
    </row>
    <row r="325" spans="1:7">
      <c r="A325" s="892"/>
      <c r="B325" s="892"/>
      <c r="C325" s="892"/>
      <c r="D325" s="1027"/>
      <c r="E325" s="1027"/>
      <c r="F325" s="1027"/>
      <c r="G325" s="864"/>
    </row>
    <row r="326" spans="1:7">
      <c r="A326" s="892"/>
      <c r="B326" s="892"/>
      <c r="C326" s="892"/>
      <c r="D326" s="1027"/>
      <c r="E326" s="1027"/>
      <c r="F326" s="1027"/>
      <c r="G326" s="864"/>
    </row>
    <row r="327" spans="1:7">
      <c r="A327" s="892"/>
      <c r="B327" s="892"/>
      <c r="C327" s="892"/>
      <c r="D327" s="1027"/>
      <c r="E327" s="1027"/>
      <c r="F327" s="1027"/>
      <c r="G327" s="864"/>
    </row>
    <row r="328" spans="1:7">
      <c r="A328" s="892"/>
      <c r="B328" s="892"/>
      <c r="C328" s="892"/>
      <c r="D328" s="1027"/>
      <c r="E328" s="1027"/>
      <c r="F328" s="1027"/>
      <c r="G328" s="864"/>
    </row>
    <row r="329" spans="1:7">
      <c r="A329" s="892"/>
      <c r="B329" s="892"/>
      <c r="C329" s="892"/>
      <c r="D329" s="1027"/>
      <c r="E329" s="1027"/>
      <c r="F329" s="1027"/>
      <c r="G329" s="864"/>
    </row>
    <row r="330" spans="1:7">
      <c r="A330" s="892"/>
      <c r="B330" s="892"/>
      <c r="C330" s="892"/>
      <c r="D330" s="1027"/>
      <c r="E330" s="1027"/>
      <c r="F330" s="1027"/>
      <c r="G330" s="864"/>
    </row>
    <row r="331" spans="1:7" ht="12.4" customHeight="1">
      <c r="A331" s="892"/>
      <c r="B331" s="872" t="s">
        <v>332</v>
      </c>
      <c r="C331" s="892"/>
      <c r="D331" s="1071" t="s">
        <v>1592</v>
      </c>
      <c r="E331" s="1071"/>
      <c r="F331" s="1071"/>
      <c r="G331" s="864"/>
    </row>
    <row r="332" spans="1:7">
      <c r="A332" s="892"/>
      <c r="B332" s="892"/>
      <c r="C332" s="892"/>
      <c r="D332" s="1071"/>
      <c r="E332" s="1071"/>
      <c r="F332" s="1071"/>
      <c r="G332" s="864"/>
    </row>
    <row r="333" spans="1:7">
      <c r="A333" s="892"/>
      <c r="B333" s="892"/>
      <c r="C333" s="892"/>
      <c r="D333" s="1071"/>
      <c r="E333" s="1071"/>
      <c r="F333" s="1071"/>
      <c r="G333" s="864"/>
    </row>
    <row r="334" spans="1:7">
      <c r="A334" s="892"/>
      <c r="B334" s="892"/>
      <c r="C334" s="892"/>
      <c r="D334" s="1071"/>
      <c r="E334" s="1071"/>
      <c r="F334" s="1071"/>
      <c r="G334" s="864"/>
    </row>
    <row r="335" spans="1:7">
      <c r="A335" s="892"/>
      <c r="B335" s="892"/>
      <c r="C335" s="892"/>
      <c r="D335" s="864"/>
      <c r="E335" s="860"/>
      <c r="F335" s="874"/>
      <c r="G335" s="864"/>
    </row>
    <row r="336" spans="1:7" ht="14.25">
      <c r="A336" s="871"/>
      <c r="B336" s="872" t="s">
        <v>332</v>
      </c>
      <c r="C336" s="892"/>
      <c r="D336" s="1046" t="s">
        <v>1427</v>
      </c>
      <c r="E336" s="1046"/>
      <c r="F336" s="1046"/>
      <c r="G336" s="864"/>
    </row>
    <row r="337" spans="1:7">
      <c r="A337" s="892"/>
      <c r="B337" s="892"/>
      <c r="C337" s="892"/>
      <c r="D337" s="1046"/>
      <c r="E337" s="1046"/>
      <c r="F337" s="1046"/>
      <c r="G337" s="864"/>
    </row>
    <row r="338" spans="1:7">
      <c r="A338" s="892"/>
      <c r="B338" s="892"/>
      <c r="C338" s="892"/>
      <c r="D338" s="1046"/>
      <c r="E338" s="1046"/>
      <c r="F338" s="1046"/>
      <c r="G338" s="864"/>
    </row>
    <row r="339" spans="1:7">
      <c r="A339" s="892"/>
      <c r="B339" s="892"/>
      <c r="C339" s="892"/>
      <c r="D339" s="1046"/>
      <c r="E339" s="1046"/>
      <c r="F339" s="1046"/>
      <c r="G339" s="864"/>
    </row>
    <row r="340" spans="1:7">
      <c r="A340" s="892"/>
      <c r="B340" s="892"/>
      <c r="C340" s="892"/>
      <c r="D340" s="904"/>
      <c r="E340" s="860"/>
      <c r="F340" s="874"/>
      <c r="G340" s="864"/>
    </row>
    <row r="341" spans="1:7">
      <c r="A341" s="892"/>
      <c r="B341" s="892"/>
      <c r="C341" s="892"/>
      <c r="D341" s="1046" t="s">
        <v>1428</v>
      </c>
      <c r="E341" s="1046"/>
      <c r="F341" s="1046"/>
      <c r="G341" s="864"/>
    </row>
    <row r="342" spans="1:7">
      <c r="A342" s="892"/>
      <c r="B342" s="892"/>
      <c r="C342" s="892"/>
      <c r="D342" s="1046"/>
      <c r="E342" s="1046"/>
      <c r="F342" s="1046"/>
      <c r="G342" s="864"/>
    </row>
    <row r="343" spans="1:7">
      <c r="A343" s="892"/>
      <c r="B343" s="892"/>
      <c r="C343" s="892"/>
      <c r="D343" s="1046"/>
      <c r="E343" s="1046"/>
      <c r="F343" s="1046"/>
      <c r="G343" s="864"/>
    </row>
    <row r="344" spans="1:7">
      <c r="A344" s="892"/>
      <c r="B344" s="892"/>
      <c r="C344" s="892"/>
      <c r="D344" s="1046"/>
      <c r="E344" s="1046"/>
      <c r="F344" s="1046"/>
      <c r="G344" s="864"/>
    </row>
    <row r="345" spans="1:7" ht="18" customHeight="1">
      <c r="A345" s="892"/>
      <c r="B345" s="892"/>
      <c r="C345" s="892"/>
      <c r="D345" s="1046"/>
      <c r="E345" s="1046"/>
      <c r="F345" s="1046"/>
      <c r="G345" s="864"/>
    </row>
    <row r="346" spans="1:7">
      <c r="A346" s="892"/>
      <c r="B346" s="892"/>
      <c r="C346" s="892"/>
      <c r="D346" s="1046"/>
      <c r="E346" s="1046"/>
      <c r="F346" s="1046"/>
      <c r="G346" s="864"/>
    </row>
    <row r="347" spans="1:7">
      <c r="A347" s="892"/>
      <c r="B347" s="892"/>
      <c r="C347" s="892"/>
      <c r="D347" s="1046"/>
      <c r="E347" s="1046"/>
      <c r="F347" s="1046"/>
      <c r="G347" s="864"/>
    </row>
    <row r="348" spans="1:7">
      <c r="A348" s="892"/>
      <c r="B348" s="892"/>
      <c r="C348" s="892"/>
      <c r="D348" s="1046"/>
      <c r="E348" s="1046"/>
      <c r="F348" s="1046"/>
      <c r="G348" s="864"/>
    </row>
    <row r="349" spans="1:7" ht="8.25" customHeight="1">
      <c r="A349" s="892"/>
      <c r="B349" s="892"/>
      <c r="C349" s="892"/>
      <c r="D349" s="1046"/>
      <c r="E349" s="1046"/>
      <c r="F349" s="1046"/>
      <c r="G349" s="864"/>
    </row>
    <row r="350" spans="1:7" ht="13.7" customHeight="1">
      <c r="A350" s="892"/>
      <c r="B350" s="892"/>
      <c r="C350" s="892"/>
      <c r="D350" s="1039" t="s">
        <v>1429</v>
      </c>
      <c r="E350" s="1039"/>
      <c r="F350" s="1039"/>
      <c r="G350" s="864"/>
    </row>
    <row r="351" spans="1:7">
      <c r="A351" s="892"/>
      <c r="B351" s="892"/>
      <c r="C351" s="892"/>
      <c r="D351" s="1039"/>
      <c r="E351" s="1039"/>
      <c r="F351" s="1039"/>
      <c r="G351" s="864"/>
    </row>
    <row r="352" spans="1:7">
      <c r="A352" s="892"/>
      <c r="B352" s="892"/>
      <c r="C352" s="892"/>
      <c r="D352" s="1039"/>
      <c r="E352" s="1039"/>
      <c r="F352" s="1039"/>
      <c r="G352" s="864"/>
    </row>
    <row r="353" spans="1:7">
      <c r="A353" s="892"/>
      <c r="B353" s="892"/>
      <c r="C353" s="892"/>
      <c r="D353" s="1039"/>
      <c r="E353" s="1039"/>
      <c r="F353" s="1039"/>
      <c r="G353" s="864"/>
    </row>
    <row r="354" spans="1:7">
      <c r="A354" s="892"/>
      <c r="B354" s="892"/>
      <c r="C354" s="892"/>
      <c r="D354" s="1039"/>
      <c r="E354" s="1039"/>
      <c r="F354" s="1039"/>
      <c r="G354" s="864"/>
    </row>
    <row r="355" spans="1:7">
      <c r="A355" s="892"/>
      <c r="B355" s="892"/>
      <c r="C355" s="892"/>
      <c r="D355" s="1039"/>
      <c r="E355" s="1039"/>
      <c r="F355" s="1039"/>
      <c r="G355" s="864"/>
    </row>
    <row r="356" spans="1:7">
      <c r="A356" s="892"/>
      <c r="B356" s="892"/>
      <c r="C356" s="892"/>
      <c r="D356" s="1039"/>
      <c r="E356" s="1039"/>
      <c r="F356" s="1039"/>
      <c r="G356" s="864"/>
    </row>
    <row r="357" spans="1:7">
      <c r="A357" s="892"/>
      <c r="B357" s="892"/>
      <c r="C357" s="892"/>
      <c r="D357" s="1039"/>
      <c r="E357" s="1039"/>
      <c r="F357" s="1039"/>
      <c r="G357" s="864"/>
    </row>
    <row r="358" spans="1:7">
      <c r="A358" s="892"/>
      <c r="B358" s="892"/>
      <c r="C358" s="892"/>
      <c r="D358" s="1039"/>
      <c r="E358" s="1039"/>
      <c r="F358" s="1039"/>
      <c r="G358" s="864"/>
    </row>
    <row r="359" spans="1:7">
      <c r="A359" s="892"/>
      <c r="B359" s="892"/>
      <c r="C359" s="892"/>
      <c r="D359" s="1039"/>
      <c r="E359" s="1039"/>
      <c r="F359" s="1039"/>
      <c r="G359" s="864"/>
    </row>
    <row r="360" spans="1:7">
      <c r="A360" s="892"/>
      <c r="B360" s="892"/>
      <c r="C360" s="892"/>
      <c r="D360" s="1039"/>
      <c r="E360" s="1039"/>
      <c r="F360" s="1039"/>
      <c r="G360" s="864"/>
    </row>
    <row r="361" spans="1:7">
      <c r="A361" s="892"/>
      <c r="B361" s="892"/>
      <c r="C361" s="892"/>
      <c r="D361" s="1039"/>
      <c r="E361" s="1039"/>
      <c r="F361" s="1039"/>
      <c r="G361" s="864"/>
    </row>
    <row r="362" spans="1:7">
      <c r="A362" s="892"/>
      <c r="B362" s="892"/>
      <c r="C362" s="905"/>
      <c r="D362" s="1039"/>
      <c r="E362" s="1039"/>
      <c r="F362" s="1039"/>
      <c r="G362" s="864"/>
    </row>
    <row r="363" spans="1:7">
      <c r="A363" s="892"/>
      <c r="B363" s="892"/>
      <c r="C363" s="905"/>
      <c r="D363" s="1039"/>
      <c r="E363" s="1039"/>
      <c r="F363" s="1039"/>
      <c r="G363" s="864"/>
    </row>
    <row r="364" spans="1:7">
      <c r="A364" s="892"/>
      <c r="B364" s="892"/>
      <c r="C364" s="892"/>
      <c r="D364" s="1039"/>
      <c r="E364" s="1039"/>
      <c r="F364" s="1039"/>
      <c r="G364" s="864"/>
    </row>
    <row r="365" spans="1:7">
      <c r="A365" s="892"/>
      <c r="B365" s="892"/>
      <c r="C365" s="905"/>
      <c r="D365" s="1039"/>
      <c r="E365" s="1039"/>
      <c r="F365" s="1039"/>
      <c r="G365" s="864"/>
    </row>
    <row r="366" spans="1:7">
      <c r="A366" s="892"/>
      <c r="B366" s="892"/>
      <c r="C366" s="905"/>
      <c r="D366" s="1039"/>
      <c r="E366" s="1039"/>
      <c r="F366" s="1039"/>
      <c r="G366" s="864"/>
    </row>
    <row r="367" spans="1:7">
      <c r="A367" s="892"/>
      <c r="B367" s="892"/>
      <c r="C367" s="905"/>
      <c r="D367" s="1039"/>
      <c r="E367" s="1039"/>
      <c r="F367" s="1039"/>
      <c r="G367" s="864"/>
    </row>
    <row r="368" spans="1:7">
      <c r="A368" s="892"/>
      <c r="B368" s="892"/>
      <c r="C368" s="892"/>
      <c r="D368" s="904"/>
      <c r="E368" s="860"/>
      <c r="F368" s="874"/>
      <c r="G368" s="864"/>
    </row>
    <row r="369" spans="1:7">
      <c r="A369" s="892"/>
      <c r="B369" s="872" t="s">
        <v>332</v>
      </c>
      <c r="C369" s="892"/>
      <c r="D369" s="1039" t="s">
        <v>1430</v>
      </c>
      <c r="E369" s="1039"/>
      <c r="F369" s="1039"/>
      <c r="G369" s="864"/>
    </row>
    <row r="370" spans="1:7">
      <c r="A370" s="892"/>
      <c r="B370" s="892"/>
      <c r="C370" s="892"/>
      <c r="D370" s="1039"/>
      <c r="E370" s="1039"/>
      <c r="F370" s="1039"/>
      <c r="G370" s="864"/>
    </row>
    <row r="371" spans="1:7">
      <c r="A371" s="892"/>
      <c r="B371" s="892"/>
      <c r="C371" s="892"/>
      <c r="D371" s="860"/>
      <c r="E371" s="860"/>
      <c r="F371" s="874"/>
      <c r="G371" s="864"/>
    </row>
    <row r="372" spans="1:7" ht="14.25">
      <c r="A372" s="871"/>
      <c r="B372" s="872" t="s">
        <v>332</v>
      </c>
      <c r="C372" s="892"/>
      <c r="D372" s="1027" t="s">
        <v>1431</v>
      </c>
      <c r="E372" s="1027"/>
      <c r="F372" s="1027"/>
      <c r="G372" s="864"/>
    </row>
    <row r="373" spans="1:7" ht="14.25">
      <c r="A373" s="906"/>
      <c r="B373" s="906"/>
      <c r="C373" s="892"/>
      <c r="D373" s="1027"/>
      <c r="E373" s="1027"/>
      <c r="F373" s="1027"/>
      <c r="G373" s="864"/>
    </row>
    <row r="374" spans="1:7" ht="14.25">
      <c r="A374" s="906"/>
      <c r="B374" s="906"/>
      <c r="C374" s="892"/>
      <c r="D374" s="1027"/>
      <c r="E374" s="1027"/>
      <c r="F374" s="1027"/>
      <c r="G374" s="864"/>
    </row>
    <row r="375" spans="1:7" ht="14.25">
      <c r="A375" s="906"/>
      <c r="B375" s="906"/>
      <c r="C375" s="892"/>
      <c r="D375" s="1027"/>
      <c r="E375" s="1027"/>
      <c r="F375" s="1027"/>
      <c r="G375" s="864"/>
    </row>
    <row r="376" spans="1:7" ht="14.25">
      <c r="A376" s="906"/>
      <c r="B376" s="906"/>
      <c r="C376" s="892"/>
      <c r="D376" s="1027"/>
      <c r="E376" s="1027"/>
      <c r="F376" s="1027"/>
      <c r="G376" s="864"/>
    </row>
    <row r="377" spans="1:7">
      <c r="D377" s="874"/>
      <c r="E377" s="874"/>
      <c r="F377" s="874"/>
      <c r="G377" s="864"/>
    </row>
    <row r="378" spans="1:7" ht="14.25">
      <c r="A378" s="871"/>
      <c r="B378" s="872" t="s">
        <v>332</v>
      </c>
      <c r="C378" s="907"/>
      <c r="D378" s="1031" t="s">
        <v>1432</v>
      </c>
      <c r="E378" s="1031"/>
      <c r="F378" s="1031"/>
      <c r="G378" s="864"/>
    </row>
    <row r="379" spans="1:7" ht="14.25">
      <c r="A379" s="871"/>
      <c r="B379" s="871"/>
      <c r="D379" s="1031"/>
      <c r="E379" s="1031"/>
      <c r="F379" s="1031"/>
      <c r="G379" s="864"/>
    </row>
    <row r="380" spans="1:7">
      <c r="D380" s="1031"/>
      <c r="E380" s="1031"/>
      <c r="F380" s="1031"/>
      <c r="G380" s="864"/>
    </row>
    <row r="381" spans="1:7">
      <c r="D381" s="1031"/>
      <c r="E381" s="1031"/>
      <c r="F381" s="1031"/>
      <c r="G381" s="864"/>
    </row>
    <row r="382" spans="1:7">
      <c r="D382" s="1031"/>
      <c r="E382" s="1031"/>
      <c r="F382" s="1031"/>
      <c r="G382" s="864"/>
    </row>
    <row r="383" spans="1:7">
      <c r="D383" s="1031"/>
      <c r="E383" s="1031"/>
      <c r="F383" s="1031"/>
      <c r="G383" s="864"/>
    </row>
    <row r="384" spans="1:7">
      <c r="D384" s="1031"/>
      <c r="E384" s="1031"/>
      <c r="F384" s="1031"/>
      <c r="G384" s="864"/>
    </row>
    <row r="385" spans="1:7">
      <c r="D385" s="1031"/>
      <c r="E385" s="1031"/>
      <c r="F385" s="1031"/>
      <c r="G385" s="864"/>
    </row>
    <row r="386" spans="1:7">
      <c r="D386" s="1031"/>
      <c r="E386" s="1031"/>
      <c r="F386" s="1031"/>
      <c r="G386" s="864"/>
    </row>
    <row r="387" spans="1:7">
      <c r="D387" s="1031"/>
      <c r="E387" s="1031"/>
      <c r="F387" s="1031"/>
      <c r="G387" s="864"/>
    </row>
    <row r="388" spans="1:7">
      <c r="D388" s="1031"/>
      <c r="E388" s="1031"/>
      <c r="F388" s="1031"/>
      <c r="G388" s="864"/>
    </row>
    <row r="389" spans="1:7">
      <c r="D389" s="1031"/>
      <c r="E389" s="1031"/>
      <c r="F389" s="1031"/>
      <c r="G389" s="864"/>
    </row>
    <row r="390" spans="1:7">
      <c r="D390" s="1031"/>
      <c r="E390" s="1031"/>
      <c r="F390" s="1031"/>
      <c r="G390" s="864"/>
    </row>
    <row r="391" spans="1:7">
      <c r="A391" s="864"/>
      <c r="B391" s="864"/>
      <c r="C391" s="864"/>
      <c r="D391" s="1031"/>
      <c r="E391" s="1031"/>
      <c r="F391" s="1031"/>
      <c r="G391" s="864"/>
    </row>
    <row r="392" spans="1:7">
      <c r="A392" s="864"/>
      <c r="B392" s="864"/>
      <c r="C392" s="864"/>
      <c r="D392" s="1031"/>
      <c r="E392" s="1031"/>
      <c r="F392" s="1031"/>
      <c r="G392" s="864"/>
    </row>
    <row r="393" spans="1:7">
      <c r="A393" s="864"/>
      <c r="B393" s="864"/>
      <c r="C393" s="864"/>
      <c r="D393" s="1031"/>
      <c r="E393" s="1031"/>
      <c r="F393" s="1031"/>
      <c r="G393" s="864"/>
    </row>
    <row r="394" spans="1:7">
      <c r="A394" s="864"/>
      <c r="B394" s="864"/>
      <c r="C394" s="864"/>
      <c r="D394" s="1031"/>
      <c r="E394" s="1031"/>
      <c r="F394" s="1031"/>
      <c r="G394" s="864"/>
    </row>
    <row r="395" spans="1:7">
      <c r="A395" s="864"/>
      <c r="B395" s="864"/>
      <c r="C395" s="864"/>
      <c r="D395" s="1031"/>
      <c r="E395" s="1031"/>
      <c r="F395" s="1031"/>
      <c r="G395" s="864"/>
    </row>
    <row r="396" spans="1:7">
      <c r="A396" s="864"/>
      <c r="B396" s="864"/>
      <c r="C396" s="864"/>
      <c r="D396" s="1031"/>
      <c r="E396" s="1031"/>
      <c r="F396" s="1031"/>
      <c r="G396" s="864"/>
    </row>
    <row r="397" spans="1:7">
      <c r="A397" s="864"/>
      <c r="B397" s="864"/>
      <c r="C397" s="864"/>
      <c r="D397" s="1031"/>
      <c r="E397" s="1031"/>
      <c r="F397" s="1031"/>
      <c r="G397" s="864"/>
    </row>
    <row r="398" spans="1:7">
      <c r="A398" s="864"/>
      <c r="B398" s="864"/>
      <c r="C398" s="864"/>
      <c r="D398" s="1031"/>
      <c r="E398" s="1031"/>
      <c r="F398" s="1031"/>
      <c r="G398" s="864"/>
    </row>
    <row r="399" spans="1:7">
      <c r="A399" s="864"/>
      <c r="B399" s="864"/>
      <c r="C399" s="864"/>
      <c r="D399" s="1031"/>
      <c r="E399" s="1031"/>
      <c r="F399" s="1031"/>
      <c r="G399" s="864"/>
    </row>
    <row r="400" spans="1:7">
      <c r="A400" s="864"/>
      <c r="B400" s="864"/>
      <c r="C400" s="864"/>
      <c r="D400" s="1031"/>
      <c r="E400" s="1031"/>
      <c r="F400" s="1031"/>
      <c r="G400" s="864"/>
    </row>
    <row r="401" spans="1:7">
      <c r="A401" s="864"/>
      <c r="B401" s="864"/>
      <c r="C401" s="864"/>
      <c r="D401" s="1031"/>
      <c r="E401" s="1031"/>
      <c r="F401" s="1031"/>
      <c r="G401" s="864"/>
    </row>
    <row r="402" spans="1:7">
      <c r="A402" s="864"/>
      <c r="B402" s="864"/>
      <c r="C402" s="864"/>
      <c r="D402" s="1031"/>
      <c r="E402" s="1031"/>
      <c r="F402" s="1031"/>
      <c r="G402" s="864"/>
    </row>
    <row r="403" spans="1:7">
      <c r="A403" s="864"/>
      <c r="B403" s="864"/>
      <c r="C403" s="864"/>
      <c r="D403" s="1031"/>
      <c r="E403" s="1031"/>
      <c r="F403" s="1031"/>
      <c r="G403" s="864"/>
    </row>
    <row r="404" spans="1:7">
      <c r="A404" s="864"/>
      <c r="B404" s="864"/>
      <c r="C404" s="864"/>
      <c r="D404" s="1031"/>
      <c r="E404" s="1031"/>
      <c r="F404" s="1031"/>
      <c r="G404" s="864"/>
    </row>
    <row r="405" spans="1:7">
      <c r="A405" s="864"/>
      <c r="B405" s="864"/>
      <c r="C405" s="864"/>
      <c r="D405" s="1031"/>
      <c r="E405" s="1031"/>
      <c r="F405" s="1031"/>
      <c r="G405" s="864"/>
    </row>
    <row r="406" spans="1:7">
      <c r="A406" s="864"/>
      <c r="B406" s="864"/>
      <c r="C406" s="864"/>
      <c r="D406" s="1031"/>
      <c r="E406" s="1031"/>
      <c r="F406" s="1031"/>
      <c r="G406" s="864"/>
    </row>
    <row r="407" spans="1:7" s="909" customFormat="1">
      <c r="A407" s="862"/>
      <c r="B407" s="862"/>
      <c r="C407" s="862"/>
      <c r="D407" s="1031"/>
      <c r="E407" s="1031"/>
      <c r="F407" s="1031"/>
      <c r="G407" s="908"/>
    </row>
    <row r="408" spans="1:7" s="909" customFormat="1" ht="40.700000000000003" customHeight="1">
      <c r="A408" s="862"/>
      <c r="B408" s="862"/>
      <c r="C408" s="862"/>
      <c r="D408" s="1031"/>
      <c r="E408" s="1031"/>
      <c r="F408" s="1031"/>
      <c r="G408" s="908"/>
    </row>
    <row r="409" spans="1:7" s="909" customFormat="1">
      <c r="A409" s="862"/>
      <c r="B409" s="862"/>
      <c r="C409" s="862"/>
      <c r="D409" s="874"/>
      <c r="E409" s="874"/>
      <c r="F409" s="874"/>
      <c r="G409" s="908"/>
    </row>
    <row r="410" spans="1:7" ht="14.25">
      <c r="A410" s="871"/>
      <c r="B410" s="872" t="s">
        <v>332</v>
      </c>
      <c r="C410" s="907"/>
      <c r="D410" s="1036" t="s">
        <v>1433</v>
      </c>
      <c r="E410" s="1036"/>
      <c r="F410" s="1036"/>
    </row>
    <row r="411" spans="1:7">
      <c r="D411" s="1040" t="s">
        <v>1167</v>
      </c>
      <c r="E411" s="1040"/>
      <c r="F411" s="1040"/>
    </row>
    <row r="412" spans="1:7">
      <c r="D412" s="1067" t="s">
        <v>1434</v>
      </c>
      <c r="E412" s="1067"/>
      <c r="F412" s="1067"/>
    </row>
    <row r="413" spans="1:7">
      <c r="D413" s="1067"/>
      <c r="E413" s="1067"/>
      <c r="F413" s="1067"/>
    </row>
    <row r="414" spans="1:7">
      <c r="D414" s="1067"/>
      <c r="E414" s="1067"/>
      <c r="F414" s="1067"/>
    </row>
    <row r="415" spans="1:7">
      <c r="D415" s="1067"/>
      <c r="E415" s="1067"/>
      <c r="F415" s="1067"/>
    </row>
    <row r="416" spans="1:7">
      <c r="D416" s="874"/>
      <c r="E416" s="874"/>
      <c r="F416" s="874"/>
      <c r="G416" s="864"/>
    </row>
    <row r="417" spans="1:7" ht="14.25">
      <c r="A417" s="871"/>
      <c r="B417" s="872" t="s">
        <v>332</v>
      </c>
      <c r="C417" s="907"/>
      <c r="D417" s="1031" t="s">
        <v>1435</v>
      </c>
      <c r="E417" s="1031"/>
      <c r="F417" s="1031"/>
      <c r="G417" s="864"/>
    </row>
    <row r="418" spans="1:7">
      <c r="D418" s="1031"/>
      <c r="E418" s="1031"/>
      <c r="F418" s="1031"/>
      <c r="G418" s="864"/>
    </row>
    <row r="419" spans="1:7">
      <c r="D419" s="1031"/>
      <c r="E419" s="1031"/>
      <c r="F419" s="1031"/>
      <c r="G419" s="864"/>
    </row>
    <row r="420" spans="1:7">
      <c r="D420" s="858"/>
      <c r="E420" s="858"/>
      <c r="F420" s="858"/>
      <c r="G420" s="864"/>
    </row>
    <row r="421" spans="1:7" ht="14.25">
      <c r="B421" s="872" t="s">
        <v>332</v>
      </c>
      <c r="C421" s="871"/>
      <c r="D421" s="1067" t="s">
        <v>1534</v>
      </c>
      <c r="E421" s="1067"/>
      <c r="F421" s="1067"/>
      <c r="G421" s="864"/>
    </row>
    <row r="422" spans="1:7">
      <c r="D422" s="1067"/>
      <c r="E422" s="1067"/>
      <c r="F422" s="1067"/>
      <c r="G422" s="864"/>
    </row>
    <row r="423" spans="1:7">
      <c r="D423" s="874"/>
      <c r="E423" s="874"/>
      <c r="F423" s="874"/>
      <c r="G423" s="864"/>
    </row>
    <row r="424" spans="1:7" ht="14.25">
      <c r="B424" s="872" t="s">
        <v>332</v>
      </c>
      <c r="C424" s="871"/>
      <c r="D424" s="1067" t="s">
        <v>1437</v>
      </c>
      <c r="E424" s="1067"/>
      <c r="F424" s="1067"/>
      <c r="G424" s="864"/>
    </row>
    <row r="425" spans="1:7">
      <c r="D425" s="1067"/>
      <c r="E425" s="1067"/>
      <c r="F425" s="1067"/>
      <c r="G425" s="864"/>
    </row>
    <row r="426" spans="1:7">
      <c r="D426" s="1067"/>
      <c r="E426" s="1067"/>
      <c r="F426" s="1067"/>
      <c r="G426" s="864"/>
    </row>
    <row r="427" spans="1:7">
      <c r="D427" s="1067"/>
      <c r="E427" s="1067"/>
      <c r="F427" s="1067"/>
      <c r="G427" s="864"/>
    </row>
    <row r="428" spans="1:7">
      <c r="B428" s="872" t="s">
        <v>332</v>
      </c>
      <c r="D428" s="1067"/>
      <c r="E428" s="1067"/>
      <c r="F428" s="1067"/>
      <c r="G428" s="864"/>
    </row>
    <row r="429" spans="1:7">
      <c r="A429" s="864"/>
      <c r="B429" s="864"/>
      <c r="C429" s="864"/>
      <c r="D429" s="1067"/>
      <c r="E429" s="1067"/>
      <c r="F429" s="1067"/>
      <c r="G429" s="864"/>
    </row>
    <row r="430" spans="1:7">
      <c r="A430" s="864"/>
      <c r="C430" s="864"/>
      <c r="D430" s="1067"/>
      <c r="E430" s="1067"/>
      <c r="F430" s="1067"/>
      <c r="G430" s="864"/>
    </row>
    <row r="431" spans="1:7">
      <c r="A431" s="864"/>
      <c r="B431" s="872" t="s">
        <v>332</v>
      </c>
      <c r="C431" s="864"/>
      <c r="D431" s="1067"/>
      <c r="E431" s="1067"/>
      <c r="F431" s="1067"/>
      <c r="G431" s="864"/>
    </row>
    <row r="432" spans="1:7">
      <c r="A432" s="864"/>
      <c r="B432" s="864"/>
      <c r="C432" s="864"/>
      <c r="D432" s="1067"/>
      <c r="E432" s="1067"/>
      <c r="F432" s="1067"/>
      <c r="G432" s="864"/>
    </row>
    <row r="433" spans="1:7">
      <c r="A433" s="864"/>
      <c r="C433" s="864"/>
      <c r="D433" s="1067"/>
      <c r="E433" s="1067"/>
      <c r="F433" s="1067"/>
      <c r="G433" s="864"/>
    </row>
    <row r="434" spans="1:7">
      <c r="A434" s="864"/>
      <c r="C434" s="864"/>
      <c r="D434" s="1067"/>
      <c r="E434" s="1067"/>
      <c r="F434" s="1067"/>
      <c r="G434" s="864"/>
    </row>
    <row r="435" spans="1:7">
      <c r="A435" s="864"/>
      <c r="B435" s="872" t="s">
        <v>332</v>
      </c>
      <c r="C435" s="864"/>
      <c r="D435" s="1067"/>
      <c r="E435" s="1067"/>
      <c r="F435" s="1067"/>
      <c r="G435" s="864"/>
    </row>
    <row r="436" spans="1:7">
      <c r="A436" s="864"/>
      <c r="B436" s="864"/>
      <c r="C436" s="864"/>
      <c r="D436" s="1067"/>
      <c r="E436" s="1067"/>
      <c r="F436" s="1067"/>
      <c r="G436" s="864"/>
    </row>
    <row r="437" spans="1:7">
      <c r="A437" s="864"/>
      <c r="B437" s="872" t="s">
        <v>332</v>
      </c>
      <c r="C437" s="864"/>
      <c r="D437" s="1067"/>
      <c r="E437" s="1067"/>
      <c r="F437" s="1067"/>
      <c r="G437" s="864"/>
    </row>
    <row r="438" spans="1:7">
      <c r="A438" s="864"/>
      <c r="B438" s="864"/>
      <c r="C438" s="864"/>
      <c r="D438" s="910"/>
      <c r="E438" s="910"/>
      <c r="F438" s="910"/>
      <c r="G438" s="864"/>
    </row>
    <row r="439" spans="1:7">
      <c r="A439" s="864"/>
      <c r="B439" s="872" t="s">
        <v>332</v>
      </c>
      <c r="C439" s="864"/>
      <c r="D439" s="1067" t="s">
        <v>1438</v>
      </c>
      <c r="E439" s="1067"/>
      <c r="F439" s="1067"/>
      <c r="G439" s="864"/>
    </row>
    <row r="440" spans="1:7">
      <c r="A440" s="864"/>
      <c r="B440" s="864"/>
      <c r="C440" s="864"/>
      <c r="D440" s="1067"/>
      <c r="E440" s="1067"/>
      <c r="F440" s="1067"/>
      <c r="G440" s="864"/>
    </row>
    <row r="441" spans="1:7">
      <c r="A441" s="864"/>
      <c r="B441" s="864"/>
      <c r="C441" s="864"/>
      <c r="D441" s="1067"/>
      <c r="E441" s="1067"/>
      <c r="F441" s="1067"/>
      <c r="G441" s="864"/>
    </row>
    <row r="442" spans="1:7">
      <c r="A442" s="864"/>
      <c r="B442" s="864"/>
      <c r="C442" s="864"/>
      <c r="D442" s="1067"/>
      <c r="E442" s="1067"/>
      <c r="F442" s="1067"/>
      <c r="G442" s="864"/>
    </row>
    <row r="443" spans="1:7">
      <c r="D443" s="1067"/>
      <c r="E443" s="1067"/>
      <c r="F443" s="1067"/>
    </row>
    <row r="444" spans="1:7">
      <c r="D444" s="874"/>
      <c r="E444" s="874"/>
      <c r="F444" s="874"/>
    </row>
    <row r="445" spans="1:7">
      <c r="B445" s="872" t="s">
        <v>332</v>
      </c>
      <c r="D445" s="1070" t="s">
        <v>1439</v>
      </c>
      <c r="E445" s="1070"/>
      <c r="F445" s="1070"/>
    </row>
    <row r="446" spans="1:7">
      <c r="A446" s="874"/>
      <c r="B446" s="874"/>
    </row>
    <row r="447" spans="1:7">
      <c r="A447" s="996" t="s">
        <v>1266</v>
      </c>
      <c r="B447" s="996"/>
      <c r="C447" s="996"/>
      <c r="D447" s="996"/>
      <c r="E447" s="996"/>
      <c r="F447" s="996"/>
      <c r="G447" s="996"/>
    </row>
    <row r="448" spans="1:7">
      <c r="A448" s="874"/>
      <c r="B448" s="874"/>
    </row>
    <row r="449" spans="1:7">
      <c r="D449" s="1047" t="s">
        <v>1010</v>
      </c>
      <c r="E449" s="1047"/>
      <c r="F449" s="1047"/>
    </row>
    <row r="450" spans="1:7" s="865" customFormat="1" ht="14.25">
      <c r="A450" s="879"/>
      <c r="B450" s="879"/>
      <c r="C450" s="875"/>
      <c r="D450" s="1048" t="s">
        <v>1440</v>
      </c>
      <c r="E450" s="1048"/>
      <c r="F450" s="1048"/>
      <c r="G450" s="876"/>
    </row>
    <row r="451" spans="1:7" s="865" customFormat="1" ht="14.25">
      <c r="A451" s="879"/>
      <c r="B451" s="879"/>
      <c r="C451" s="875"/>
      <c r="D451" s="861"/>
      <c r="E451" s="744"/>
      <c r="F451" s="744"/>
      <c r="G451" s="876"/>
    </row>
    <row r="452" spans="1:7" s="865" customFormat="1" ht="14.25">
      <c r="A452" s="871"/>
      <c r="B452" s="872" t="s">
        <v>332</v>
      </c>
      <c r="C452" s="875"/>
      <c r="D452" s="1049" t="s">
        <v>1441</v>
      </c>
      <c r="E452" s="1049"/>
      <c r="F452" s="1049"/>
      <c r="G452" s="876"/>
    </row>
    <row r="453" spans="1:7" s="865" customFormat="1" ht="14.25">
      <c r="A453" s="871"/>
      <c r="B453" s="871"/>
      <c r="C453" s="875"/>
      <c r="D453" s="1049"/>
      <c r="E453" s="1049"/>
      <c r="F453" s="1049"/>
      <c r="G453" s="876"/>
    </row>
    <row r="454" spans="1:7" s="865" customFormat="1" ht="14.25">
      <c r="A454" s="871"/>
      <c r="B454" s="871"/>
      <c r="C454" s="875"/>
      <c r="D454" s="859"/>
      <c r="E454" s="744"/>
      <c r="F454" s="744"/>
      <c r="G454" s="876"/>
    </row>
    <row r="455" spans="1:7">
      <c r="B455" s="872" t="s">
        <v>332</v>
      </c>
      <c r="D455" s="1019" t="s">
        <v>1442</v>
      </c>
      <c r="E455" s="1019"/>
      <c r="F455" s="1019"/>
    </row>
    <row r="456" spans="1:7" ht="14.25">
      <c r="A456" s="871"/>
      <c r="D456" s="1019"/>
      <c r="E456" s="1019"/>
      <c r="F456" s="1019"/>
    </row>
    <row r="457" spans="1:7" ht="14.25">
      <c r="A457" s="871"/>
      <c r="B457" s="871"/>
      <c r="D457" s="1019"/>
      <c r="E457" s="1019"/>
      <c r="F457" s="1019"/>
    </row>
    <row r="458" spans="1:7" ht="14.25">
      <c r="A458" s="871"/>
      <c r="B458" s="871"/>
      <c r="D458" s="1019"/>
      <c r="E458" s="1019"/>
      <c r="F458" s="1019"/>
    </row>
    <row r="459" spans="1:7">
      <c r="D459" s="765"/>
      <c r="E459" s="765"/>
      <c r="F459" s="765"/>
      <c r="G459" s="864"/>
    </row>
    <row r="460" spans="1:7" ht="14.25">
      <c r="A460" s="871"/>
      <c r="B460" s="872" t="s">
        <v>332</v>
      </c>
      <c r="D460" s="988" t="s">
        <v>1443</v>
      </c>
      <c r="E460" s="988"/>
      <c r="F460" s="988"/>
      <c r="G460" s="864"/>
    </row>
    <row r="461" spans="1:7" ht="14.25">
      <c r="A461" s="871"/>
      <c r="B461" s="871"/>
      <c r="D461" s="988"/>
      <c r="E461" s="988"/>
      <c r="F461" s="988"/>
      <c r="G461" s="864"/>
    </row>
    <row r="462" spans="1:7" ht="14.25">
      <c r="A462" s="871"/>
      <c r="D462" s="988"/>
      <c r="E462" s="988"/>
      <c r="F462" s="988"/>
      <c r="G462" s="864"/>
    </row>
    <row r="463" spans="1:7" ht="14.25">
      <c r="A463" s="871"/>
      <c r="B463" s="871"/>
      <c r="D463" s="765"/>
      <c r="E463" s="765"/>
      <c r="F463" s="765"/>
      <c r="G463" s="864"/>
    </row>
    <row r="464" spans="1:7" ht="14.25">
      <c r="A464" s="871"/>
      <c r="B464" s="872" t="s">
        <v>332</v>
      </c>
      <c r="D464" s="1036" t="s">
        <v>1444</v>
      </c>
      <c r="E464" s="1036"/>
      <c r="F464" s="1036"/>
      <c r="G464" s="864"/>
    </row>
    <row r="465" spans="1:7" ht="14.25">
      <c r="A465" s="871"/>
      <c r="B465" s="871"/>
      <c r="D465" s="859"/>
      <c r="E465" s="744"/>
      <c r="F465" s="744"/>
      <c r="G465" s="864"/>
    </row>
    <row r="466" spans="1:7" ht="14.25">
      <c r="A466" s="871"/>
      <c r="B466" s="872" t="s">
        <v>332</v>
      </c>
      <c r="D466" s="1031" t="s">
        <v>1445</v>
      </c>
      <c r="E466" s="1031"/>
      <c r="F466" s="1031"/>
      <c r="G466" s="864"/>
    </row>
    <row r="467" spans="1:7" ht="14.25">
      <c r="A467" s="871"/>
      <c r="D467" s="1031"/>
      <c r="E467" s="1031"/>
      <c r="F467" s="1031"/>
      <c r="G467" s="864"/>
    </row>
    <row r="468" spans="1:7">
      <c r="A468" s="894"/>
      <c r="B468" s="894"/>
      <c r="D468" s="805"/>
      <c r="E468" s="744"/>
      <c r="F468" s="744"/>
      <c r="G468" s="864"/>
    </row>
    <row r="469" spans="1:7">
      <c r="A469" s="894"/>
      <c r="B469" s="872" t="s">
        <v>332</v>
      </c>
      <c r="D469" s="1036" t="s">
        <v>1446</v>
      </c>
      <c r="E469" s="1036"/>
      <c r="F469" s="1036"/>
      <c r="G469" s="864"/>
    </row>
    <row r="470" spans="1:7" ht="14.25">
      <c r="A470" s="871"/>
      <c r="B470" s="871"/>
      <c r="D470" s="874"/>
    </row>
    <row r="471" spans="1:7">
      <c r="A471" s="996" t="s">
        <v>1267</v>
      </c>
      <c r="B471" s="996"/>
      <c r="C471" s="996"/>
      <c r="D471" s="996"/>
      <c r="E471" s="996"/>
      <c r="F471" s="996"/>
      <c r="G471" s="996"/>
    </row>
    <row r="472" spans="1:7" s="794" customFormat="1" ht="12" customHeight="1">
      <c r="A472" s="871"/>
      <c r="B472" s="871"/>
      <c r="C472" s="878"/>
      <c r="D472" s="859"/>
      <c r="E472" s="744"/>
      <c r="F472" s="744"/>
      <c r="G472" s="744"/>
    </row>
    <row r="473" spans="1:7" s="794" customFormat="1">
      <c r="A473" s="875"/>
      <c r="B473" s="875"/>
      <c r="C473" s="911"/>
      <c r="D473" s="1082" t="s">
        <v>906</v>
      </c>
      <c r="E473" s="1082"/>
      <c r="F473" s="1082"/>
      <c r="G473" s="765"/>
    </row>
    <row r="474" spans="1:7" s="794" customFormat="1">
      <c r="A474" s="875"/>
      <c r="B474" s="875"/>
      <c r="C474" s="911"/>
      <c r="D474" s="940" t="s">
        <v>1543</v>
      </c>
      <c r="E474" s="940"/>
      <c r="F474" s="940"/>
      <c r="G474" s="765"/>
    </row>
    <row r="475" spans="1:7" s="794" customFormat="1">
      <c r="A475" s="875"/>
      <c r="B475" s="875"/>
      <c r="C475" s="911"/>
      <c r="D475" s="940" t="s">
        <v>1544</v>
      </c>
      <c r="E475" s="940"/>
      <c r="F475" s="940"/>
      <c r="G475" s="765"/>
    </row>
    <row r="476" spans="1:7" s="794" customFormat="1">
      <c r="A476" s="875"/>
      <c r="B476" s="875"/>
      <c r="C476" s="911"/>
      <c r="D476" s="939"/>
      <c r="E476" s="939"/>
      <c r="F476" s="939"/>
      <c r="G476" s="765"/>
    </row>
    <row r="477" spans="1:7" s="794" customFormat="1" ht="13.7" customHeight="1">
      <c r="A477" s="869"/>
      <c r="B477" s="872" t="s">
        <v>332</v>
      </c>
      <c r="C477" s="873"/>
      <c r="D477" s="1030" t="s">
        <v>1542</v>
      </c>
      <c r="E477" s="1030"/>
      <c r="F477" s="1030"/>
      <c r="G477" s="744"/>
    </row>
    <row r="478" spans="1:7" s="794" customFormat="1">
      <c r="A478" s="869"/>
      <c r="B478" s="869"/>
      <c r="C478" s="873"/>
      <c r="D478" s="1030"/>
      <c r="E478" s="1030"/>
      <c r="F478" s="1030"/>
      <c r="G478" s="744"/>
    </row>
    <row r="479" spans="1:7" s="794" customFormat="1">
      <c r="A479" s="869"/>
      <c r="B479" s="869"/>
      <c r="C479" s="873"/>
      <c r="D479" s="912"/>
      <c r="E479" s="744"/>
      <c r="F479" s="859"/>
      <c r="G479" s="744"/>
    </row>
    <row r="480" spans="1:7" s="794" customFormat="1" ht="14.45" customHeight="1">
      <c r="A480" s="871"/>
      <c r="B480" s="872" t="s">
        <v>332</v>
      </c>
      <c r="C480" s="873"/>
      <c r="D480" s="1030" t="s">
        <v>1309</v>
      </c>
      <c r="E480" s="1030"/>
      <c r="F480" s="1030"/>
      <c r="G480" s="744"/>
    </row>
    <row r="481" spans="1:7" s="794" customFormat="1">
      <c r="A481" s="869"/>
      <c r="B481" s="869"/>
      <c r="C481" s="873"/>
      <c r="D481" s="1030"/>
      <c r="E481" s="1030"/>
      <c r="F481" s="1030"/>
      <c r="G481" s="744"/>
    </row>
    <row r="482" spans="1:7" s="794" customFormat="1">
      <c r="A482" s="869"/>
      <c r="B482" s="869"/>
      <c r="C482" s="873"/>
      <c r="D482" s="1030"/>
      <c r="E482" s="1030"/>
      <c r="F482" s="1030"/>
      <c r="G482" s="744"/>
    </row>
    <row r="483" spans="1:7" s="794" customFormat="1">
      <c r="A483" s="869"/>
      <c r="B483" s="869"/>
      <c r="C483" s="873"/>
      <c r="D483" s="1030"/>
      <c r="E483" s="1030"/>
      <c r="F483" s="1030"/>
      <c r="G483" s="744"/>
    </row>
    <row r="484" spans="1:7" s="794" customFormat="1">
      <c r="A484" s="869"/>
      <c r="B484" s="869"/>
      <c r="C484" s="873"/>
      <c r="D484" s="1030"/>
      <c r="E484" s="1030"/>
      <c r="F484" s="1030"/>
      <c r="G484" s="744"/>
    </row>
    <row r="485" spans="1:7" s="794" customFormat="1">
      <c r="A485" s="869"/>
      <c r="B485" s="869"/>
      <c r="C485" s="873"/>
      <c r="D485" s="805"/>
      <c r="E485" s="744"/>
      <c r="F485" s="859"/>
      <c r="G485" s="744"/>
    </row>
    <row r="486" spans="1:7" s="794" customFormat="1" ht="14.45" customHeight="1">
      <c r="A486" s="871"/>
      <c r="B486" s="872" t="s">
        <v>332</v>
      </c>
      <c r="C486" s="873"/>
      <c r="D486" s="1030" t="s">
        <v>1312</v>
      </c>
      <c r="E486" s="1030"/>
      <c r="F486" s="1030"/>
      <c r="G486" s="744"/>
    </row>
    <row r="487" spans="1:7" s="794" customFormat="1">
      <c r="A487" s="869"/>
      <c r="B487" s="869"/>
      <c r="C487" s="873"/>
      <c r="D487" s="1030"/>
      <c r="E487" s="1030"/>
      <c r="F487" s="1030"/>
      <c r="G487" s="744"/>
    </row>
    <row r="488" spans="1:7" s="794" customFormat="1">
      <c r="A488" s="869"/>
      <c r="B488" s="869"/>
      <c r="C488" s="873"/>
      <c r="D488" s="1030"/>
      <c r="E488" s="1030"/>
      <c r="F488" s="1030"/>
      <c r="G488" s="744"/>
    </row>
    <row r="489" spans="1:7" s="794" customFormat="1">
      <c r="A489" s="869"/>
      <c r="B489" s="869"/>
      <c r="C489" s="873"/>
      <c r="D489" s="1030"/>
      <c r="E489" s="1030"/>
      <c r="F489" s="1030"/>
      <c r="G489" s="744"/>
    </row>
    <row r="490" spans="1:7" s="794" customFormat="1" ht="9.9499999999999993" customHeight="1">
      <c r="A490" s="869"/>
      <c r="B490" s="869"/>
      <c r="C490" s="873"/>
      <c r="D490" s="805"/>
      <c r="E490" s="744"/>
      <c r="F490" s="859"/>
      <c r="G490" s="744"/>
    </row>
    <row r="491" spans="1:7" s="794" customFormat="1" ht="14.45" customHeight="1">
      <c r="A491" s="871"/>
      <c r="B491" s="872" t="s">
        <v>332</v>
      </c>
      <c r="C491" s="873"/>
      <c r="D491" s="1030" t="s">
        <v>1310</v>
      </c>
      <c r="E491" s="1030"/>
      <c r="F491" s="1030"/>
      <c r="G491" s="744"/>
    </row>
    <row r="492" spans="1:7" s="794" customFormat="1">
      <c r="A492" s="869"/>
      <c r="B492" s="869"/>
      <c r="C492" s="873"/>
      <c r="D492" s="1030"/>
      <c r="E492" s="1030"/>
      <c r="F492" s="1030"/>
      <c r="G492" s="744"/>
    </row>
    <row r="493" spans="1:7" s="794" customFormat="1">
      <c r="A493" s="869"/>
      <c r="B493" s="869"/>
      <c r="C493" s="873"/>
      <c r="D493" s="1030"/>
      <c r="E493" s="1030"/>
      <c r="F493" s="1030"/>
      <c r="G493" s="744"/>
    </row>
    <row r="494" spans="1:7" s="794" customFormat="1">
      <c r="A494" s="869"/>
      <c r="B494" s="869"/>
      <c r="C494" s="873"/>
      <c r="D494" s="857"/>
      <c r="E494" s="857"/>
      <c r="F494" s="857"/>
      <c r="G494" s="744"/>
    </row>
    <row r="495" spans="1:7" s="794" customFormat="1" ht="14.45" customHeight="1">
      <c r="A495" s="871"/>
      <c r="B495" s="872" t="s">
        <v>332</v>
      </c>
      <c r="C495" s="873"/>
      <c r="D495" s="1030" t="s">
        <v>1311</v>
      </c>
      <c r="E495" s="1030"/>
      <c r="F495" s="1030"/>
      <c r="G495" s="744"/>
    </row>
    <row r="496" spans="1:7" s="794" customFormat="1">
      <c r="A496" s="869"/>
      <c r="B496" s="869"/>
      <c r="C496" s="873"/>
      <c r="D496" s="1030"/>
      <c r="E496" s="1030"/>
      <c r="F496" s="1030"/>
      <c r="G496" s="744"/>
    </row>
    <row r="497" spans="1:7" s="794" customFormat="1">
      <c r="A497" s="869"/>
      <c r="B497" s="869"/>
      <c r="C497" s="873"/>
      <c r="D497" s="1030"/>
      <c r="E497" s="1030"/>
      <c r="F497" s="1030"/>
      <c r="G497" s="744"/>
    </row>
    <row r="498" spans="1:7" s="794" customFormat="1">
      <c r="A498" s="869"/>
      <c r="B498" s="869"/>
      <c r="C498" s="873"/>
      <c r="D498" s="1030"/>
      <c r="E498" s="1030"/>
      <c r="F498" s="1030"/>
      <c r="G498" s="744"/>
    </row>
    <row r="499" spans="1:7" s="794" customFormat="1">
      <c r="A499" s="869"/>
      <c r="B499" s="869"/>
      <c r="C499" s="873"/>
      <c r="D499" s="1030"/>
      <c r="E499" s="1030"/>
      <c r="F499" s="1030"/>
      <c r="G499" s="744"/>
    </row>
    <row r="500" spans="1:7" s="794" customFormat="1">
      <c r="A500" s="869"/>
      <c r="B500" s="869"/>
      <c r="C500" s="873"/>
      <c r="D500" s="1030"/>
      <c r="E500" s="1030"/>
      <c r="F500" s="1030"/>
      <c r="G500" s="744"/>
    </row>
    <row r="501" spans="1:7" s="794" customFormat="1">
      <c r="A501" s="869"/>
      <c r="B501" s="869"/>
      <c r="C501" s="873"/>
      <c r="D501" s="1030"/>
      <c r="E501" s="1030"/>
      <c r="F501" s="1030"/>
      <c r="G501" s="744"/>
    </row>
    <row r="502" spans="1:7" s="794" customFormat="1">
      <c r="A502" s="913"/>
      <c r="B502" s="913"/>
      <c r="C502" s="914"/>
      <c r="D502" s="1030"/>
      <c r="E502" s="1030"/>
      <c r="F502" s="1030"/>
      <c r="G502" s="744"/>
    </row>
    <row r="503" spans="1:7" s="794" customFormat="1">
      <c r="A503" s="913"/>
      <c r="B503" s="913"/>
      <c r="C503" s="914"/>
      <c r="D503" s="1030"/>
      <c r="E503" s="1030"/>
      <c r="F503" s="1030"/>
      <c r="G503" s="744"/>
    </row>
    <row r="504" spans="1:7" s="794" customFormat="1">
      <c r="A504" s="913"/>
      <c r="B504" s="913"/>
      <c r="C504" s="914"/>
      <c r="D504" s="805"/>
      <c r="E504" s="744"/>
      <c r="F504" s="859"/>
      <c r="G504" s="744"/>
    </row>
    <row r="505" spans="1:7" s="794" customFormat="1" ht="13.7" customHeight="1">
      <c r="A505" s="913"/>
      <c r="B505" s="872" t="s">
        <v>332</v>
      </c>
      <c r="C505" s="914"/>
      <c r="D505" s="1030" t="s">
        <v>1465</v>
      </c>
      <c r="E505" s="1030"/>
      <c r="F505" s="1030"/>
      <c r="G505" s="744"/>
    </row>
    <row r="506" spans="1:7" s="794" customFormat="1">
      <c r="A506" s="913"/>
      <c r="B506" s="913"/>
      <c r="C506" s="914"/>
      <c r="D506" s="1030"/>
      <c r="E506" s="1030"/>
      <c r="F506" s="1030"/>
      <c r="G506" s="744"/>
    </row>
    <row r="507" spans="1:7" s="794" customFormat="1">
      <c r="A507" s="913"/>
      <c r="B507" s="913"/>
      <c r="C507" s="914"/>
      <c r="D507" s="1030"/>
      <c r="E507" s="1030"/>
      <c r="F507" s="1030"/>
      <c r="G507" s="744"/>
    </row>
    <row r="508" spans="1:7" s="794" customFormat="1">
      <c r="A508" s="913"/>
      <c r="B508" s="913"/>
      <c r="C508" s="914"/>
      <c r="D508" s="1030"/>
      <c r="E508" s="1030"/>
      <c r="F508" s="1030"/>
      <c r="G508" s="744"/>
    </row>
    <row r="509" spans="1:7" s="794" customFormat="1">
      <c r="A509" s="869"/>
      <c r="B509" s="869"/>
      <c r="C509" s="873"/>
      <c r="D509" s="1030"/>
      <c r="E509" s="1030"/>
      <c r="F509" s="1030"/>
      <c r="G509" s="744"/>
    </row>
    <row r="510" spans="1:7" s="794" customFormat="1">
      <c r="A510" s="869"/>
      <c r="B510" s="869"/>
      <c r="C510" s="873"/>
      <c r="D510" s="857"/>
      <c r="E510" s="857"/>
      <c r="F510" s="857"/>
      <c r="G510" s="744"/>
    </row>
    <row r="511" spans="1:7" s="794" customFormat="1" ht="14.45" customHeight="1">
      <c r="A511" s="871"/>
      <c r="B511" s="872" t="s">
        <v>332</v>
      </c>
      <c r="C511" s="878"/>
      <c r="D511" s="1030" t="s">
        <v>1313</v>
      </c>
      <c r="E511" s="1030"/>
      <c r="F511" s="1030"/>
      <c r="G511" s="744"/>
    </row>
    <row r="512" spans="1:7" s="794" customFormat="1">
      <c r="A512" s="862"/>
      <c r="B512" s="862"/>
      <c r="C512" s="878"/>
      <c r="D512" s="1030"/>
      <c r="E512" s="1030"/>
      <c r="F512" s="1030"/>
      <c r="G512" s="744"/>
    </row>
    <row r="513" spans="1:7" s="794" customFormat="1">
      <c r="A513" s="862"/>
      <c r="B513" s="862"/>
      <c r="C513" s="878"/>
      <c r="D513" s="1030"/>
      <c r="E513" s="1030"/>
      <c r="F513" s="1030"/>
      <c r="G513" s="744"/>
    </row>
    <row r="514" spans="1:7" s="794" customFormat="1" ht="12" customHeight="1">
      <c r="A514" s="874"/>
      <c r="B514" s="874"/>
      <c r="C514" s="885"/>
      <c r="D514" s="874"/>
      <c r="E514" s="744"/>
      <c r="F514" s="915"/>
      <c r="G514" s="744"/>
    </row>
    <row r="515" spans="1:7">
      <c r="A515" s="996" t="s">
        <v>1268</v>
      </c>
      <c r="B515" s="996"/>
      <c r="C515" s="996"/>
      <c r="D515" s="996"/>
      <c r="E515" s="996"/>
      <c r="F515" s="996"/>
      <c r="G515" s="996"/>
    </row>
    <row r="516" spans="1:7">
      <c r="A516" s="874"/>
      <c r="B516" s="874"/>
      <c r="C516" s="907"/>
      <c r="F516" s="916"/>
    </row>
    <row r="517" spans="1:7">
      <c r="B517" s="1073" t="s">
        <v>512</v>
      </c>
      <c r="C517" s="1073"/>
      <c r="D517" s="1073"/>
      <c r="E517" s="1073"/>
      <c r="F517" s="1073"/>
    </row>
    <row r="518" spans="1:7">
      <c r="A518" s="874"/>
      <c r="B518" s="874"/>
      <c r="C518" s="907"/>
      <c r="D518" s="874"/>
      <c r="F518" s="874"/>
    </row>
    <row r="519" spans="1:7">
      <c r="A519" s="997" t="s">
        <v>1269</v>
      </c>
      <c r="B519" s="997"/>
      <c r="C519" s="997"/>
      <c r="D519" s="997"/>
      <c r="E519" s="997"/>
      <c r="F519" s="997"/>
      <c r="G519" s="997"/>
    </row>
    <row r="520" spans="1:7">
      <c r="A520" s="874"/>
      <c r="B520" s="874"/>
      <c r="C520" s="907"/>
      <c r="D520" s="874"/>
      <c r="F520" s="874"/>
    </row>
    <row r="521" spans="1:7">
      <c r="C521" s="907"/>
      <c r="D521" s="986" t="s">
        <v>768</v>
      </c>
      <c r="E521" s="986"/>
      <c r="F521" s="986"/>
    </row>
    <row r="522" spans="1:7">
      <c r="C522" s="907"/>
      <c r="D522" s="1036" t="s">
        <v>1340</v>
      </c>
      <c r="E522" s="1036"/>
      <c r="F522" s="1036"/>
    </row>
    <row r="523" spans="1:7">
      <c r="C523" s="907"/>
      <c r="D523" s="859"/>
      <c r="E523" s="859"/>
      <c r="F523" s="859"/>
    </row>
    <row r="524" spans="1:7" ht="13.7" customHeight="1">
      <c r="A524" s="871"/>
      <c r="B524" s="872" t="s">
        <v>332</v>
      </c>
      <c r="C524" s="907"/>
      <c r="D524" s="1036" t="s">
        <v>1011</v>
      </c>
      <c r="E524" s="1036"/>
      <c r="F524" s="1036"/>
      <c r="G524" s="864"/>
    </row>
    <row r="525" spans="1:7" ht="13.7" customHeight="1">
      <c r="A525" s="907"/>
      <c r="B525" s="907"/>
      <c r="C525" s="907"/>
      <c r="D525" s="859"/>
      <c r="E525" s="684"/>
      <c r="F525" s="684"/>
      <c r="G525" s="864"/>
    </row>
    <row r="526" spans="1:7" ht="14.25">
      <c r="A526" s="871"/>
      <c r="B526" s="872" t="s">
        <v>332</v>
      </c>
      <c r="C526" s="907"/>
      <c r="D526" s="1031" t="s">
        <v>1341</v>
      </c>
      <c r="E526" s="1031"/>
      <c r="F526" s="1031"/>
      <c r="G526" s="864"/>
    </row>
    <row r="527" spans="1:7">
      <c r="A527" s="907"/>
      <c r="B527" s="907"/>
      <c r="C527" s="907"/>
      <c r="D527" s="1031"/>
      <c r="E527" s="1031"/>
      <c r="F527" s="1031"/>
      <c r="G527" s="864"/>
    </row>
    <row r="528" spans="1:7">
      <c r="A528" s="907"/>
      <c r="B528" s="907"/>
      <c r="C528" s="907"/>
      <c r="D528" s="874"/>
      <c r="E528" s="874"/>
      <c r="F528" s="874"/>
      <c r="G528" s="864"/>
    </row>
    <row r="529" spans="1:7" ht="14.25">
      <c r="A529" s="871"/>
      <c r="B529" s="872" t="s">
        <v>332</v>
      </c>
      <c r="C529" s="907"/>
      <c r="D529" s="1031" t="s">
        <v>1342</v>
      </c>
      <c r="E529" s="1031"/>
      <c r="F529" s="1031"/>
      <c r="G529" s="864"/>
    </row>
    <row r="530" spans="1:7">
      <c r="A530" s="907"/>
      <c r="B530" s="907"/>
      <c r="C530" s="907"/>
      <c r="D530" s="1031"/>
      <c r="E530" s="1031"/>
      <c r="F530" s="1031"/>
      <c r="G530" s="864"/>
    </row>
    <row r="531" spans="1:7">
      <c r="A531" s="907"/>
      <c r="B531" s="907"/>
      <c r="C531" s="907"/>
      <c r="D531" s="874"/>
      <c r="E531" s="874"/>
      <c r="F531" s="874"/>
      <c r="G531" s="864"/>
    </row>
    <row r="532" spans="1:7" ht="14.25">
      <c r="A532" s="871"/>
      <c r="B532" s="872" t="s">
        <v>332</v>
      </c>
      <c r="C532" s="907"/>
      <c r="D532" s="1031" t="s">
        <v>1343</v>
      </c>
      <c r="E532" s="1031"/>
      <c r="F532" s="1031"/>
      <c r="G532" s="864"/>
    </row>
    <row r="533" spans="1:7">
      <c r="A533" s="907"/>
      <c r="B533" s="907"/>
      <c r="C533" s="907"/>
      <c r="D533" s="1031"/>
      <c r="E533" s="1031"/>
      <c r="F533" s="1031"/>
      <c r="G533" s="864"/>
    </row>
    <row r="534" spans="1:7">
      <c r="A534" s="907"/>
      <c r="B534" s="907"/>
      <c r="C534" s="907"/>
      <c r="D534" s="874"/>
      <c r="E534" s="874"/>
      <c r="F534" s="874"/>
      <c r="G534" s="864"/>
    </row>
    <row r="535" spans="1:7" ht="14.25">
      <c r="A535" s="871"/>
      <c r="B535" s="872" t="s">
        <v>332</v>
      </c>
      <c r="C535" s="907"/>
      <c r="D535" s="1031" t="s">
        <v>1344</v>
      </c>
      <c r="E535" s="1031"/>
      <c r="F535" s="1031"/>
      <c r="G535" s="864"/>
    </row>
    <row r="536" spans="1:7">
      <c r="A536" s="907"/>
      <c r="B536" s="907"/>
      <c r="C536" s="907"/>
      <c r="D536" s="1031"/>
      <c r="E536" s="1031"/>
      <c r="F536" s="1031"/>
      <c r="G536" s="864"/>
    </row>
    <row r="537" spans="1:7">
      <c r="A537" s="907"/>
      <c r="B537" s="907"/>
      <c r="C537" s="907"/>
      <c r="D537" s="1031"/>
      <c r="E537" s="1031"/>
      <c r="F537" s="1031"/>
      <c r="G537" s="864"/>
    </row>
    <row r="538" spans="1:7">
      <c r="A538" s="907"/>
      <c r="B538" s="907"/>
      <c r="C538" s="907"/>
      <c r="D538" s="874"/>
      <c r="E538" s="874"/>
      <c r="F538" s="874"/>
    </row>
    <row r="539" spans="1:7" ht="14.25">
      <c r="A539" s="871"/>
      <c r="B539" s="872" t="s">
        <v>332</v>
      </c>
      <c r="C539" s="907"/>
      <c r="D539" s="1066" t="s">
        <v>1466</v>
      </c>
      <c r="E539" s="1066"/>
      <c r="F539" s="1066"/>
    </row>
    <row r="540" spans="1:7">
      <c r="A540" s="907"/>
      <c r="B540" s="907"/>
      <c r="C540" s="907"/>
      <c r="D540" s="1066"/>
      <c r="E540" s="1066"/>
      <c r="F540" s="1066"/>
    </row>
    <row r="541" spans="1:7">
      <c r="A541" s="907"/>
      <c r="B541" s="907"/>
      <c r="C541" s="907"/>
      <c r="D541" s="874"/>
      <c r="E541" s="874"/>
      <c r="F541" s="874"/>
    </row>
    <row r="542" spans="1:7" ht="14.25">
      <c r="A542" s="871"/>
      <c r="B542" s="872" t="s">
        <v>332</v>
      </c>
      <c r="C542" s="907"/>
      <c r="D542" s="1066" t="s">
        <v>1345</v>
      </c>
      <c r="E542" s="1066"/>
      <c r="F542" s="1066"/>
    </row>
    <row r="543" spans="1:7">
      <c r="A543" s="907"/>
      <c r="B543" s="907"/>
      <c r="C543" s="907"/>
      <c r="D543" s="1066"/>
      <c r="E543" s="1066"/>
      <c r="F543" s="1066"/>
    </row>
    <row r="544" spans="1:7">
      <c r="A544" s="907"/>
      <c r="B544" s="907"/>
      <c r="C544" s="907"/>
      <c r="D544" s="874"/>
      <c r="E544" s="874"/>
      <c r="F544" s="874"/>
    </row>
    <row r="545" spans="1:7" ht="14.25">
      <c r="A545" s="871"/>
      <c r="B545" s="872" t="s">
        <v>332</v>
      </c>
      <c r="C545" s="907"/>
      <c r="D545" s="1031" t="s">
        <v>1346</v>
      </c>
      <c r="E545" s="1031"/>
      <c r="F545" s="1031"/>
    </row>
    <row r="546" spans="1:7">
      <c r="A546" s="907"/>
      <c r="B546" s="907"/>
      <c r="C546" s="907"/>
      <c r="D546" s="1031"/>
      <c r="E546" s="1031"/>
      <c r="F546" s="1031"/>
      <c r="G546" s="897"/>
    </row>
    <row r="547" spans="1:7">
      <c r="A547" s="907"/>
      <c r="B547" s="907"/>
      <c r="C547" s="907"/>
      <c r="D547" s="874"/>
      <c r="E547" s="874"/>
      <c r="F547" s="874"/>
      <c r="G547" s="897"/>
    </row>
    <row r="548" spans="1:7" ht="14.25">
      <c r="A548" s="871"/>
      <c r="B548" s="872" t="s">
        <v>332</v>
      </c>
      <c r="C548" s="907"/>
      <c r="D548" s="1036" t="s">
        <v>1347</v>
      </c>
      <c r="E548" s="1036"/>
      <c r="F548" s="1036"/>
      <c r="G548" s="897"/>
    </row>
    <row r="549" spans="1:7">
      <c r="A549" s="894"/>
      <c r="B549" s="894"/>
      <c r="C549" s="907"/>
      <c r="D549" s="1036" t="s">
        <v>937</v>
      </c>
      <c r="E549" s="1036"/>
      <c r="F549" s="1036"/>
      <c r="G549" s="897"/>
    </row>
    <row r="550" spans="1:7">
      <c r="A550" s="894"/>
      <c r="B550" s="894"/>
      <c r="C550" s="907"/>
      <c r="D550" s="744"/>
      <c r="E550" s="1072" t="s">
        <v>1348</v>
      </c>
      <c r="F550" s="1072"/>
      <c r="G550" s="897"/>
    </row>
    <row r="551" spans="1:7" ht="14.25">
      <c r="A551" s="871"/>
      <c r="B551" s="871"/>
      <c r="C551" s="907"/>
      <c r="E551" s="874"/>
      <c r="F551" s="874"/>
      <c r="G551" s="897"/>
    </row>
    <row r="552" spans="1:7" ht="14.25">
      <c r="A552" s="871"/>
      <c r="B552" s="872" t="s">
        <v>332</v>
      </c>
      <c r="C552" s="907"/>
      <c r="D552" s="1065" t="s">
        <v>1349</v>
      </c>
      <c r="E552" s="1065"/>
      <c r="F552" s="1065"/>
      <c r="G552" s="897"/>
    </row>
    <row r="553" spans="1:7">
      <c r="C553" s="907"/>
      <c r="D553" s="1031" t="s">
        <v>1350</v>
      </c>
      <c r="E553" s="1031"/>
      <c r="F553" s="1031"/>
      <c r="G553" s="897"/>
    </row>
    <row r="554" spans="1:7">
      <c r="A554" s="907"/>
      <c r="B554" s="907"/>
      <c r="C554" s="907"/>
      <c r="D554" s="1031"/>
      <c r="E554" s="1031"/>
      <c r="F554" s="1031"/>
      <c r="G554" s="897"/>
    </row>
    <row r="555" spans="1:7">
      <c r="A555" s="907"/>
      <c r="B555" s="907"/>
      <c r="C555" s="907"/>
      <c r="D555" s="1031"/>
      <c r="E555" s="1031"/>
      <c r="F555" s="1031"/>
      <c r="G555" s="897"/>
    </row>
    <row r="556" spans="1:7">
      <c r="A556" s="907"/>
      <c r="B556" s="907"/>
      <c r="C556" s="907"/>
      <c r="D556" s="874"/>
      <c r="E556" s="874"/>
      <c r="F556" s="874"/>
      <c r="G556" s="897"/>
    </row>
    <row r="557" spans="1:7" ht="14.25">
      <c r="A557" s="871"/>
      <c r="B557" s="872" t="s">
        <v>332</v>
      </c>
      <c r="C557" s="907"/>
      <c r="D557" s="1031" t="s">
        <v>1351</v>
      </c>
      <c r="E557" s="1031"/>
      <c r="F557" s="1031"/>
      <c r="G557" s="897"/>
    </row>
    <row r="558" spans="1:7" ht="14.25">
      <c r="A558" s="871"/>
      <c r="B558" s="871"/>
      <c r="C558" s="907"/>
      <c r="D558" s="1031"/>
      <c r="E558" s="1031"/>
      <c r="F558" s="1031"/>
      <c r="G558" s="897"/>
    </row>
    <row r="559" spans="1:7" ht="14.25">
      <c r="A559" s="871"/>
      <c r="B559" s="871"/>
      <c r="C559" s="907"/>
      <c r="D559" s="1031"/>
      <c r="E559" s="1031"/>
      <c r="F559" s="1031"/>
      <c r="G559" s="897"/>
    </row>
    <row r="560" spans="1:7" ht="14.25">
      <c r="A560" s="871"/>
      <c r="B560" s="871"/>
      <c r="C560" s="907"/>
      <c r="D560" s="1031"/>
      <c r="E560" s="1031"/>
      <c r="F560" s="1031"/>
      <c r="G560" s="897"/>
    </row>
    <row r="561" spans="1:7" ht="14.25">
      <c r="A561" s="871"/>
      <c r="B561" s="871"/>
      <c r="C561" s="907"/>
      <c r="D561" s="874"/>
      <c r="E561" s="874"/>
      <c r="F561" s="874"/>
      <c r="G561" s="897"/>
    </row>
    <row r="562" spans="1:7">
      <c r="A562" s="996" t="s">
        <v>1270</v>
      </c>
      <c r="B562" s="996"/>
      <c r="C562" s="996"/>
      <c r="D562" s="996"/>
      <c r="E562" s="996"/>
      <c r="F562" s="996"/>
      <c r="G562" s="996"/>
    </row>
    <row r="563" spans="1:7">
      <c r="A563" s="907"/>
      <c r="B563" s="907"/>
      <c r="C563" s="907"/>
      <c r="E563" s="874"/>
      <c r="F563" s="874"/>
      <c r="G563" s="897"/>
    </row>
    <row r="564" spans="1:7" ht="12.75" customHeight="1">
      <c r="C564" s="867"/>
      <c r="D564" s="1074" t="s">
        <v>228</v>
      </c>
      <c r="E564" s="1074"/>
      <c r="F564" s="1074"/>
      <c r="G564" s="897"/>
    </row>
    <row r="565" spans="1:7">
      <c r="A565" s="869"/>
      <c r="B565" s="869"/>
      <c r="C565" s="869"/>
      <c r="D565" s="1018" t="s">
        <v>1294</v>
      </c>
      <c r="E565" s="1018"/>
      <c r="F565" s="1018"/>
      <c r="G565" s="897"/>
    </row>
    <row r="566" spans="1:7">
      <c r="A566" s="864"/>
      <c r="B566" s="864"/>
      <c r="C566" s="869"/>
      <c r="D566" s="917"/>
      <c r="G566" s="897"/>
    </row>
    <row r="567" spans="1:7">
      <c r="A567" s="869"/>
      <c r="B567" s="872" t="s">
        <v>332</v>
      </c>
      <c r="D567" s="1018" t="s">
        <v>1017</v>
      </c>
      <c r="E567" s="1018"/>
      <c r="F567" s="1018"/>
      <c r="G567" s="897"/>
    </row>
    <row r="568" spans="1:7">
      <c r="A568" s="894"/>
      <c r="B568" s="894"/>
      <c r="D568" s="892"/>
    </row>
    <row r="569" spans="1:7">
      <c r="A569" s="894"/>
      <c r="B569" s="872" t="s">
        <v>332</v>
      </c>
      <c r="D569" s="1019" t="s">
        <v>1295</v>
      </c>
      <c r="E569" s="1019"/>
      <c r="F569" s="1019"/>
    </row>
    <row r="570" spans="1:7">
      <c r="A570" s="894"/>
      <c r="B570" s="894"/>
      <c r="D570" s="1019"/>
      <c r="E570" s="1019"/>
      <c r="F570" s="1019"/>
    </row>
    <row r="571" spans="1:7">
      <c r="A571" s="894"/>
      <c r="B571" s="894"/>
      <c r="D571" s="1019"/>
      <c r="E571" s="1019"/>
      <c r="F571" s="1019"/>
    </row>
    <row r="572" spans="1:7">
      <c r="A572" s="894"/>
      <c r="B572" s="894"/>
      <c r="D572" s="1019"/>
      <c r="E572" s="1019"/>
      <c r="F572" s="1019"/>
    </row>
    <row r="573" spans="1:7">
      <c r="A573" s="894"/>
      <c r="B573" s="872" t="s">
        <v>332</v>
      </c>
      <c r="D573" s="1019" t="s">
        <v>1296</v>
      </c>
      <c r="E573" s="1019"/>
      <c r="F573" s="1019"/>
    </row>
    <row r="574" spans="1:7">
      <c r="A574" s="894"/>
      <c r="B574" s="894"/>
      <c r="D574" s="1019"/>
      <c r="E574" s="1019"/>
      <c r="F574" s="1019"/>
    </row>
    <row r="575" spans="1:7">
      <c r="A575" s="894"/>
      <c r="B575" s="894"/>
      <c r="D575" s="1019"/>
      <c r="E575" s="1019"/>
      <c r="F575" s="1019"/>
    </row>
    <row r="576" spans="1:7">
      <c r="A576" s="894"/>
      <c r="B576" s="894"/>
      <c r="D576" s="1019"/>
      <c r="E576" s="1019"/>
      <c r="F576" s="1019"/>
    </row>
    <row r="577" spans="1:7">
      <c r="A577" s="894"/>
      <c r="B577" s="894"/>
      <c r="D577" s="856"/>
      <c r="E577" s="856"/>
      <c r="F577" s="856"/>
    </row>
    <row r="578" spans="1:7">
      <c r="A578" s="894"/>
      <c r="B578" s="872" t="s">
        <v>332</v>
      </c>
      <c r="D578" s="1019" t="s">
        <v>1297</v>
      </c>
      <c r="E578" s="1019"/>
      <c r="F578" s="1019"/>
    </row>
    <row r="579" spans="1:7">
      <c r="A579" s="894"/>
      <c r="B579" s="894"/>
      <c r="D579" s="1019"/>
      <c r="E579" s="1019"/>
      <c r="F579" s="1019"/>
    </row>
    <row r="580" spans="1:7">
      <c r="A580" s="894"/>
      <c r="B580" s="894"/>
      <c r="D580" s="917"/>
    </row>
    <row r="581" spans="1:7">
      <c r="A581" s="894"/>
      <c r="B581" s="872" t="s">
        <v>332</v>
      </c>
      <c r="D581" s="1018" t="s">
        <v>1298</v>
      </c>
      <c r="E581" s="1018"/>
      <c r="F581" s="1018"/>
    </row>
    <row r="582" spans="1:7">
      <c r="A582" s="894"/>
      <c r="B582" s="894"/>
      <c r="D582" s="1018"/>
      <c r="E582" s="1018"/>
      <c r="F582" s="1018"/>
    </row>
    <row r="583" spans="1:7">
      <c r="A583" s="894"/>
      <c r="B583" s="894"/>
      <c r="D583" s="917"/>
    </row>
    <row r="584" spans="1:7" ht="14.25">
      <c r="A584" s="871"/>
      <c r="B584" s="872" t="s">
        <v>332</v>
      </c>
      <c r="D584" s="1018" t="s">
        <v>1012</v>
      </c>
      <c r="E584" s="1018"/>
      <c r="F584" s="1018"/>
    </row>
    <row r="585" spans="1:7" ht="14.25">
      <c r="A585" s="871"/>
      <c r="B585" s="871"/>
      <c r="D585" s="917"/>
    </row>
    <row r="586" spans="1:7">
      <c r="A586" s="996" t="s">
        <v>1271</v>
      </c>
      <c r="B586" s="996"/>
      <c r="C586" s="996"/>
      <c r="D586" s="996"/>
      <c r="E586" s="996"/>
      <c r="F586" s="996"/>
      <c r="G586" s="996"/>
    </row>
    <row r="587" spans="1:7"/>
    <row r="588" spans="1:7">
      <c r="D588" s="986" t="s">
        <v>1385</v>
      </c>
      <c r="E588" s="986"/>
      <c r="F588" s="986"/>
    </row>
    <row r="589" spans="1:7">
      <c r="D589" s="987" t="s">
        <v>1386</v>
      </c>
      <c r="E589" s="987"/>
      <c r="F589" s="987"/>
    </row>
    <row r="590" spans="1:7">
      <c r="D590" s="853"/>
      <c r="E590" s="794"/>
      <c r="F590" s="794"/>
    </row>
    <row r="591" spans="1:7" s="865" customFormat="1" ht="14.25">
      <c r="A591" s="879"/>
      <c r="B591" s="872" t="s">
        <v>332</v>
      </c>
      <c r="C591" s="875"/>
      <c r="D591" s="988" t="s">
        <v>1387</v>
      </c>
      <c r="E591" s="988"/>
      <c r="F591" s="988"/>
      <c r="G591" s="876"/>
    </row>
    <row r="592" spans="1:7">
      <c r="D592" s="988"/>
      <c r="E592" s="988"/>
      <c r="F592" s="988"/>
    </row>
    <row r="593" spans="1:7">
      <c r="D593" s="988"/>
      <c r="E593" s="988"/>
      <c r="F593" s="988"/>
    </row>
    <row r="594" spans="1:7"/>
    <row r="595" spans="1:7">
      <c r="A595" s="996" t="s">
        <v>1272</v>
      </c>
      <c r="B595" s="996"/>
      <c r="C595" s="996"/>
      <c r="D595" s="996"/>
      <c r="E595" s="996"/>
      <c r="F595" s="996"/>
      <c r="G595" s="996"/>
    </row>
    <row r="596" spans="1:7">
      <c r="A596" s="874"/>
      <c r="B596" s="874"/>
      <c r="G596" s="897"/>
    </row>
    <row r="597" spans="1:7">
      <c r="A597" s="918"/>
      <c r="B597" s="918"/>
      <c r="C597" s="867"/>
      <c r="D597" s="989" t="s">
        <v>1388</v>
      </c>
      <c r="E597" s="989"/>
      <c r="F597" s="989"/>
      <c r="G597" s="897"/>
    </row>
    <row r="598" spans="1:7">
      <c r="A598" s="918"/>
      <c r="B598" s="918"/>
      <c r="C598" s="867"/>
      <c r="D598" s="989"/>
      <c r="E598" s="989"/>
      <c r="F598" s="989"/>
      <c r="G598" s="897"/>
    </row>
    <row r="599" spans="1:7">
      <c r="C599" s="869"/>
      <c r="D599" s="987" t="s">
        <v>1389</v>
      </c>
      <c r="E599" s="987"/>
      <c r="F599" s="987"/>
      <c r="G599" s="897"/>
    </row>
    <row r="600" spans="1:7">
      <c r="C600" s="869"/>
      <c r="D600" s="853"/>
      <c r="E600" s="853"/>
      <c r="F600" s="853"/>
      <c r="G600" s="897"/>
    </row>
    <row r="601" spans="1:7">
      <c r="A601" s="894"/>
      <c r="B601" s="872" t="s">
        <v>332</v>
      </c>
      <c r="D601" s="987" t="s">
        <v>495</v>
      </c>
      <c r="E601" s="987"/>
      <c r="F601" s="987"/>
      <c r="G601" s="897"/>
    </row>
    <row r="602" spans="1:7">
      <c r="C602" s="919"/>
      <c r="E602" s="864"/>
      <c r="G602" s="897"/>
    </row>
    <row r="603" spans="1:7">
      <c r="A603" s="894"/>
      <c r="B603" s="872" t="s">
        <v>332</v>
      </c>
      <c r="D603" s="990" t="s">
        <v>1390</v>
      </c>
      <c r="E603" s="990"/>
      <c r="F603" s="990"/>
      <c r="G603" s="897"/>
    </row>
    <row r="604" spans="1:7">
      <c r="D604" s="990"/>
      <c r="E604" s="990"/>
      <c r="F604" s="990"/>
      <c r="G604" s="897"/>
    </row>
    <row r="605" spans="1:7">
      <c r="D605" s="864"/>
      <c r="G605" s="897"/>
    </row>
    <row r="606" spans="1:7">
      <c r="B606" s="872" t="s">
        <v>332</v>
      </c>
      <c r="D606" s="990" t="s">
        <v>1391</v>
      </c>
      <c r="E606" s="990"/>
      <c r="F606" s="990"/>
      <c r="G606" s="897"/>
    </row>
    <row r="607" spans="1:7">
      <c r="C607" s="919"/>
      <c r="D607" s="990"/>
      <c r="E607" s="990"/>
      <c r="F607" s="990"/>
      <c r="G607" s="897"/>
    </row>
    <row r="608" spans="1:7">
      <c r="C608" s="919"/>
      <c r="G608" s="897"/>
    </row>
    <row r="609" spans="1:7">
      <c r="B609" s="872" t="s">
        <v>332</v>
      </c>
      <c r="C609" s="919"/>
      <c r="D609" s="990" t="s">
        <v>1392</v>
      </c>
      <c r="E609" s="990"/>
      <c r="F609" s="990"/>
      <c r="G609" s="897"/>
    </row>
    <row r="610" spans="1:7">
      <c r="C610" s="919"/>
      <c r="D610" s="990"/>
      <c r="E610" s="990"/>
      <c r="F610" s="990"/>
      <c r="G610" s="897"/>
    </row>
    <row r="611" spans="1:7">
      <c r="C611" s="919"/>
      <c r="G611" s="897"/>
    </row>
    <row r="612" spans="1:7">
      <c r="A612" s="996" t="s">
        <v>1273</v>
      </c>
      <c r="B612" s="996"/>
      <c r="C612" s="996"/>
      <c r="D612" s="996"/>
      <c r="E612" s="996"/>
      <c r="F612" s="996"/>
      <c r="G612" s="996"/>
    </row>
    <row r="613" spans="1:7">
      <c r="A613" s="920"/>
      <c r="B613" s="920"/>
      <c r="C613" s="920"/>
      <c r="G613" s="897"/>
    </row>
    <row r="614" spans="1:7">
      <c r="C614" s="894"/>
      <c r="D614" s="986" t="s">
        <v>1393</v>
      </c>
      <c r="E614" s="986"/>
      <c r="F614" s="986"/>
      <c r="G614" s="897"/>
    </row>
    <row r="615" spans="1:7">
      <c r="A615" s="894"/>
      <c r="B615" s="894"/>
      <c r="C615" s="896"/>
      <c r="D615" s="868"/>
      <c r="G615" s="897"/>
    </row>
    <row r="616" spans="1:7" ht="14.25">
      <c r="A616" s="871"/>
      <c r="B616" s="872" t="s">
        <v>332</v>
      </c>
      <c r="C616" s="896"/>
      <c r="D616" s="1031" t="s">
        <v>1394</v>
      </c>
      <c r="E616" s="1031"/>
      <c r="F616" s="1031"/>
      <c r="G616" s="897"/>
    </row>
    <row r="617" spans="1:7">
      <c r="C617" s="896"/>
      <c r="D617" s="1031"/>
      <c r="E617" s="1031"/>
      <c r="F617" s="1031"/>
      <c r="G617" s="897"/>
    </row>
    <row r="618" spans="1:7">
      <c r="C618" s="896"/>
      <c r="D618" s="1031"/>
      <c r="E618" s="1031"/>
      <c r="F618" s="1031"/>
      <c r="G618" s="897"/>
    </row>
    <row r="619" spans="1:7">
      <c r="C619" s="896"/>
      <c r="D619" s="1031"/>
      <c r="E619" s="1031"/>
      <c r="F619" s="1031"/>
      <c r="G619" s="897"/>
    </row>
    <row r="620" spans="1:7">
      <c r="C620" s="896"/>
      <c r="D620" s="1031"/>
      <c r="E620" s="1031"/>
      <c r="F620" s="1031"/>
      <c r="G620" s="897"/>
    </row>
    <row r="621" spans="1:7">
      <c r="C621" s="896"/>
      <c r="D621" s="1031"/>
      <c r="E621" s="1031"/>
      <c r="F621" s="1031"/>
      <c r="G621" s="897"/>
    </row>
    <row r="622" spans="1:7">
      <c r="C622" s="896"/>
      <c r="D622" s="858"/>
      <c r="E622" s="858"/>
      <c r="F622" s="858"/>
      <c r="G622" s="897"/>
    </row>
    <row r="623" spans="1:7" ht="14.25">
      <c r="A623" s="871"/>
      <c r="B623" s="872" t="s">
        <v>332</v>
      </c>
      <c r="C623" s="896"/>
      <c r="D623" s="1031" t="s">
        <v>1395</v>
      </c>
      <c r="E623" s="1031"/>
      <c r="F623" s="1031"/>
      <c r="G623" s="897"/>
    </row>
    <row r="624" spans="1:7">
      <c r="A624" s="907"/>
      <c r="B624" s="907"/>
      <c r="C624" s="907"/>
      <c r="D624" s="1031"/>
      <c r="E624" s="1031"/>
      <c r="F624" s="1031"/>
      <c r="G624" s="897"/>
    </row>
    <row r="625" spans="1:7">
      <c r="A625" s="907"/>
      <c r="B625" s="907"/>
      <c r="C625" s="907"/>
      <c r="D625" s="859"/>
      <c r="E625" s="921"/>
      <c r="F625" s="921"/>
      <c r="G625" s="897"/>
    </row>
    <row r="626" spans="1:7" ht="14.25">
      <c r="A626" s="871"/>
      <c r="B626" s="872" t="s">
        <v>332</v>
      </c>
      <c r="C626" s="907"/>
      <c r="D626" s="988" t="s">
        <v>1396</v>
      </c>
      <c r="E626" s="988"/>
      <c r="F626" s="988"/>
      <c r="G626" s="897"/>
    </row>
    <row r="627" spans="1:7" ht="14.25">
      <c r="A627" s="871"/>
      <c r="B627" s="871"/>
      <c r="C627" s="907"/>
      <c r="D627" s="988"/>
      <c r="E627" s="988"/>
      <c r="F627" s="988"/>
      <c r="G627" s="897"/>
    </row>
    <row r="628" spans="1:7" ht="14.25">
      <c r="A628" s="871"/>
      <c r="B628" s="871"/>
      <c r="C628" s="907"/>
      <c r="D628" s="988"/>
      <c r="E628" s="988"/>
      <c r="F628" s="988"/>
      <c r="G628" s="897"/>
    </row>
    <row r="629" spans="1:7">
      <c r="A629" s="907"/>
      <c r="B629" s="907"/>
      <c r="C629" s="907"/>
      <c r="D629" s="988"/>
      <c r="E629" s="988"/>
      <c r="F629" s="988"/>
      <c r="G629" s="897"/>
    </row>
    <row r="630" spans="1:7">
      <c r="A630" s="907"/>
      <c r="B630" s="907"/>
      <c r="C630" s="907"/>
      <c r="D630" s="854"/>
      <c r="E630" s="854"/>
      <c r="F630" s="854"/>
      <c r="G630" s="897"/>
    </row>
    <row r="631" spans="1:7">
      <c r="A631" s="907"/>
      <c r="B631" s="872" t="s">
        <v>332</v>
      </c>
      <c r="C631" s="907"/>
      <c r="D631" s="1036" t="s">
        <v>1397</v>
      </c>
      <c r="E631" s="1036"/>
      <c r="F631" s="1036"/>
      <c r="G631" s="897"/>
    </row>
    <row r="632" spans="1:7">
      <c r="A632" s="907"/>
      <c r="B632" s="907"/>
      <c r="C632" s="907"/>
      <c r="D632" s="799"/>
      <c r="E632" s="799"/>
      <c r="F632" s="799"/>
      <c r="G632" s="897"/>
    </row>
    <row r="633" spans="1:7">
      <c r="A633" s="996" t="s">
        <v>1274</v>
      </c>
      <c r="B633" s="996"/>
      <c r="C633" s="996"/>
      <c r="D633" s="996"/>
      <c r="E633" s="996"/>
      <c r="F633" s="996"/>
      <c r="G633" s="996"/>
    </row>
    <row r="634" spans="1:7">
      <c r="A634" s="874"/>
      <c r="B634" s="874"/>
      <c r="C634" s="907"/>
      <c r="D634" s="921"/>
      <c r="E634" s="921"/>
      <c r="F634" s="921"/>
      <c r="G634" s="897"/>
    </row>
    <row r="635" spans="1:7">
      <c r="C635" s="920"/>
      <c r="D635" s="1079" t="s">
        <v>1447</v>
      </c>
      <c r="E635" s="1079"/>
      <c r="F635" s="1079"/>
      <c r="G635" s="897"/>
    </row>
    <row r="636" spans="1:7">
      <c r="A636" s="869"/>
      <c r="B636" s="869"/>
      <c r="C636" s="869"/>
      <c r="D636" s="1080" t="s">
        <v>1448</v>
      </c>
      <c r="E636" s="1080"/>
      <c r="F636" s="1080"/>
      <c r="G636" s="897"/>
    </row>
    <row r="637" spans="1:7">
      <c r="A637" s="869"/>
      <c r="B637" s="869"/>
      <c r="C637" s="869"/>
      <c r="D637" s="799"/>
      <c r="E637" s="799"/>
      <c r="F637" s="799"/>
      <c r="G637" s="897"/>
    </row>
    <row r="638" spans="1:7" ht="14.45" customHeight="1">
      <c r="A638" s="871"/>
      <c r="B638" s="872" t="s">
        <v>332</v>
      </c>
      <c r="C638" s="907"/>
      <c r="D638" s="1078" t="s">
        <v>1449</v>
      </c>
      <c r="E638" s="1078"/>
      <c r="F638" s="1078"/>
      <c r="G638" s="897"/>
    </row>
    <row r="639" spans="1:7" ht="14.25">
      <c r="A639" s="871"/>
      <c r="B639" s="871"/>
      <c r="C639" s="907"/>
      <c r="D639" s="1078"/>
      <c r="E639" s="1078"/>
      <c r="F639" s="1078"/>
      <c r="G639" s="897"/>
    </row>
    <row r="640" spans="1:7" ht="14.25">
      <c r="A640" s="871"/>
      <c r="B640" s="871"/>
      <c r="C640" s="907"/>
      <c r="D640" s="1078"/>
      <c r="E640" s="1078"/>
      <c r="F640" s="1078"/>
      <c r="G640" s="897"/>
    </row>
    <row r="641" spans="1:11" ht="14.25">
      <c r="A641" s="871"/>
      <c r="B641" s="871"/>
      <c r="C641" s="907"/>
      <c r="D641" s="1078"/>
      <c r="E641" s="1078"/>
      <c r="F641" s="1078"/>
      <c r="G641" s="897"/>
    </row>
    <row r="642" spans="1:11" ht="14.25">
      <c r="A642" s="871"/>
      <c r="B642" s="871"/>
      <c r="C642" s="907"/>
      <c r="D642" s="1078"/>
      <c r="E642" s="1078"/>
      <c r="F642" s="1078"/>
      <c r="G642" s="897"/>
    </row>
    <row r="643" spans="1:11" ht="14.25">
      <c r="A643" s="871"/>
      <c r="B643" s="871"/>
      <c r="C643" s="907"/>
      <c r="D643" s="922"/>
      <c r="E643" s="922"/>
      <c r="F643" s="922"/>
      <c r="G643" s="897"/>
    </row>
    <row r="644" spans="1:11" ht="14.25">
      <c r="A644" s="871"/>
      <c r="B644" s="872" t="s">
        <v>332</v>
      </c>
      <c r="C644" s="907"/>
      <c r="D644" s="1083" t="s">
        <v>1293</v>
      </c>
      <c r="E644" s="1083"/>
      <c r="F644" s="1083"/>
      <c r="G644" s="897"/>
    </row>
    <row r="645" spans="1:11" ht="14.25">
      <c r="A645" s="871"/>
      <c r="B645" s="871"/>
      <c r="C645" s="907"/>
      <c r="D645" s="990" t="s">
        <v>1450</v>
      </c>
      <c r="E645" s="990"/>
      <c r="F645" s="990"/>
      <c r="G645" s="897"/>
    </row>
    <row r="646" spans="1:11" ht="14.25">
      <c r="A646" s="871"/>
      <c r="B646" s="871"/>
      <c r="C646" s="907"/>
      <c r="D646" s="990"/>
      <c r="E646" s="990"/>
      <c r="F646" s="990"/>
      <c r="G646" s="897"/>
    </row>
    <row r="647" spans="1:11" ht="14.25">
      <c r="A647" s="871"/>
      <c r="B647" s="871"/>
      <c r="C647" s="907"/>
      <c r="D647" s="990"/>
      <c r="E647" s="990"/>
      <c r="F647" s="990"/>
      <c r="G647" s="897"/>
    </row>
    <row r="648" spans="1:11" ht="14.25">
      <c r="A648" s="871"/>
      <c r="B648" s="871"/>
      <c r="C648" s="907"/>
      <c r="D648" s="990"/>
      <c r="E648" s="990"/>
      <c r="F648" s="990"/>
      <c r="G648" s="897"/>
    </row>
    <row r="649" spans="1:11" ht="14.25">
      <c r="A649" s="871"/>
      <c r="B649" s="871"/>
      <c r="C649" s="907"/>
      <c r="D649" s="990"/>
      <c r="E649" s="990"/>
      <c r="F649" s="990"/>
      <c r="G649" s="897"/>
    </row>
    <row r="650" spans="1:11" ht="14.25">
      <c r="A650" s="871"/>
      <c r="B650" s="871"/>
      <c r="C650" s="907"/>
      <c r="D650" s="1016" t="s">
        <v>1608</v>
      </c>
      <c r="E650" s="1016"/>
      <c r="F650" s="1016"/>
      <c r="G650" s="897"/>
    </row>
    <row r="651" spans="1:11">
      <c r="A651" s="907"/>
      <c r="B651" s="907"/>
      <c r="C651" s="907"/>
      <c r="D651" s="921"/>
      <c r="E651" s="921"/>
      <c r="F651" s="921"/>
      <c r="G651" s="897"/>
    </row>
    <row r="652" spans="1:11">
      <c r="A652" s="996" t="s">
        <v>1275</v>
      </c>
      <c r="B652" s="996"/>
      <c r="C652" s="996"/>
      <c r="D652" s="996"/>
      <c r="E652" s="996"/>
      <c r="F652" s="996"/>
      <c r="G652" s="996"/>
      <c r="H652" s="923"/>
      <c r="I652" s="923"/>
      <c r="J652" s="923"/>
      <c r="K652" s="923"/>
    </row>
    <row r="653" spans="1:11">
      <c r="A653" s="807"/>
      <c r="B653" s="807"/>
      <c r="C653" s="807"/>
      <c r="D653" s="807"/>
      <c r="E653" s="807"/>
      <c r="F653" s="807"/>
      <c r="G653" s="807"/>
      <c r="H653" s="923"/>
      <c r="I653" s="923"/>
      <c r="J653" s="923"/>
      <c r="K653" s="923"/>
    </row>
    <row r="654" spans="1:11">
      <c r="C654" s="920"/>
      <c r="D654" s="986" t="s">
        <v>107</v>
      </c>
      <c r="E654" s="986"/>
      <c r="F654" s="986"/>
      <c r="G654" s="897"/>
      <c r="H654" s="923"/>
      <c r="I654" s="923"/>
      <c r="J654" s="923"/>
      <c r="K654" s="923"/>
    </row>
    <row r="655" spans="1:11">
      <c r="A655" s="920"/>
      <c r="B655" s="920"/>
      <c r="C655" s="920"/>
      <c r="D655" s="986" t="s">
        <v>131</v>
      </c>
      <c r="E655" s="986"/>
      <c r="F655" s="986"/>
      <c r="G655" s="897"/>
      <c r="H655" s="923"/>
      <c r="I655" s="923"/>
      <c r="J655" s="923"/>
      <c r="K655" s="923"/>
    </row>
    <row r="656" spans="1:11">
      <c r="A656" s="869"/>
      <c r="B656" s="869"/>
      <c r="C656" s="869"/>
      <c r="D656" s="1036" t="s">
        <v>1325</v>
      </c>
      <c r="E656" s="1036"/>
      <c r="F656" s="1036"/>
      <c r="G656" s="897"/>
      <c r="H656" s="923"/>
      <c r="I656" s="923"/>
      <c r="J656" s="923"/>
      <c r="K656" s="923"/>
    </row>
    <row r="657" spans="1:11">
      <c r="A657" s="869"/>
      <c r="B657" s="869"/>
      <c r="C657" s="869"/>
      <c r="G657" s="897"/>
      <c r="H657" s="923"/>
      <c r="I657" s="923"/>
      <c r="J657" s="923"/>
      <c r="K657" s="923"/>
    </row>
    <row r="658" spans="1:11" ht="14.25">
      <c r="A658" s="871"/>
      <c r="B658" s="872" t="s">
        <v>332</v>
      </c>
      <c r="C658" s="869"/>
      <c r="D658" s="1036" t="s">
        <v>1013</v>
      </c>
      <c r="E658" s="1036"/>
      <c r="F658" s="1036"/>
      <c r="G658" s="897"/>
      <c r="H658" s="923"/>
      <c r="I658" s="923"/>
      <c r="J658" s="923"/>
      <c r="K658" s="923"/>
    </row>
    <row r="659" spans="1:11">
      <c r="A659" s="869"/>
      <c r="B659" s="869"/>
      <c r="C659" s="869"/>
      <c r="D659" s="1036" t="s">
        <v>1025</v>
      </c>
      <c r="E659" s="1036"/>
      <c r="F659" s="1036"/>
      <c r="G659" s="897"/>
      <c r="H659" s="923"/>
      <c r="I659" s="923"/>
      <c r="J659" s="923"/>
      <c r="K659" s="923"/>
    </row>
    <row r="660" spans="1:11">
      <c r="A660" s="869"/>
      <c r="B660" s="869"/>
      <c r="C660" s="869"/>
      <c r="D660" s="744"/>
      <c r="E660" s="1096" t="s">
        <v>1326</v>
      </c>
      <c r="F660" s="1096"/>
      <c r="G660" s="897"/>
      <c r="H660" s="923"/>
      <c r="I660" s="923"/>
      <c r="J660" s="923"/>
      <c r="K660" s="923"/>
    </row>
    <row r="661" spans="1:11">
      <c r="A661" s="869"/>
      <c r="B661" s="869"/>
      <c r="C661" s="869"/>
      <c r="D661" s="744"/>
      <c r="E661" s="1096"/>
      <c r="F661" s="1096"/>
      <c r="G661" s="897"/>
      <c r="H661" s="923"/>
      <c r="I661" s="923"/>
      <c r="J661" s="923"/>
      <c r="K661" s="923"/>
    </row>
    <row r="662" spans="1:11">
      <c r="A662" s="869"/>
      <c r="B662" s="869"/>
      <c r="C662" s="869"/>
      <c r="D662" s="924"/>
      <c r="E662" s="874"/>
      <c r="G662" s="897"/>
      <c r="H662" s="923"/>
      <c r="I662" s="923"/>
      <c r="J662" s="923"/>
      <c r="K662" s="923"/>
    </row>
    <row r="663" spans="1:11" ht="14.25">
      <c r="A663" s="871"/>
      <c r="B663" s="872" t="s">
        <v>332</v>
      </c>
      <c r="C663" s="869"/>
      <c r="D663" s="1031" t="s">
        <v>1545</v>
      </c>
      <c r="E663" s="1031"/>
      <c r="F663" s="1031"/>
      <c r="G663" s="897"/>
      <c r="H663" s="923"/>
      <c r="I663" s="923"/>
      <c r="J663" s="923"/>
      <c r="K663" s="923"/>
    </row>
    <row r="664" spans="1:11">
      <c r="A664" s="894"/>
      <c r="B664" s="894"/>
      <c r="C664" s="869"/>
      <c r="D664" s="1031"/>
      <c r="E664" s="1031"/>
      <c r="F664" s="1031"/>
      <c r="G664" s="897"/>
      <c r="H664" s="923"/>
      <c r="I664" s="923"/>
      <c r="J664" s="923"/>
      <c r="K664" s="923"/>
    </row>
    <row r="665" spans="1:11">
      <c r="A665" s="869"/>
      <c r="B665" s="869"/>
      <c r="C665" s="869"/>
      <c r="D665" s="1031"/>
      <c r="E665" s="1031"/>
      <c r="F665" s="1031"/>
      <c r="G665" s="897"/>
      <c r="H665" s="923"/>
      <c r="I665" s="923"/>
      <c r="J665" s="923"/>
      <c r="K665" s="923"/>
    </row>
    <row r="666" spans="1:11">
      <c r="A666" s="869"/>
      <c r="B666" s="869"/>
      <c r="C666" s="869"/>
      <c r="G666" s="897"/>
      <c r="H666" s="923"/>
      <c r="I666" s="923"/>
      <c r="J666" s="923"/>
      <c r="K666" s="923"/>
    </row>
    <row r="667" spans="1:11" ht="14.25">
      <c r="A667" s="871"/>
      <c r="B667" s="872" t="s">
        <v>332</v>
      </c>
      <c r="C667" s="869"/>
      <c r="D667" s="1036" t="s">
        <v>1062</v>
      </c>
      <c r="E667" s="1036"/>
      <c r="F667" s="1036"/>
      <c r="G667" s="897"/>
      <c r="H667" s="923"/>
      <c r="I667" s="923"/>
      <c r="J667" s="923"/>
      <c r="K667" s="923"/>
    </row>
    <row r="668" spans="1:11" ht="14.25">
      <c r="A668" s="871"/>
      <c r="B668" s="871"/>
      <c r="C668" s="869"/>
      <c r="D668" s="1036" t="s">
        <v>1025</v>
      </c>
      <c r="E668" s="1036"/>
      <c r="F668" s="1036"/>
      <c r="G668" s="897"/>
      <c r="H668" s="923"/>
      <c r="I668" s="923"/>
      <c r="J668" s="923"/>
      <c r="K668" s="923"/>
    </row>
    <row r="669" spans="1:11">
      <c r="A669" s="869"/>
      <c r="B669" s="869"/>
      <c r="C669" s="869"/>
      <c r="D669" s="744"/>
      <c r="E669" s="1072" t="s">
        <v>1328</v>
      </c>
      <c r="F669" s="1072"/>
      <c r="G669" s="897"/>
      <c r="H669" s="923"/>
      <c r="I669" s="923"/>
      <c r="J669" s="923"/>
      <c r="K669" s="923"/>
    </row>
    <row r="670" spans="1:11">
      <c r="A670" s="869"/>
      <c r="B670" s="869"/>
      <c r="C670" s="869"/>
      <c r="D670" s="868"/>
      <c r="G670" s="897"/>
      <c r="H670" s="923"/>
      <c r="I670" s="923"/>
      <c r="J670" s="923"/>
      <c r="K670" s="923"/>
    </row>
    <row r="671" spans="1:11" ht="14.25">
      <c r="A671" s="871"/>
      <c r="B671" s="872" t="s">
        <v>332</v>
      </c>
      <c r="C671" s="869"/>
      <c r="D671" s="1066" t="s">
        <v>1338</v>
      </c>
      <c r="E671" s="1066"/>
      <c r="F671" s="1066"/>
      <c r="G671" s="897"/>
      <c r="H671" s="923"/>
      <c r="I671" s="923"/>
      <c r="J671" s="923"/>
      <c r="K671" s="923"/>
    </row>
    <row r="672" spans="1:11">
      <c r="A672" s="869"/>
      <c r="B672" s="869"/>
      <c r="C672" s="869"/>
      <c r="D672" s="1066"/>
      <c r="E672" s="1066"/>
      <c r="F672" s="1066"/>
      <c r="G672" s="897"/>
      <c r="H672" s="923"/>
      <c r="I672" s="923"/>
      <c r="J672" s="923"/>
      <c r="K672" s="923"/>
    </row>
    <row r="673" spans="1:11">
      <c r="A673" s="869"/>
      <c r="B673" s="869"/>
      <c r="C673" s="869"/>
      <c r="D673" s="1066"/>
      <c r="E673" s="1066"/>
      <c r="F673" s="1066"/>
      <c r="G673" s="897"/>
      <c r="H673" s="923"/>
      <c r="I673" s="923"/>
      <c r="J673" s="923"/>
      <c r="K673" s="923"/>
    </row>
    <row r="674" spans="1:11">
      <c r="A674" s="869"/>
      <c r="B674" s="869"/>
      <c r="C674" s="869"/>
      <c r="D674" s="1066"/>
      <c r="E674" s="1066"/>
      <c r="F674" s="1066"/>
      <c r="G674" s="897"/>
      <c r="H674" s="923"/>
      <c r="I674" s="923"/>
      <c r="J674" s="923"/>
      <c r="K674" s="923"/>
    </row>
    <row r="675" spans="1:11">
      <c r="A675" s="869"/>
      <c r="B675" s="869"/>
      <c r="C675" s="869"/>
      <c r="D675" s="1066"/>
      <c r="E675" s="1066"/>
      <c r="F675" s="1066"/>
      <c r="G675" s="897"/>
      <c r="H675" s="923"/>
      <c r="I675" s="923"/>
      <c r="J675" s="923"/>
      <c r="K675" s="923"/>
    </row>
    <row r="676" spans="1:11" s="865" customFormat="1">
      <c r="A676" s="913"/>
      <c r="B676" s="913"/>
      <c r="C676" s="913"/>
      <c r="D676" s="1066"/>
      <c r="E676" s="1066"/>
      <c r="F676" s="1066"/>
      <c r="G676" s="925"/>
      <c r="H676" s="926"/>
      <c r="I676" s="926"/>
      <c r="J676" s="926"/>
      <c r="K676" s="926"/>
    </row>
    <row r="677" spans="1:11" s="865" customFormat="1">
      <c r="A677" s="913"/>
      <c r="B677" s="913"/>
      <c r="C677" s="913"/>
      <c r="D677" s="927"/>
      <c r="E677" s="927"/>
      <c r="F677" s="927"/>
      <c r="G677" s="925"/>
      <c r="H677" s="926"/>
      <c r="I677" s="926"/>
      <c r="J677" s="926"/>
      <c r="K677" s="926"/>
    </row>
    <row r="678" spans="1:11" s="865" customFormat="1">
      <c r="A678" s="913"/>
      <c r="B678" s="872" t="s">
        <v>332</v>
      </c>
      <c r="C678" s="913"/>
      <c r="D678" s="1066" t="s">
        <v>1547</v>
      </c>
      <c r="E678" s="1066"/>
      <c r="F678" s="1066"/>
      <c r="G678" s="925"/>
      <c r="H678" s="926"/>
      <c r="I678" s="926"/>
      <c r="J678" s="926"/>
      <c r="K678" s="926"/>
    </row>
    <row r="679" spans="1:11" s="865" customFormat="1">
      <c r="A679" s="913"/>
      <c r="B679" s="913"/>
      <c r="C679" s="913"/>
      <c r="D679" s="1066"/>
      <c r="E679" s="1066"/>
      <c r="F679" s="1066"/>
      <c r="G679" s="925"/>
      <c r="H679" s="926"/>
      <c r="I679" s="926"/>
      <c r="J679" s="926"/>
      <c r="K679" s="926"/>
    </row>
    <row r="680" spans="1:11" s="865" customFormat="1">
      <c r="A680" s="913"/>
      <c r="B680" s="913"/>
      <c r="C680" s="913"/>
      <c r="D680" s="927"/>
      <c r="E680" s="927"/>
      <c r="F680" s="927"/>
      <c r="G680" s="925"/>
      <c r="H680" s="926"/>
      <c r="I680" s="926"/>
      <c r="J680" s="926"/>
      <c r="K680" s="926"/>
    </row>
    <row r="681" spans="1:11" ht="14.25">
      <c r="A681" s="871"/>
      <c r="B681" s="872" t="s">
        <v>332</v>
      </c>
      <c r="C681" s="869"/>
      <c r="D681" s="1066" t="s">
        <v>1329</v>
      </c>
      <c r="E681" s="1066"/>
      <c r="F681" s="1066"/>
      <c r="G681" s="897"/>
      <c r="H681" s="923"/>
      <c r="I681" s="923"/>
      <c r="J681" s="923"/>
      <c r="K681" s="923"/>
    </row>
    <row r="682" spans="1:11">
      <c r="A682" s="869"/>
      <c r="B682" s="869"/>
      <c r="C682" s="869"/>
      <c r="D682" s="1066"/>
      <c r="E682" s="1066"/>
      <c r="F682" s="1066"/>
      <c r="G682" s="897"/>
      <c r="H682" s="923"/>
      <c r="I682" s="923"/>
      <c r="J682" s="923"/>
      <c r="K682" s="923"/>
    </row>
    <row r="683" spans="1:11">
      <c r="A683" s="869"/>
      <c r="B683" s="869"/>
      <c r="C683" s="869"/>
      <c r="D683" s="1066"/>
      <c r="E683" s="1066"/>
      <c r="F683" s="1066"/>
      <c r="G683" s="897"/>
      <c r="H683" s="923"/>
      <c r="I683" s="923"/>
      <c r="J683" s="923"/>
      <c r="K683" s="923"/>
    </row>
    <row r="684" spans="1:11" ht="15" customHeight="1">
      <c r="A684" s="869"/>
      <c r="B684" s="869"/>
      <c r="C684" s="869"/>
      <c r="D684" s="1066"/>
      <c r="E684" s="1066"/>
      <c r="F684" s="1066"/>
      <c r="G684" s="897"/>
      <c r="H684" s="923"/>
      <c r="I684" s="923"/>
      <c r="J684" s="923"/>
      <c r="K684" s="923"/>
    </row>
    <row r="685" spans="1:11" ht="15" customHeight="1">
      <c r="A685" s="869"/>
      <c r="B685" s="869"/>
      <c r="C685" s="869"/>
      <c r="D685" s="1066"/>
      <c r="E685" s="1066"/>
      <c r="F685" s="1066"/>
      <c r="G685" s="897"/>
      <c r="H685" s="923"/>
      <c r="I685" s="923"/>
      <c r="J685" s="923"/>
      <c r="K685" s="923"/>
    </row>
    <row r="686" spans="1:11">
      <c r="A686" s="869"/>
      <c r="B686" s="869"/>
      <c r="C686" s="869"/>
      <c r="D686" s="1066"/>
      <c r="E686" s="1066"/>
      <c r="F686" s="1066"/>
      <c r="G686" s="897"/>
      <c r="H686" s="923"/>
      <c r="I686" s="923"/>
      <c r="J686" s="923"/>
      <c r="K686" s="923"/>
    </row>
    <row r="687" spans="1:11">
      <c r="A687" s="869"/>
      <c r="B687" s="869"/>
      <c r="C687" s="869"/>
      <c r="D687" s="1066"/>
      <c r="E687" s="1066"/>
      <c r="F687" s="1066"/>
      <c r="G687" s="897"/>
      <c r="H687" s="923"/>
      <c r="I687" s="923"/>
      <c r="J687" s="923"/>
      <c r="K687" s="923"/>
    </row>
    <row r="688" spans="1:11">
      <c r="A688" s="869"/>
      <c r="B688" s="869"/>
      <c r="C688" s="869"/>
      <c r="D688" s="1066"/>
      <c r="E688" s="1066"/>
      <c r="F688" s="1066"/>
      <c r="G688" s="897"/>
      <c r="H688" s="923"/>
      <c r="I688" s="923"/>
      <c r="J688" s="923"/>
      <c r="K688" s="923"/>
    </row>
    <row r="689" spans="1:11" ht="15" customHeight="1">
      <c r="A689" s="869"/>
      <c r="B689" s="869"/>
      <c r="C689" s="869"/>
      <c r="D689" s="1066"/>
      <c r="E689" s="1066"/>
      <c r="F689" s="1066"/>
      <c r="G689" s="897"/>
      <c r="H689" s="923"/>
      <c r="I689" s="923"/>
      <c r="J689" s="923"/>
      <c r="K689" s="923"/>
    </row>
    <row r="690" spans="1:11">
      <c r="A690" s="869"/>
      <c r="B690" s="869"/>
      <c r="C690" s="869"/>
      <c r="D690" s="1066"/>
      <c r="E690" s="1066"/>
      <c r="F690" s="1066"/>
      <c r="G690" s="897"/>
      <c r="H690" s="923"/>
      <c r="I690" s="923"/>
      <c r="J690" s="923"/>
      <c r="K690" s="923"/>
    </row>
    <row r="691" spans="1:11">
      <c r="A691" s="869"/>
      <c r="B691" s="869"/>
      <c r="C691" s="869"/>
      <c r="D691" s="1066"/>
      <c r="E691" s="1066"/>
      <c r="F691" s="1066"/>
      <c r="G691" s="897"/>
      <c r="H691" s="923"/>
      <c r="I691" s="923"/>
      <c r="J691" s="923"/>
      <c r="K691" s="923"/>
    </row>
    <row r="692" spans="1:11">
      <c r="A692" s="869"/>
      <c r="B692" s="869"/>
      <c r="C692" s="869"/>
      <c r="D692" s="1066"/>
      <c r="E692" s="1066"/>
      <c r="F692" s="1066"/>
      <c r="G692" s="897"/>
      <c r="H692" s="923"/>
      <c r="I692" s="923"/>
      <c r="J692" s="923"/>
      <c r="K692" s="923"/>
    </row>
    <row r="693" spans="1:11">
      <c r="A693" s="869"/>
      <c r="B693" s="869"/>
      <c r="C693" s="869"/>
      <c r="D693" s="1066"/>
      <c r="E693" s="1066"/>
      <c r="F693" s="1066"/>
      <c r="G693" s="897"/>
      <c r="H693" s="923"/>
      <c r="I693" s="923"/>
      <c r="J693" s="923"/>
      <c r="K693" s="923"/>
    </row>
    <row r="694" spans="1:11">
      <c r="A694" s="869"/>
      <c r="B694" s="872" t="s">
        <v>332</v>
      </c>
      <c r="C694" s="869"/>
      <c r="D694" s="1066" t="s">
        <v>1336</v>
      </c>
      <c r="E694" s="1066"/>
      <c r="F694" s="1066"/>
      <c r="G694" s="897"/>
      <c r="H694" s="923"/>
      <c r="I694" s="923"/>
      <c r="J694" s="923"/>
      <c r="K694" s="923"/>
    </row>
    <row r="695" spans="1:11">
      <c r="A695" s="869"/>
      <c r="B695" s="869"/>
      <c r="C695" s="869"/>
      <c r="D695" s="1066"/>
      <c r="E695" s="1066"/>
      <c r="F695" s="1066"/>
      <c r="G695" s="897"/>
      <c r="H695" s="923"/>
      <c r="I695" s="923"/>
      <c r="J695" s="923"/>
      <c r="K695" s="923"/>
    </row>
    <row r="696" spans="1:11">
      <c r="A696" s="869"/>
      <c r="B696" s="869"/>
      <c r="C696" s="869"/>
      <c r="D696" s="927"/>
      <c r="E696" s="927"/>
      <c r="F696" s="927"/>
      <c r="G696" s="897"/>
      <c r="H696" s="923"/>
      <c r="I696" s="923"/>
      <c r="J696" s="923"/>
      <c r="K696" s="923"/>
    </row>
    <row r="697" spans="1:11">
      <c r="A697" s="869"/>
      <c r="B697" s="872" t="s">
        <v>332</v>
      </c>
      <c r="C697" s="869"/>
      <c r="D697" s="1066" t="s">
        <v>1337</v>
      </c>
      <c r="E697" s="1066"/>
      <c r="F697" s="1066"/>
      <c r="G697" s="897"/>
      <c r="H697" s="923"/>
      <c r="I697" s="923"/>
      <c r="J697" s="923"/>
      <c r="K697" s="923"/>
    </row>
    <row r="698" spans="1:11">
      <c r="A698" s="869"/>
      <c r="B698" s="869"/>
      <c r="C698" s="869"/>
      <c r="D698" s="1066"/>
      <c r="E698" s="1066"/>
      <c r="F698" s="1066"/>
      <c r="G698" s="897"/>
      <c r="H698" s="923"/>
      <c r="I698" s="923"/>
      <c r="J698" s="923"/>
      <c r="K698" s="923"/>
    </row>
    <row r="699" spans="1:11">
      <c r="A699" s="869"/>
      <c r="B699" s="869"/>
      <c r="C699" s="869"/>
      <c r="D699" s="1066"/>
      <c r="E699" s="1066"/>
      <c r="F699" s="1066"/>
      <c r="G699" s="897"/>
      <c r="H699" s="923"/>
      <c r="I699" s="923"/>
      <c r="J699" s="923"/>
      <c r="K699" s="923"/>
    </row>
    <row r="700" spans="1:11">
      <c r="A700" s="869"/>
      <c r="B700" s="869"/>
      <c r="C700" s="869"/>
      <c r="D700" s="927"/>
      <c r="E700" s="927"/>
      <c r="F700" s="927"/>
      <c r="G700" s="897"/>
      <c r="H700" s="923"/>
      <c r="I700" s="923"/>
      <c r="J700" s="923"/>
      <c r="K700" s="923"/>
    </row>
    <row r="701" spans="1:11">
      <c r="A701" s="869"/>
      <c r="B701" s="872" t="s">
        <v>332</v>
      </c>
      <c r="C701" s="869"/>
      <c r="D701" s="1066" t="s">
        <v>1330</v>
      </c>
      <c r="E701" s="1066"/>
      <c r="F701" s="1066"/>
      <c r="G701" s="897"/>
      <c r="H701" s="923"/>
      <c r="I701" s="923"/>
      <c r="J701" s="923"/>
      <c r="K701" s="923"/>
    </row>
    <row r="702" spans="1:11">
      <c r="A702" s="869"/>
      <c r="B702" s="869"/>
      <c r="C702" s="869"/>
      <c r="D702" s="1066"/>
      <c r="E702" s="1066"/>
      <c r="F702" s="1066"/>
      <c r="G702" s="897"/>
      <c r="H702" s="923"/>
      <c r="I702" s="923"/>
      <c r="J702" s="923"/>
      <c r="K702" s="923"/>
    </row>
    <row r="703" spans="1:11">
      <c r="A703" s="869"/>
      <c r="B703" s="869"/>
      <c r="C703" s="869"/>
      <c r="D703" s="1066"/>
      <c r="E703" s="1066"/>
      <c r="F703" s="1066"/>
      <c r="G703" s="897"/>
      <c r="H703" s="923"/>
      <c r="I703" s="923"/>
      <c r="J703" s="923"/>
      <c r="K703" s="923"/>
    </row>
    <row r="704" spans="1:11">
      <c r="A704" s="869"/>
      <c r="B704" s="869"/>
      <c r="C704" s="869"/>
      <c r="D704" s="876"/>
      <c r="G704" s="897"/>
      <c r="H704" s="923"/>
      <c r="I704" s="923"/>
      <c r="J704" s="923"/>
      <c r="K704" s="923"/>
    </row>
    <row r="705" spans="1:11">
      <c r="A705" s="869"/>
      <c r="B705" s="872" t="s">
        <v>332</v>
      </c>
      <c r="C705" s="869"/>
      <c r="D705" s="1066" t="s">
        <v>1331</v>
      </c>
      <c r="E705" s="1066"/>
      <c r="F705" s="1066"/>
      <c r="G705" s="897"/>
      <c r="H705" s="923"/>
      <c r="I705" s="923"/>
      <c r="J705" s="923"/>
      <c r="K705" s="923"/>
    </row>
    <row r="706" spans="1:11">
      <c r="A706" s="869"/>
      <c r="B706" s="869"/>
      <c r="C706" s="869"/>
      <c r="D706" s="1066"/>
      <c r="E706" s="1066"/>
      <c r="F706" s="1066"/>
      <c r="G706" s="897"/>
      <c r="H706" s="923"/>
      <c r="I706" s="923"/>
      <c r="J706" s="923"/>
      <c r="K706" s="923"/>
    </row>
    <row r="707" spans="1:11">
      <c r="A707" s="869"/>
      <c r="B707" s="869"/>
      <c r="C707" s="869"/>
      <c r="D707" s="1066"/>
      <c r="E707" s="1066"/>
      <c r="F707" s="1066"/>
      <c r="G707" s="897"/>
      <c r="H707" s="923"/>
      <c r="I707" s="923"/>
      <c r="J707" s="923"/>
      <c r="K707" s="923"/>
    </row>
    <row r="708" spans="1:11">
      <c r="A708" s="869"/>
      <c r="B708" s="869"/>
      <c r="C708" s="869"/>
      <c r="D708" s="864"/>
      <c r="G708" s="897"/>
      <c r="H708" s="923"/>
      <c r="I708" s="923"/>
      <c r="J708" s="923"/>
      <c r="K708" s="923"/>
    </row>
    <row r="709" spans="1:11" ht="14.25">
      <c r="A709" s="871"/>
      <c r="B709" s="872" t="s">
        <v>332</v>
      </c>
      <c r="C709" s="869"/>
      <c r="D709" s="1031" t="s">
        <v>1332</v>
      </c>
      <c r="E709" s="1031"/>
      <c r="F709" s="1031"/>
      <c r="G709" s="897"/>
      <c r="H709" s="923"/>
      <c r="I709" s="923"/>
      <c r="J709" s="923"/>
      <c r="K709" s="923"/>
    </row>
    <row r="710" spans="1:11">
      <c r="A710" s="869"/>
      <c r="B710" s="869"/>
      <c r="C710" s="869"/>
      <c r="D710" s="1031"/>
      <c r="E710" s="1031"/>
      <c r="F710" s="1031"/>
      <c r="G710" s="897"/>
      <c r="H710" s="923"/>
      <c r="I710" s="923"/>
      <c r="J710" s="923"/>
      <c r="K710" s="923"/>
    </row>
    <row r="711" spans="1:11">
      <c r="A711" s="869"/>
      <c r="B711" s="869"/>
      <c r="C711" s="869"/>
      <c r="D711" s="1031"/>
      <c r="E711" s="1031"/>
      <c r="F711" s="1031"/>
      <c r="G711" s="897"/>
      <c r="H711" s="923"/>
      <c r="I711" s="923"/>
      <c r="J711" s="923"/>
      <c r="K711" s="923"/>
    </row>
    <row r="712" spans="1:11">
      <c r="A712" s="869"/>
      <c r="B712" s="869"/>
      <c r="C712" s="869"/>
      <c r="D712" s="1031"/>
      <c r="E712" s="1031"/>
      <c r="F712" s="1031"/>
      <c r="G712" s="897"/>
      <c r="H712" s="923"/>
      <c r="I712" s="923"/>
      <c r="J712" s="923"/>
      <c r="K712" s="923"/>
    </row>
    <row r="713" spans="1:11">
      <c r="A713" s="869"/>
      <c r="B713" s="869"/>
      <c r="C713" s="869"/>
      <c r="D713" s="900"/>
      <c r="G713" s="897"/>
      <c r="H713" s="923"/>
      <c r="I713" s="923"/>
      <c r="J713" s="923"/>
      <c r="K713" s="923"/>
    </row>
    <row r="714" spans="1:11" ht="14.25">
      <c r="A714" s="871"/>
      <c r="B714" s="872" t="s">
        <v>332</v>
      </c>
      <c r="C714" s="869"/>
      <c r="D714" s="1066" t="s">
        <v>1471</v>
      </c>
      <c r="E714" s="1066"/>
      <c r="F714" s="1066"/>
      <c r="G714" s="897"/>
      <c r="H714" s="923"/>
      <c r="I714" s="923"/>
      <c r="J714" s="923"/>
      <c r="K714" s="923"/>
    </row>
    <row r="715" spans="1:11">
      <c r="A715" s="869"/>
      <c r="B715" s="869"/>
      <c r="C715" s="869"/>
      <c r="D715" s="1066"/>
      <c r="E715" s="1066"/>
      <c r="F715" s="1066"/>
      <c r="G715" s="897"/>
      <c r="H715" s="923"/>
      <c r="I715" s="923"/>
      <c r="J715" s="923"/>
      <c r="K715" s="923"/>
    </row>
    <row r="716" spans="1:11">
      <c r="A716" s="869"/>
      <c r="B716" s="869"/>
      <c r="C716" s="869"/>
      <c r="D716" s="1066"/>
      <c r="E716" s="1066"/>
      <c r="F716" s="1066"/>
      <c r="G716" s="897"/>
      <c r="H716" s="923"/>
      <c r="I716" s="923"/>
      <c r="J716" s="923"/>
      <c r="K716" s="923"/>
    </row>
    <row r="717" spans="1:11">
      <c r="A717" s="869"/>
      <c r="B717" s="869"/>
      <c r="C717" s="869"/>
      <c r="D717" s="1066"/>
      <c r="E717" s="1066"/>
      <c r="F717" s="1066"/>
      <c r="G717" s="897"/>
      <c r="H717" s="923"/>
      <c r="I717" s="923"/>
      <c r="J717" s="923"/>
      <c r="K717" s="923"/>
    </row>
    <row r="718" spans="1:11">
      <c r="A718" s="869"/>
      <c r="B718" s="869"/>
      <c r="C718" s="869"/>
      <c r="D718" s="1066"/>
      <c r="E718" s="1066"/>
      <c r="F718" s="1066"/>
      <c r="G718" s="897"/>
      <c r="H718" s="923"/>
      <c r="I718" s="923"/>
      <c r="J718" s="923"/>
      <c r="K718" s="923"/>
    </row>
    <row r="719" spans="1:11">
      <c r="A719" s="869"/>
      <c r="B719" s="869"/>
      <c r="C719" s="869"/>
      <c r="D719" s="1066"/>
      <c r="E719" s="1066"/>
      <c r="F719" s="1066"/>
      <c r="G719" s="897"/>
      <c r="H719" s="923"/>
      <c r="I719" s="923"/>
      <c r="J719" s="923"/>
      <c r="K719" s="923"/>
    </row>
    <row r="720" spans="1:11">
      <c r="A720" s="869"/>
      <c r="B720" s="869"/>
      <c r="C720" s="869"/>
      <c r="D720" s="1066"/>
      <c r="E720" s="1066"/>
      <c r="F720" s="1066"/>
      <c r="G720" s="897"/>
      <c r="H720" s="923"/>
      <c r="I720" s="923"/>
      <c r="J720" s="923"/>
      <c r="K720" s="923"/>
    </row>
    <row r="721" spans="1:11">
      <c r="A721" s="869"/>
      <c r="B721" s="869"/>
      <c r="C721" s="869"/>
      <c r="D721" s="1004" t="s">
        <v>1333</v>
      </c>
      <c r="E721" s="1004"/>
      <c r="F721" s="1004"/>
      <c r="G721" s="897"/>
      <c r="H721" s="923"/>
      <c r="I721" s="923"/>
      <c r="J721" s="923"/>
      <c r="K721" s="923"/>
    </row>
    <row r="722" spans="1:11">
      <c r="A722" s="869"/>
      <c r="B722" s="869"/>
      <c r="C722" s="869"/>
      <c r="D722" s="855"/>
      <c r="G722" s="897"/>
      <c r="H722" s="923"/>
      <c r="I722" s="923"/>
      <c r="J722" s="923"/>
      <c r="K722" s="923"/>
    </row>
    <row r="723" spans="1:11">
      <c r="A723" s="997" t="s">
        <v>1276</v>
      </c>
      <c r="B723" s="997"/>
      <c r="C723" s="997"/>
      <c r="D723" s="997"/>
      <c r="E723" s="997"/>
      <c r="F723" s="997"/>
      <c r="G723" s="997"/>
      <c r="H723" s="923"/>
      <c r="I723" s="923"/>
      <c r="J723" s="923"/>
      <c r="K723" s="923"/>
    </row>
    <row r="724" spans="1:11">
      <c r="A724" s="869"/>
      <c r="B724" s="869"/>
      <c r="C724" s="869"/>
      <c r="D724" s="900"/>
      <c r="G724" s="928"/>
      <c r="H724" s="923"/>
      <c r="I724" s="923"/>
      <c r="J724" s="923"/>
      <c r="K724" s="923"/>
    </row>
    <row r="725" spans="1:11" ht="13.7" customHeight="1">
      <c r="C725" s="869"/>
      <c r="D725" s="1074" t="s">
        <v>1300</v>
      </c>
      <c r="E725" s="1074"/>
      <c r="F725" s="1074"/>
      <c r="G725" s="928"/>
      <c r="H725" s="923"/>
      <c r="I725" s="923"/>
      <c r="J725" s="923"/>
      <c r="K725" s="923"/>
    </row>
    <row r="726" spans="1:11">
      <c r="A726" s="869"/>
      <c r="B726" s="869"/>
      <c r="C726" s="869"/>
      <c r="D726" s="1010" t="s">
        <v>1301</v>
      </c>
      <c r="E726" s="1010"/>
      <c r="F726" s="1010"/>
      <c r="G726" s="928"/>
      <c r="H726" s="923"/>
      <c r="I726" s="923"/>
      <c r="J726" s="923"/>
      <c r="K726" s="923"/>
    </row>
    <row r="727" spans="1:11">
      <c r="A727" s="869"/>
      <c r="B727" s="869"/>
      <c r="C727" s="869"/>
      <c r="G727" s="928"/>
      <c r="H727" s="923"/>
      <c r="I727" s="923"/>
      <c r="J727" s="923"/>
      <c r="K727" s="923"/>
    </row>
    <row r="728" spans="1:11" s="865" customFormat="1" ht="14.25">
      <c r="A728" s="871"/>
      <c r="B728" s="872" t="s">
        <v>332</v>
      </c>
      <c r="C728" s="862"/>
      <c r="D728" s="1031" t="s">
        <v>1302</v>
      </c>
      <c r="E728" s="1031"/>
      <c r="F728" s="1031"/>
      <c r="G728" s="928"/>
      <c r="H728" s="926"/>
      <c r="I728" s="926"/>
      <c r="J728" s="926"/>
      <c r="K728" s="926"/>
    </row>
    <row r="729" spans="1:11" s="865" customFormat="1" ht="10.5" customHeight="1">
      <c r="A729" s="862"/>
      <c r="B729" s="862"/>
      <c r="C729" s="862"/>
      <c r="D729" s="1031"/>
      <c r="E729" s="1031"/>
      <c r="F729" s="1031"/>
      <c r="G729" s="928"/>
      <c r="H729" s="926"/>
      <c r="I729" s="926"/>
      <c r="J729" s="926"/>
      <c r="K729" s="926"/>
    </row>
    <row r="730" spans="1:11" s="865" customFormat="1">
      <c r="A730" s="862"/>
      <c r="B730" s="862"/>
      <c r="C730" s="862"/>
      <c r="D730" s="1031"/>
      <c r="E730" s="1031"/>
      <c r="F730" s="1031"/>
      <c r="G730" s="928"/>
      <c r="H730" s="926"/>
      <c r="I730" s="926"/>
      <c r="J730" s="926"/>
      <c r="K730" s="926"/>
    </row>
    <row r="731" spans="1:11">
      <c r="D731" s="1031"/>
      <c r="E731" s="1031"/>
      <c r="F731" s="1031"/>
      <c r="G731" s="928"/>
      <c r="H731" s="923"/>
      <c r="I731" s="923"/>
      <c r="J731" s="923"/>
      <c r="K731" s="923"/>
    </row>
    <row r="732" spans="1:11">
      <c r="A732" s="875"/>
      <c r="B732" s="875"/>
      <c r="C732" s="875"/>
      <c r="D732" s="1031"/>
      <c r="E732" s="1031"/>
      <c r="F732" s="1031"/>
      <c r="G732" s="929"/>
      <c r="H732" s="923"/>
      <c r="I732" s="923"/>
      <c r="J732" s="923"/>
      <c r="K732" s="923"/>
    </row>
    <row r="733" spans="1:11" ht="15.6" customHeight="1">
      <c r="A733" s="875"/>
      <c r="B733" s="875"/>
      <c r="C733" s="875"/>
      <c r="D733" s="1031"/>
      <c r="E733" s="1031"/>
      <c r="F733" s="1031"/>
      <c r="G733" s="929"/>
      <c r="H733" s="923"/>
      <c r="I733" s="923"/>
      <c r="J733" s="923"/>
      <c r="K733" s="923"/>
    </row>
    <row r="734" spans="1:11">
      <c r="A734" s="875"/>
      <c r="B734" s="875"/>
      <c r="C734" s="875"/>
      <c r="D734" s="917"/>
      <c r="E734" s="930"/>
      <c r="F734" s="930"/>
      <c r="G734" s="929"/>
      <c r="H734" s="923"/>
      <c r="I734" s="923"/>
      <c r="J734" s="923"/>
      <c r="K734" s="923"/>
    </row>
    <row r="735" spans="1:11" s="934" customFormat="1" ht="14.25">
      <c r="A735" s="931"/>
      <c r="B735" s="872" t="s">
        <v>332</v>
      </c>
      <c r="C735" s="932"/>
      <c r="D735" s="988" t="s">
        <v>1303</v>
      </c>
      <c r="E735" s="988"/>
      <c r="F735" s="988"/>
      <c r="G735" s="933"/>
    </row>
    <row r="736" spans="1:11" s="934" customFormat="1">
      <c r="A736" s="932"/>
      <c r="B736" s="932"/>
      <c r="C736" s="932"/>
      <c r="D736" s="988"/>
      <c r="E736" s="988"/>
      <c r="F736" s="988"/>
      <c r="G736" s="933"/>
    </row>
    <row r="737" spans="1:11" s="934" customFormat="1">
      <c r="A737" s="932"/>
      <c r="B737" s="932"/>
      <c r="C737" s="932"/>
      <c r="D737" s="988"/>
      <c r="E737" s="988"/>
      <c r="F737" s="988"/>
      <c r="G737" s="933"/>
    </row>
    <row r="738" spans="1:11" s="934" customFormat="1">
      <c r="A738" s="932"/>
      <c r="B738" s="932"/>
      <c r="C738" s="932"/>
      <c r="D738" s="988"/>
      <c r="E738" s="988"/>
      <c r="F738" s="988"/>
      <c r="G738" s="933"/>
    </row>
    <row r="739" spans="1:11" s="934" customFormat="1">
      <c r="A739" s="932"/>
      <c r="B739" s="932"/>
      <c r="C739" s="932"/>
      <c r="D739" s="917"/>
      <c r="E739" s="933"/>
      <c r="F739" s="933"/>
      <c r="G739" s="933"/>
    </row>
    <row r="740" spans="1:11" s="934" customFormat="1" ht="14.25">
      <c r="A740" s="871"/>
      <c r="B740" s="872" t="s">
        <v>332</v>
      </c>
      <c r="C740" s="932"/>
      <c r="D740" s="1077" t="s">
        <v>1304</v>
      </c>
      <c r="E740" s="1077"/>
      <c r="F740" s="1077"/>
      <c r="G740" s="933"/>
    </row>
    <row r="741" spans="1:11" s="934" customFormat="1">
      <c r="A741" s="932"/>
      <c r="B741" s="932"/>
      <c r="C741" s="932"/>
      <c r="D741" s="1077"/>
      <c r="E741" s="1077"/>
      <c r="F741" s="1077"/>
      <c r="G741" s="933"/>
    </row>
    <row r="742" spans="1:11" s="934" customFormat="1">
      <c r="A742" s="932"/>
      <c r="B742" s="932"/>
      <c r="C742" s="932"/>
      <c r="D742" s="1077"/>
      <c r="E742" s="1077"/>
      <c r="F742" s="1077"/>
      <c r="G742" s="933"/>
    </row>
    <row r="743" spans="1:11">
      <c r="A743" s="875"/>
      <c r="B743" s="875"/>
      <c r="C743" s="875"/>
      <c r="D743" s="917"/>
      <c r="E743" s="930"/>
      <c r="F743" s="930"/>
      <c r="G743" s="929"/>
      <c r="H743" s="923"/>
      <c r="I743" s="923"/>
      <c r="J743" s="923"/>
      <c r="K743" s="923"/>
    </row>
    <row r="744" spans="1:11" ht="14.25">
      <c r="A744" s="871"/>
      <c r="B744" s="872" t="s">
        <v>332</v>
      </c>
      <c r="C744" s="875"/>
      <c r="D744" s="988" t="s">
        <v>1535</v>
      </c>
      <c r="E744" s="988"/>
      <c r="F744" s="988"/>
      <c r="G744" s="929"/>
      <c r="H744" s="923"/>
      <c r="I744" s="923"/>
      <c r="J744" s="923"/>
      <c r="K744" s="923"/>
    </row>
    <row r="745" spans="1:11">
      <c r="A745" s="875"/>
      <c r="B745" s="875"/>
      <c r="C745" s="875"/>
      <c r="D745" s="988"/>
      <c r="E745" s="988"/>
      <c r="F745" s="988"/>
      <c r="G745" s="929"/>
      <c r="H745" s="923"/>
      <c r="I745" s="923"/>
      <c r="J745" s="923"/>
      <c r="K745" s="923"/>
    </row>
    <row r="746" spans="1:11">
      <c r="A746" s="875"/>
      <c r="B746" s="875"/>
      <c r="C746" s="875"/>
      <c r="D746" s="854"/>
      <c r="E746" s="854"/>
      <c r="F746" s="854"/>
      <c r="G746" s="929"/>
      <c r="H746" s="923"/>
      <c r="I746" s="923"/>
      <c r="J746" s="923"/>
      <c r="K746" s="923"/>
    </row>
    <row r="747" spans="1:11">
      <c r="A747" s="875"/>
      <c r="B747" s="872" t="s">
        <v>332</v>
      </c>
      <c r="C747" s="875"/>
      <c r="D747" s="988" t="s">
        <v>1574</v>
      </c>
      <c r="E747" s="988"/>
      <c r="F747" s="988"/>
      <c r="G747" s="929"/>
      <c r="H747" s="923"/>
      <c r="I747" s="923"/>
      <c r="J747" s="923"/>
      <c r="K747" s="923"/>
    </row>
    <row r="748" spans="1:11">
      <c r="A748" s="875"/>
      <c r="B748" s="875"/>
      <c r="C748" s="875"/>
      <c r="D748" s="988"/>
      <c r="E748" s="988"/>
      <c r="F748" s="988"/>
      <c r="G748" s="929"/>
      <c r="H748" s="923"/>
      <c r="I748" s="923"/>
      <c r="J748" s="923"/>
      <c r="K748" s="923"/>
    </row>
    <row r="749" spans="1:11">
      <c r="A749" s="875"/>
      <c r="B749" s="875"/>
      <c r="C749" s="875"/>
      <c r="D749" s="988"/>
      <c r="E749" s="988"/>
      <c r="F749" s="988"/>
      <c r="G749" s="929"/>
      <c r="H749" s="923"/>
      <c r="I749" s="923"/>
      <c r="J749" s="923"/>
      <c r="K749" s="923"/>
    </row>
    <row r="750" spans="1:11">
      <c r="A750" s="875"/>
      <c r="B750" s="875"/>
      <c r="C750" s="875"/>
      <c r="D750" s="854"/>
      <c r="E750" s="854"/>
      <c r="F750" s="854"/>
      <c r="G750" s="929"/>
      <c r="H750" s="923"/>
      <c r="I750" s="923"/>
      <c r="J750" s="923"/>
      <c r="K750" s="923"/>
    </row>
    <row r="751" spans="1:11">
      <c r="A751" s="1007" t="s">
        <v>1307</v>
      </c>
      <c r="B751" s="1007"/>
      <c r="C751" s="1007"/>
      <c r="D751" s="1007"/>
      <c r="E751" s="1007"/>
      <c r="F751" s="1007"/>
      <c r="G751" s="1007"/>
    </row>
    <row r="752" spans="1:11">
      <c r="A752" s="869"/>
      <c r="B752" s="869"/>
      <c r="C752" s="869"/>
      <c r="D752" s="935"/>
      <c r="F752" s="921"/>
      <c r="G752" s="928"/>
    </row>
    <row r="753" spans="1:7">
      <c r="A753" s="875"/>
      <c r="B753" s="875"/>
      <c r="C753" s="880"/>
      <c r="D753" s="1008" t="s">
        <v>1291</v>
      </c>
      <c r="E753" s="1008"/>
      <c r="F753" s="1008"/>
      <c r="G753" s="928"/>
    </row>
    <row r="754" spans="1:7">
      <c r="A754" s="936"/>
      <c r="B754" s="936"/>
      <c r="C754" s="937"/>
      <c r="D754" s="1009" t="s">
        <v>1308</v>
      </c>
      <c r="E754" s="1009"/>
      <c r="F754" s="1009"/>
      <c r="G754" s="928"/>
    </row>
    <row r="755" spans="1:7">
      <c r="A755" s="875"/>
      <c r="B755" s="875"/>
      <c r="C755" s="880"/>
      <c r="D755" s="765"/>
      <c r="E755" s="765"/>
      <c r="F755" s="765"/>
      <c r="G755" s="928"/>
    </row>
    <row r="756" spans="1:7" ht="14.25">
      <c r="A756" s="871"/>
      <c r="B756" s="872" t="s">
        <v>332</v>
      </c>
      <c r="C756" s="880"/>
      <c r="D756" s="1010" t="s">
        <v>1151</v>
      </c>
      <c r="E756" s="1010"/>
      <c r="F756" s="1010"/>
      <c r="G756" s="928"/>
    </row>
    <row r="757" spans="1:7">
      <c r="A757" s="875"/>
      <c r="B757" s="875"/>
      <c r="C757" s="880"/>
      <c r="D757" s="794"/>
      <c r="E757" s="1011" t="s">
        <v>1292</v>
      </c>
      <c r="F757" s="1011"/>
      <c r="G757" s="928"/>
    </row>
    <row r="758" spans="1:7">
      <c r="A758" s="920"/>
      <c r="B758" s="920"/>
      <c r="C758" s="920"/>
      <c r="D758" s="874"/>
      <c r="F758" s="897"/>
      <c r="G758" s="928"/>
    </row>
    <row r="759" spans="1:7">
      <c r="A759" s="996" t="s">
        <v>513</v>
      </c>
      <c r="B759" s="996"/>
      <c r="C759" s="996"/>
      <c r="D759" s="996"/>
      <c r="E759" s="996"/>
      <c r="F759" s="996"/>
      <c r="G759" s="996"/>
    </row>
    <row r="760" spans="1:7">
      <c r="A760" s="867"/>
      <c r="B760" s="867"/>
      <c r="C760" s="907"/>
      <c r="D760" s="928"/>
      <c r="E760" s="928"/>
      <c r="F760" s="928"/>
      <c r="G760" s="928"/>
    </row>
    <row r="761" spans="1:7">
      <c r="A761" s="874"/>
      <c r="B761" s="1073" t="s">
        <v>1150</v>
      </c>
      <c r="C761" s="1073"/>
      <c r="D761" s="1073"/>
      <c r="E761" s="1073"/>
      <c r="F761" s="1073"/>
      <c r="G761" s="928"/>
    </row>
    <row r="762" spans="1:7">
      <c r="A762" s="894"/>
      <c r="B762" s="894"/>
      <c r="G762" s="928"/>
    </row>
    <row r="763" spans="1:7">
      <c r="A763" s="996" t="s">
        <v>514</v>
      </c>
      <c r="B763" s="996"/>
      <c r="C763" s="996"/>
      <c r="D763" s="996"/>
      <c r="E763" s="996"/>
      <c r="F763" s="996"/>
      <c r="G763" s="996"/>
    </row>
    <row r="764" spans="1:7">
      <c r="A764" s="867"/>
      <c r="B764" s="867"/>
      <c r="C764" s="867"/>
      <c r="D764" s="900"/>
      <c r="G764" s="928"/>
    </row>
    <row r="765" spans="1:7">
      <c r="A765" s="874"/>
      <c r="B765" s="1070" t="s">
        <v>512</v>
      </c>
      <c r="C765" s="1070"/>
      <c r="D765" s="1070"/>
      <c r="E765" s="1070"/>
      <c r="F765" s="1070"/>
      <c r="G765" s="928"/>
    </row>
    <row r="766" spans="1:7" ht="14.25">
      <c r="A766" s="871"/>
      <c r="B766" s="871"/>
      <c r="D766" s="874"/>
      <c r="E766" s="874"/>
      <c r="F766" s="928"/>
      <c r="G766" s="928"/>
    </row>
    <row r="767" spans="1:7">
      <c r="A767" s="996" t="s">
        <v>515</v>
      </c>
      <c r="B767" s="996"/>
      <c r="C767" s="996"/>
      <c r="D767" s="996"/>
      <c r="E767" s="996"/>
      <c r="F767" s="996"/>
      <c r="G767" s="996"/>
    </row>
    <row r="768" spans="1:7">
      <c r="C768" s="869"/>
      <c r="D768" s="901"/>
      <c r="E768" s="874"/>
      <c r="F768" s="928"/>
      <c r="G768" s="928"/>
    </row>
    <row r="769" spans="1:7">
      <c r="A769" s="874"/>
      <c r="B769" s="1070" t="s">
        <v>512</v>
      </c>
      <c r="C769" s="1070"/>
      <c r="D769" s="1070"/>
      <c r="E769" s="1070"/>
      <c r="F769" s="1070"/>
      <c r="G769" s="928"/>
    </row>
    <row r="770" spans="1:7">
      <c r="A770" s="874"/>
      <c r="B770" s="874"/>
      <c r="C770" s="907"/>
      <c r="D770" s="928"/>
      <c r="E770" s="928"/>
      <c r="F770" s="928"/>
      <c r="G770" s="928"/>
    </row>
    <row r="771" spans="1:7">
      <c r="A771" s="996" t="s">
        <v>516</v>
      </c>
      <c r="B771" s="996"/>
      <c r="C771" s="996"/>
      <c r="D771" s="996"/>
      <c r="E771" s="996"/>
      <c r="F771" s="996"/>
      <c r="G771" s="996"/>
    </row>
    <row r="772" spans="1:7">
      <c r="A772" s="874"/>
      <c r="B772" s="874"/>
    </row>
    <row r="773" spans="1:7">
      <c r="A773" s="874"/>
      <c r="B773" s="1070" t="s">
        <v>512</v>
      </c>
      <c r="C773" s="1070"/>
      <c r="D773" s="1070"/>
      <c r="E773" s="1070"/>
      <c r="F773" s="1070"/>
    </row>
    <row r="774" spans="1:7">
      <c r="A774" s="907"/>
      <c r="B774" s="907"/>
      <c r="C774" s="907"/>
      <c r="D774" s="866"/>
      <c r="F774" s="928"/>
    </row>
    <row r="775" spans="1:7">
      <c r="A775" s="996" t="s">
        <v>517</v>
      </c>
      <c r="B775" s="996"/>
      <c r="C775" s="996"/>
      <c r="D775" s="996"/>
      <c r="E775" s="996"/>
      <c r="F775" s="996"/>
      <c r="G775" s="996"/>
    </row>
    <row r="776" spans="1:7">
      <c r="A776" s="874"/>
      <c r="B776" s="874"/>
    </row>
    <row r="777" spans="1:7">
      <c r="A777" s="874"/>
      <c r="B777" s="1070" t="s">
        <v>512</v>
      </c>
      <c r="C777" s="1070"/>
      <c r="D777" s="1070"/>
      <c r="E777" s="1070"/>
      <c r="F777" s="1070"/>
    </row>
    <row r="778" spans="1:7">
      <c r="A778" s="907"/>
      <c r="B778" s="907"/>
      <c r="C778" s="907"/>
      <c r="D778" s="866"/>
      <c r="F778" s="928"/>
    </row>
    <row r="779" spans="1:7">
      <c r="A779" s="996" t="s">
        <v>518</v>
      </c>
      <c r="B779" s="996"/>
      <c r="C779" s="996"/>
      <c r="D779" s="996"/>
      <c r="E779" s="996"/>
      <c r="F779" s="996"/>
      <c r="G779" s="996"/>
    </row>
    <row r="780" spans="1:7">
      <c r="A780" s="874"/>
      <c r="B780" s="874"/>
    </row>
    <row r="781" spans="1:7">
      <c r="A781" s="874"/>
      <c r="B781" s="1070" t="s">
        <v>512</v>
      </c>
      <c r="C781" s="1070"/>
      <c r="D781" s="1070"/>
      <c r="E781" s="1070"/>
      <c r="F781" s="1070"/>
    </row>
    <row r="782" spans="1:7">
      <c r="A782" s="896"/>
      <c r="B782" s="896"/>
      <c r="C782" s="896"/>
      <c r="D782" s="938"/>
      <c r="E782" s="897"/>
      <c r="F782" s="897"/>
      <c r="G782" s="897"/>
    </row>
    <row r="783" spans="1:7">
      <c r="A783" s="996" t="s">
        <v>203</v>
      </c>
      <c r="B783" s="996"/>
      <c r="C783" s="996"/>
      <c r="D783" s="996"/>
      <c r="E783" s="996"/>
      <c r="F783" s="996"/>
      <c r="G783" s="996"/>
    </row>
    <row r="784" spans="1:7">
      <c r="A784" s="874"/>
      <c r="B784" s="874"/>
    </row>
    <row r="785" spans="1:7">
      <c r="A785" s="874"/>
      <c r="B785" s="1070" t="s">
        <v>512</v>
      </c>
      <c r="C785" s="1070"/>
      <c r="D785" s="1070"/>
      <c r="E785" s="1070"/>
      <c r="F785" s="1070"/>
    </row>
    <row r="786" spans="1:7">
      <c r="A786" s="874"/>
      <c r="B786" s="874"/>
      <c r="D786" s="866"/>
    </row>
    <row r="787" spans="1:7">
      <c r="A787" s="996" t="s">
        <v>1000</v>
      </c>
      <c r="B787" s="996"/>
      <c r="C787" s="996"/>
      <c r="D787" s="996"/>
      <c r="E787" s="996"/>
      <c r="F787" s="996"/>
      <c r="G787" s="996"/>
    </row>
    <row r="788" spans="1:7">
      <c r="A788" s="874"/>
      <c r="B788" s="874"/>
    </row>
    <row r="789" spans="1:7">
      <c r="A789" s="874"/>
      <c r="B789" s="1070" t="s">
        <v>512</v>
      </c>
      <c r="C789" s="1070"/>
      <c r="D789" s="1070"/>
      <c r="E789" s="1070"/>
      <c r="F789" s="1070"/>
      <c r="G789" s="864"/>
    </row>
    <row r="790" spans="1:7">
      <c r="A790" s="867"/>
      <c r="B790" s="867"/>
      <c r="C790" s="867"/>
      <c r="E790" s="864"/>
      <c r="F790" s="864"/>
      <c r="G790" s="864"/>
    </row>
    <row r="791" spans="1:7" ht="14.25">
      <c r="A791" s="871"/>
      <c r="B791" s="871"/>
      <c r="C791" s="869"/>
      <c r="D791" s="866"/>
      <c r="E791" s="864"/>
      <c r="F791" s="864"/>
      <c r="G791" s="864"/>
    </row>
    <row r="792" spans="1:7" ht="12.75" hidden="1" customHeight="1">
      <c r="D792" s="874"/>
      <c r="E792" s="864"/>
      <c r="F792" s="864"/>
      <c r="G792" s="864"/>
    </row>
    <row r="793" spans="1:7" ht="12.75" hidden="1" customHeight="1">
      <c r="E793" s="864"/>
      <c r="F793" s="864"/>
      <c r="G793" s="864"/>
    </row>
    <row r="794" spans="1:7" ht="12.75" hidden="1" customHeight="1">
      <c r="E794" s="864"/>
      <c r="F794" s="864"/>
      <c r="G794" s="864"/>
    </row>
    <row r="795" spans="1:7" ht="12.75" hidden="1" customHeight="1">
      <c r="D795" s="868"/>
      <c r="E795" s="864"/>
      <c r="F795" s="864"/>
      <c r="G795" s="864"/>
    </row>
    <row r="796" spans="1:7" ht="12.75" hidden="1" customHeight="1">
      <c r="D796" s="868"/>
      <c r="E796" s="864"/>
      <c r="F796" s="864"/>
      <c r="G796" s="864"/>
    </row>
    <row r="797" spans="1:7" ht="12.75" hidden="1" customHeight="1">
      <c r="D797" s="868"/>
      <c r="E797" s="864"/>
      <c r="F797" s="864"/>
      <c r="G797" s="864"/>
    </row>
    <row r="798" spans="1:7" ht="12.75" hidden="1" customHeight="1">
      <c r="E798" s="864"/>
      <c r="F798" s="864"/>
      <c r="G798" s="864"/>
    </row>
    <row r="799" spans="1:7" ht="14.25" hidden="1" customHeight="1">
      <c r="A799" s="871"/>
      <c r="B799" s="871"/>
      <c r="D799" s="874"/>
      <c r="E799" s="864"/>
      <c r="F799" s="864"/>
      <c r="G799" s="864"/>
    </row>
    <row r="800" spans="1:7" ht="12.75" hidden="1" customHeight="1">
      <c r="E800" s="864"/>
      <c r="F800" s="864"/>
      <c r="G800" s="864"/>
    </row>
    <row r="801" spans="1:7" ht="12.75" hidden="1" customHeight="1">
      <c r="E801" s="864"/>
      <c r="F801" s="864"/>
      <c r="G801" s="864"/>
    </row>
    <row r="802" spans="1:7" ht="12.75" hidden="1" customHeight="1">
      <c r="D802" s="868"/>
      <c r="E802" s="864"/>
      <c r="F802" s="864"/>
      <c r="G802" s="864"/>
    </row>
    <row r="803" spans="1:7" ht="12.75" hidden="1" customHeight="1">
      <c r="D803" s="868"/>
      <c r="E803" s="864"/>
      <c r="F803" s="864"/>
      <c r="G803" s="864"/>
    </row>
    <row r="804" spans="1:7" ht="14.25" hidden="1" customHeight="1">
      <c r="A804" s="871"/>
      <c r="B804" s="871"/>
      <c r="D804" s="874"/>
      <c r="E804" s="864"/>
      <c r="F804" s="864"/>
      <c r="G804" s="864"/>
    </row>
    <row r="805" spans="1:7" ht="12.75" hidden="1" customHeight="1">
      <c r="E805" s="864"/>
      <c r="F805" s="864"/>
      <c r="G805" s="864"/>
    </row>
    <row r="806" spans="1:7" ht="12.75" hidden="1" customHeight="1">
      <c r="E806" s="864"/>
      <c r="F806" s="864"/>
      <c r="G806" s="864"/>
    </row>
    <row r="807" spans="1:7" ht="14.25" hidden="1" customHeight="1">
      <c r="A807" s="871"/>
      <c r="B807" s="871"/>
      <c r="D807" s="874"/>
      <c r="E807" s="864"/>
      <c r="F807" s="864"/>
      <c r="G807" s="864"/>
    </row>
    <row r="808" spans="1:7" ht="12.75" hidden="1" customHeight="1">
      <c r="E808" s="864"/>
      <c r="F808" s="864"/>
      <c r="G808" s="864"/>
    </row>
    <row r="809" spans="1:7" ht="14.25" hidden="1" customHeight="1">
      <c r="A809" s="871"/>
      <c r="B809" s="871"/>
      <c r="D809" s="874"/>
      <c r="E809" s="864"/>
      <c r="F809" s="864"/>
      <c r="G809" s="864"/>
    </row>
    <row r="810" spans="1:7" ht="12.75" hidden="1" customHeight="1">
      <c r="A810" s="920"/>
      <c r="B810" s="920"/>
      <c r="C810" s="920"/>
      <c r="E810" s="864"/>
      <c r="F810" s="864"/>
      <c r="G810" s="864"/>
    </row>
    <row r="811" spans="1:7" ht="12.75" hidden="1" customHeight="1">
      <c r="E811" s="864"/>
      <c r="F811" s="864"/>
      <c r="G811" s="864"/>
    </row>
    <row r="812" spans="1:7" ht="12.75" hidden="1" customHeight="1">
      <c r="E812" s="864"/>
      <c r="F812" s="864"/>
      <c r="G812" s="864"/>
    </row>
    <row r="813" spans="1:7" ht="12.75" hidden="1" customHeight="1">
      <c r="E813" s="864"/>
      <c r="F813" s="864"/>
      <c r="G813" s="864"/>
    </row>
    <row r="814" spans="1:7" ht="12.75" hidden="1" customHeight="1">
      <c r="E814" s="864"/>
      <c r="F814" s="864"/>
      <c r="G814" s="864"/>
    </row>
    <row r="815" spans="1:7" ht="12.75" hidden="1" customHeight="1">
      <c r="E815" s="864"/>
      <c r="F815" s="864"/>
      <c r="G815" s="864"/>
    </row>
    <row r="816" spans="1:7" ht="12.75" hidden="1" customHeight="1">
      <c r="E816" s="864"/>
      <c r="F816" s="864"/>
      <c r="G816" s="864"/>
    </row>
    <row r="817" spans="1:7" ht="12.75" hidden="1" customHeight="1">
      <c r="E817" s="864"/>
      <c r="F817" s="864"/>
      <c r="G817" s="864"/>
    </row>
    <row r="818" spans="1:7" ht="12.75" hidden="1" customHeight="1">
      <c r="E818" s="864"/>
      <c r="F818" s="864"/>
      <c r="G818" s="864"/>
    </row>
    <row r="819" spans="1:7" ht="12.75" hidden="1" customHeight="1">
      <c r="E819" s="864"/>
      <c r="F819" s="864"/>
      <c r="G819" s="864"/>
    </row>
    <row r="820" spans="1:7" ht="12.75" hidden="1" customHeight="1">
      <c r="E820" s="864"/>
      <c r="F820" s="864"/>
      <c r="G820" s="864"/>
    </row>
    <row r="821" spans="1:7" ht="12.75" hidden="1" customHeight="1">
      <c r="A821" s="864"/>
      <c r="B821" s="864"/>
      <c r="C821" s="864"/>
      <c r="D821" s="864"/>
      <c r="E821" s="864"/>
      <c r="F821" s="864"/>
      <c r="G821" s="864"/>
    </row>
    <row r="822" spans="1:7" ht="12.75" hidden="1" customHeight="1">
      <c r="A822" s="864"/>
      <c r="B822" s="864"/>
      <c r="C822" s="864"/>
      <c r="D822" s="864"/>
      <c r="E822" s="864"/>
      <c r="F822" s="864"/>
      <c r="G822" s="864"/>
    </row>
    <row r="823" spans="1:7" ht="12.75" hidden="1" customHeight="1">
      <c r="A823" s="864"/>
      <c r="B823" s="864"/>
      <c r="C823" s="864"/>
      <c r="D823" s="864"/>
      <c r="E823" s="864"/>
      <c r="F823" s="864"/>
      <c r="G823" s="864"/>
    </row>
    <row r="824" spans="1:7" ht="12.75" hidden="1" customHeight="1">
      <c r="A824" s="864"/>
      <c r="B824" s="864"/>
      <c r="C824" s="864"/>
      <c r="D824" s="864"/>
      <c r="E824" s="864"/>
      <c r="F824" s="864"/>
      <c r="G824" s="864"/>
    </row>
    <row r="825" spans="1:7" ht="12.75" hidden="1" customHeight="1">
      <c r="A825" s="864"/>
      <c r="B825" s="864"/>
      <c r="C825" s="864"/>
      <c r="D825" s="864"/>
      <c r="E825" s="864"/>
      <c r="F825" s="864"/>
      <c r="G825" s="864"/>
    </row>
    <row r="826" spans="1:7" ht="12.75" hidden="1" customHeight="1">
      <c r="A826" s="864"/>
      <c r="B826" s="864"/>
      <c r="C826" s="864"/>
      <c r="D826" s="864"/>
      <c r="E826" s="864"/>
      <c r="F826" s="864"/>
      <c r="G826" s="864"/>
    </row>
    <row r="827" spans="1:7" ht="12.75" hidden="1" customHeight="1">
      <c r="A827" s="864"/>
      <c r="B827" s="864"/>
      <c r="C827" s="864"/>
      <c r="D827" s="864"/>
      <c r="E827" s="864"/>
      <c r="F827" s="864"/>
      <c r="G827" s="864"/>
    </row>
    <row r="828" spans="1:7" ht="12.75" hidden="1" customHeight="1">
      <c r="A828" s="864"/>
      <c r="B828" s="864"/>
      <c r="C828" s="864"/>
      <c r="D828" s="864"/>
      <c r="E828" s="864"/>
      <c r="F828" s="864"/>
      <c r="G828" s="864"/>
    </row>
    <row r="829" spans="1:7" ht="12.75" hidden="1" customHeight="1">
      <c r="A829" s="864"/>
      <c r="B829" s="864"/>
      <c r="C829" s="864"/>
      <c r="D829" s="864"/>
      <c r="E829" s="864"/>
      <c r="F829" s="864"/>
      <c r="G829" s="864"/>
    </row>
    <row r="830" spans="1:7" ht="12.75" hidden="1" customHeight="1">
      <c r="A830" s="864"/>
      <c r="B830" s="864"/>
      <c r="C830" s="864"/>
      <c r="D830" s="864"/>
      <c r="E830" s="864"/>
      <c r="F830" s="864"/>
      <c r="G830" s="864"/>
    </row>
    <row r="831" spans="1:7" ht="12.75" hidden="1" customHeight="1">
      <c r="A831" s="864"/>
      <c r="B831" s="864"/>
      <c r="C831" s="864"/>
      <c r="D831" s="864"/>
      <c r="E831" s="864"/>
      <c r="F831" s="864"/>
      <c r="G831" s="864"/>
    </row>
    <row r="832" spans="1:7" ht="12.75" hidden="1" customHeight="1">
      <c r="A832" s="864"/>
      <c r="B832" s="864"/>
      <c r="C832" s="864"/>
      <c r="D832" s="864"/>
      <c r="E832" s="864"/>
      <c r="F832" s="864"/>
      <c r="G832" s="864"/>
    </row>
    <row r="833" spans="1:7" ht="12.75" hidden="1" customHeight="1">
      <c r="A833" s="864"/>
      <c r="B833" s="864"/>
      <c r="C833" s="864"/>
      <c r="D833" s="864"/>
      <c r="E833" s="864"/>
      <c r="F833" s="864"/>
      <c r="G833" s="864"/>
    </row>
    <row r="834" spans="1:7" ht="12.75" hidden="1" customHeight="1">
      <c r="A834" s="864"/>
      <c r="B834" s="864"/>
      <c r="C834" s="864"/>
      <c r="D834" s="864"/>
      <c r="E834" s="864"/>
      <c r="F834" s="864"/>
      <c r="G834" s="864"/>
    </row>
    <row r="835" spans="1:7" ht="12.75" hidden="1" customHeight="1">
      <c r="A835" s="864"/>
      <c r="B835" s="864"/>
      <c r="C835" s="864"/>
      <c r="D835" s="864"/>
      <c r="E835" s="864"/>
      <c r="F835" s="864"/>
      <c r="G835" s="864"/>
    </row>
    <row r="836" spans="1:7" ht="12.75" hidden="1" customHeight="1">
      <c r="A836" s="864"/>
      <c r="B836" s="864"/>
      <c r="C836" s="864"/>
      <c r="D836" s="864"/>
      <c r="E836" s="864"/>
      <c r="F836" s="864"/>
      <c r="G836" s="864"/>
    </row>
    <row r="837" spans="1:7" ht="12.75" hidden="1" customHeight="1">
      <c r="A837" s="864"/>
      <c r="B837" s="864"/>
      <c r="C837" s="864"/>
      <c r="D837" s="864"/>
      <c r="E837" s="864"/>
      <c r="F837" s="864"/>
      <c r="G837" s="864"/>
    </row>
    <row r="838" spans="1:7" ht="12.75" hidden="1" customHeight="1">
      <c r="A838" s="864"/>
      <c r="B838" s="864"/>
      <c r="C838" s="864"/>
      <c r="D838" s="864"/>
      <c r="E838" s="864"/>
      <c r="F838" s="864"/>
      <c r="G838" s="864"/>
    </row>
    <row r="839" spans="1:7" ht="12.75" hidden="1" customHeight="1">
      <c r="A839" s="864"/>
      <c r="B839" s="864"/>
      <c r="C839" s="864"/>
      <c r="D839" s="864"/>
      <c r="E839" s="864"/>
      <c r="F839" s="864"/>
      <c r="G839" s="864"/>
    </row>
    <row r="840" spans="1:7" ht="12.75" hidden="1" customHeight="1">
      <c r="A840" s="864"/>
      <c r="B840" s="864"/>
      <c r="C840" s="864"/>
      <c r="D840" s="864"/>
      <c r="E840" s="864"/>
      <c r="F840" s="864"/>
      <c r="G840" s="864"/>
    </row>
    <row r="841" spans="1:7" ht="12.75" hidden="1" customHeight="1">
      <c r="A841" s="864"/>
      <c r="B841" s="864"/>
      <c r="C841" s="864"/>
      <c r="D841" s="864"/>
      <c r="E841" s="864"/>
      <c r="F841" s="864"/>
      <c r="G841" s="864"/>
    </row>
    <row r="842" spans="1:7" ht="12.75" hidden="1" customHeight="1">
      <c r="A842" s="864"/>
      <c r="B842" s="864"/>
      <c r="C842" s="864"/>
      <c r="D842" s="864"/>
      <c r="E842" s="864"/>
      <c r="F842" s="864"/>
      <c r="G842" s="864"/>
    </row>
    <row r="843" spans="1:7" ht="12.75" hidden="1" customHeight="1">
      <c r="A843" s="864"/>
      <c r="B843" s="864"/>
      <c r="C843" s="864"/>
      <c r="D843" s="864"/>
      <c r="E843" s="864"/>
      <c r="F843" s="864"/>
      <c r="G843" s="864"/>
    </row>
    <row r="844" spans="1:7" ht="12.75" hidden="1" customHeight="1">
      <c r="A844" s="864"/>
      <c r="B844" s="864"/>
      <c r="C844" s="864"/>
      <c r="D844" s="864"/>
      <c r="E844" s="864"/>
      <c r="F844" s="864"/>
      <c r="G844" s="864"/>
    </row>
    <row r="845" spans="1:7" ht="12.75" hidden="1" customHeight="1">
      <c r="A845" s="864"/>
      <c r="B845" s="864"/>
      <c r="C845" s="864"/>
      <c r="D845" s="864"/>
      <c r="E845" s="864"/>
      <c r="F845" s="864"/>
      <c r="G845" s="864"/>
    </row>
    <row r="846" spans="1:7" ht="12.75" hidden="1" customHeight="1">
      <c r="A846" s="864"/>
      <c r="B846" s="864"/>
      <c r="C846" s="864"/>
      <c r="D846" s="864"/>
      <c r="E846" s="864"/>
      <c r="F846" s="864"/>
      <c r="G846" s="864"/>
    </row>
    <row r="847" spans="1:7" ht="12.75" hidden="1" customHeight="1">
      <c r="A847" s="864"/>
      <c r="B847" s="864"/>
      <c r="C847" s="864"/>
      <c r="D847" s="864"/>
      <c r="E847" s="864"/>
      <c r="F847" s="864"/>
      <c r="G847" s="864"/>
    </row>
    <row r="848" spans="1:7" ht="12.75" hidden="1" customHeight="1">
      <c r="A848" s="864"/>
      <c r="B848" s="864"/>
      <c r="C848" s="864"/>
      <c r="D848" s="864"/>
      <c r="E848" s="864"/>
      <c r="F848" s="864"/>
      <c r="G848" s="864"/>
    </row>
    <row r="849" spans="1:7" ht="12.75" hidden="1" customHeight="1">
      <c r="A849" s="864"/>
      <c r="B849" s="864"/>
      <c r="C849" s="864"/>
      <c r="D849" s="864"/>
      <c r="E849" s="864"/>
      <c r="F849" s="864"/>
      <c r="G849" s="864"/>
    </row>
    <row r="850" spans="1:7" ht="12.75" hidden="1" customHeight="1">
      <c r="A850" s="864"/>
      <c r="B850" s="864"/>
      <c r="C850" s="864"/>
      <c r="D850" s="864"/>
      <c r="E850" s="864"/>
      <c r="F850" s="864"/>
      <c r="G850" s="864"/>
    </row>
    <row r="851" spans="1:7" ht="12.75" hidden="1" customHeight="1">
      <c r="A851" s="864"/>
      <c r="B851" s="864"/>
      <c r="C851" s="864"/>
      <c r="D851" s="864"/>
      <c r="E851" s="864"/>
      <c r="F851" s="864"/>
      <c r="G851" s="864"/>
    </row>
    <row r="852" spans="1:7" ht="12.75" hidden="1" customHeight="1">
      <c r="A852" s="864"/>
      <c r="B852" s="864"/>
      <c r="C852" s="864"/>
      <c r="D852" s="864"/>
      <c r="E852" s="864"/>
      <c r="F852" s="864"/>
      <c r="G852" s="864"/>
    </row>
    <row r="853" spans="1:7" ht="12.75" hidden="1" customHeight="1">
      <c r="A853" s="864"/>
      <c r="B853" s="864"/>
      <c r="C853" s="864"/>
      <c r="D853" s="864"/>
      <c r="E853" s="864"/>
      <c r="F853" s="864"/>
      <c r="G853" s="864"/>
    </row>
    <row r="854" spans="1:7" ht="12.75" hidden="1" customHeight="1">
      <c r="A854" s="864"/>
      <c r="B854" s="864"/>
      <c r="C854" s="864"/>
      <c r="D854" s="864"/>
      <c r="E854" s="864"/>
      <c r="F854" s="864"/>
      <c r="G854" s="864"/>
    </row>
    <row r="855" spans="1:7" ht="12.75" hidden="1" customHeight="1">
      <c r="A855" s="864"/>
      <c r="B855" s="864"/>
      <c r="C855" s="864"/>
      <c r="D855" s="864"/>
      <c r="E855" s="864"/>
      <c r="F855" s="864"/>
      <c r="G855" s="864"/>
    </row>
    <row r="856" spans="1:7" ht="12.75" hidden="1" customHeight="1">
      <c r="A856" s="864"/>
      <c r="B856" s="864"/>
      <c r="C856" s="864"/>
      <c r="D856" s="864"/>
      <c r="E856" s="864"/>
      <c r="F856" s="864"/>
      <c r="G856" s="864"/>
    </row>
    <row r="857" spans="1:7" ht="12.75" hidden="1" customHeight="1">
      <c r="A857" s="864"/>
      <c r="B857" s="864"/>
      <c r="C857" s="864"/>
      <c r="D857" s="864"/>
      <c r="E857" s="864"/>
      <c r="F857" s="864"/>
      <c r="G857" s="864"/>
    </row>
    <row r="858" spans="1:7" ht="12.75" hidden="1" customHeight="1">
      <c r="A858" s="864"/>
      <c r="B858" s="864"/>
      <c r="C858" s="864"/>
      <c r="D858" s="864"/>
      <c r="E858" s="864"/>
      <c r="F858" s="864"/>
      <c r="G858" s="864"/>
    </row>
    <row r="859" spans="1:7" ht="12.75" hidden="1" customHeight="1">
      <c r="A859" s="864"/>
      <c r="B859" s="864"/>
      <c r="C859" s="864"/>
      <c r="D859" s="864"/>
      <c r="E859" s="864"/>
      <c r="F859" s="864"/>
      <c r="G859" s="864"/>
    </row>
    <row r="860" spans="1:7" ht="12.75" hidden="1" customHeight="1">
      <c r="A860" s="864"/>
      <c r="B860" s="864"/>
      <c r="C860" s="864"/>
      <c r="D860" s="864"/>
      <c r="E860" s="864"/>
      <c r="F860" s="864"/>
      <c r="G860" s="864"/>
    </row>
    <row r="861" spans="1:7" ht="12.75" hidden="1" customHeight="1">
      <c r="A861" s="864"/>
      <c r="B861" s="864"/>
      <c r="C861" s="864"/>
      <c r="D861" s="864"/>
      <c r="E861" s="864"/>
      <c r="F861" s="864"/>
      <c r="G861" s="864"/>
    </row>
    <row r="862" spans="1:7" ht="12.75" hidden="1" customHeight="1">
      <c r="A862" s="864"/>
      <c r="B862" s="864"/>
      <c r="C862" s="864"/>
      <c r="D862" s="864"/>
      <c r="E862" s="864"/>
      <c r="F862" s="864"/>
      <c r="G862" s="864"/>
    </row>
    <row r="863" spans="1:7" ht="12.75" hidden="1" customHeight="1">
      <c r="A863" s="864"/>
      <c r="B863" s="864"/>
      <c r="C863" s="864"/>
      <c r="D863" s="864"/>
      <c r="E863" s="864"/>
      <c r="F863" s="864"/>
      <c r="G863" s="864"/>
    </row>
    <row r="864" spans="1:7" ht="12.75" hidden="1" customHeight="1">
      <c r="A864" s="864"/>
      <c r="B864" s="864"/>
      <c r="C864" s="864"/>
      <c r="D864" s="864"/>
      <c r="E864" s="864"/>
      <c r="F864" s="864"/>
      <c r="G864" s="864"/>
    </row>
    <row r="865" spans="1:7" ht="12.75" hidden="1" customHeight="1">
      <c r="A865" s="864"/>
      <c r="B865" s="864"/>
      <c r="C865" s="864"/>
      <c r="D865" s="864"/>
      <c r="E865" s="864"/>
      <c r="F865" s="864"/>
      <c r="G865" s="864"/>
    </row>
    <row r="866" spans="1:7" ht="12.75" hidden="1" customHeight="1">
      <c r="A866" s="864"/>
      <c r="B866" s="864"/>
      <c r="C866" s="864"/>
      <c r="D866" s="864"/>
      <c r="E866" s="864"/>
      <c r="F866" s="864"/>
      <c r="G866" s="864"/>
    </row>
    <row r="867" spans="1:7" ht="12.75" hidden="1" customHeight="1">
      <c r="A867" s="864"/>
      <c r="B867" s="864"/>
      <c r="C867" s="864"/>
      <c r="D867" s="864"/>
      <c r="E867" s="864"/>
      <c r="F867" s="864"/>
      <c r="G867" s="864"/>
    </row>
    <row r="868" spans="1:7" ht="12.75" hidden="1" customHeight="1">
      <c r="A868" s="864"/>
      <c r="B868" s="864"/>
      <c r="C868" s="864"/>
      <c r="D868" s="864"/>
      <c r="E868" s="864"/>
      <c r="F868" s="864"/>
      <c r="G868" s="864"/>
    </row>
    <row r="869" spans="1:7" ht="12.75" hidden="1" customHeight="1">
      <c r="A869" s="864"/>
      <c r="B869" s="864"/>
      <c r="C869" s="864"/>
      <c r="D869" s="864"/>
      <c r="E869" s="864"/>
      <c r="F869" s="864"/>
      <c r="G869" s="864"/>
    </row>
    <row r="870" spans="1:7" ht="12.75" hidden="1" customHeight="1">
      <c r="A870" s="864"/>
      <c r="B870" s="864"/>
      <c r="C870" s="864"/>
      <c r="D870" s="864"/>
      <c r="E870" s="864"/>
      <c r="F870" s="864"/>
      <c r="G870" s="864"/>
    </row>
    <row r="871" spans="1:7" ht="12.75" hidden="1" customHeight="1">
      <c r="A871" s="864"/>
      <c r="B871" s="864"/>
      <c r="C871" s="864"/>
      <c r="D871" s="864"/>
      <c r="E871" s="864"/>
      <c r="F871" s="864"/>
      <c r="G871" s="864"/>
    </row>
    <row r="872" spans="1:7" ht="12.75" hidden="1" customHeight="1">
      <c r="A872" s="864"/>
      <c r="B872" s="864"/>
      <c r="C872" s="864"/>
      <c r="D872" s="864"/>
      <c r="E872" s="864"/>
      <c r="F872" s="864"/>
      <c r="G872" s="864"/>
    </row>
    <row r="873" spans="1:7" ht="12.75" hidden="1" customHeight="1">
      <c r="A873" s="864"/>
      <c r="B873" s="864"/>
      <c r="C873" s="864"/>
      <c r="D873" s="864"/>
      <c r="E873" s="864"/>
      <c r="F873" s="864"/>
      <c r="G873" s="864"/>
    </row>
    <row r="874" spans="1:7" ht="12.75" hidden="1" customHeight="1">
      <c r="A874" s="864"/>
      <c r="B874" s="864"/>
      <c r="C874" s="864"/>
      <c r="D874" s="864"/>
      <c r="E874" s="864"/>
      <c r="F874" s="864"/>
      <c r="G874" s="864"/>
    </row>
    <row r="875" spans="1:7" ht="12.75" hidden="1" customHeight="1">
      <c r="A875" s="864"/>
      <c r="B875" s="864"/>
      <c r="C875" s="864"/>
      <c r="D875" s="864"/>
      <c r="E875" s="864"/>
      <c r="F875" s="864"/>
      <c r="G875" s="864"/>
    </row>
    <row r="876" spans="1:7" ht="12.75" hidden="1" customHeight="1">
      <c r="A876" s="864"/>
      <c r="B876" s="864"/>
      <c r="C876" s="864"/>
      <c r="D876" s="864"/>
      <c r="E876" s="864"/>
      <c r="F876" s="864"/>
      <c r="G876" s="864"/>
    </row>
    <row r="877" spans="1:7" ht="12.75" hidden="1" customHeight="1">
      <c r="A877" s="864"/>
      <c r="B877" s="864"/>
      <c r="C877" s="864"/>
      <c r="D877" s="864"/>
      <c r="E877" s="864"/>
      <c r="F877" s="864"/>
      <c r="G877" s="864"/>
    </row>
    <row r="878" spans="1:7" ht="12.75" hidden="1" customHeight="1">
      <c r="A878" s="864"/>
      <c r="B878" s="864"/>
      <c r="C878" s="864"/>
      <c r="D878" s="864"/>
      <c r="E878" s="864"/>
      <c r="F878" s="864"/>
      <c r="G878" s="864"/>
    </row>
    <row r="879" spans="1:7" ht="12.75" hidden="1" customHeight="1">
      <c r="A879" s="864"/>
      <c r="B879" s="864"/>
      <c r="C879" s="864"/>
      <c r="D879" s="864"/>
      <c r="E879" s="864"/>
      <c r="F879" s="864"/>
      <c r="G879" s="864"/>
    </row>
    <row r="880" spans="1:7" ht="12.75" hidden="1" customHeight="1">
      <c r="A880" s="864"/>
      <c r="B880" s="864"/>
      <c r="C880" s="864"/>
      <c r="D880" s="864"/>
      <c r="E880" s="864"/>
      <c r="F880" s="864"/>
      <c r="G880" s="864"/>
    </row>
    <row r="881" spans="1:7" ht="12.75" hidden="1" customHeight="1">
      <c r="A881" s="864"/>
      <c r="B881" s="864"/>
      <c r="C881" s="864"/>
      <c r="D881" s="864"/>
      <c r="E881" s="864"/>
      <c r="F881" s="864"/>
      <c r="G881" s="864"/>
    </row>
    <row r="882" spans="1:7" ht="12.75" hidden="1" customHeight="1">
      <c r="A882" s="864"/>
      <c r="B882" s="864"/>
      <c r="C882" s="864"/>
      <c r="D882" s="864"/>
      <c r="E882" s="864"/>
      <c r="F882" s="864"/>
      <c r="G882" s="864"/>
    </row>
    <row r="883" spans="1:7" ht="12.75" hidden="1" customHeight="1">
      <c r="A883" s="864"/>
      <c r="B883" s="864"/>
      <c r="C883" s="864"/>
      <c r="D883" s="864"/>
      <c r="E883" s="864"/>
      <c r="F883" s="864"/>
      <c r="G883" s="864"/>
    </row>
    <row r="884" spans="1:7" ht="12.75" hidden="1" customHeight="1">
      <c r="A884" s="864"/>
      <c r="B884" s="864"/>
      <c r="C884" s="864"/>
      <c r="D884" s="864"/>
      <c r="E884" s="864"/>
      <c r="F884" s="864"/>
      <c r="G884" s="864"/>
    </row>
    <row r="885" spans="1:7" ht="12.75" hidden="1" customHeight="1">
      <c r="A885" s="864"/>
      <c r="B885" s="864"/>
      <c r="C885" s="864"/>
      <c r="D885" s="864"/>
      <c r="E885" s="864"/>
      <c r="F885" s="864"/>
      <c r="G885" s="864"/>
    </row>
    <row r="886" spans="1:7" ht="12.75" hidden="1" customHeight="1">
      <c r="A886" s="864"/>
      <c r="B886" s="864"/>
      <c r="C886" s="864"/>
      <c r="D886" s="864"/>
      <c r="E886" s="864"/>
      <c r="F886" s="864"/>
      <c r="G886" s="864"/>
    </row>
    <row r="887" spans="1:7" ht="12.75" hidden="1" customHeight="1">
      <c r="A887" s="864"/>
      <c r="B887" s="864"/>
      <c r="C887" s="864"/>
      <c r="D887" s="864"/>
      <c r="E887" s="864"/>
      <c r="F887" s="864"/>
      <c r="G887" s="864"/>
    </row>
    <row r="888" spans="1:7" ht="12.75" hidden="1" customHeight="1">
      <c r="A888" s="864"/>
      <c r="B888" s="864"/>
      <c r="C888" s="864"/>
      <c r="D888" s="864"/>
      <c r="E888" s="864"/>
      <c r="F888" s="864"/>
      <c r="G888" s="864"/>
    </row>
    <row r="889" spans="1:7" ht="12.75" hidden="1" customHeight="1">
      <c r="A889" s="864"/>
      <c r="B889" s="864"/>
      <c r="C889" s="864"/>
      <c r="D889" s="864"/>
      <c r="E889" s="864"/>
      <c r="F889" s="864"/>
      <c r="G889" s="864"/>
    </row>
    <row r="890" spans="1:7" ht="12.75" hidden="1" customHeight="1">
      <c r="A890" s="864"/>
      <c r="B890" s="864"/>
      <c r="C890" s="864"/>
      <c r="D890" s="864"/>
      <c r="E890" s="864"/>
      <c r="F890" s="864"/>
      <c r="G890" s="864"/>
    </row>
    <row r="891" spans="1:7" ht="12.75" hidden="1" customHeight="1">
      <c r="A891" s="864"/>
      <c r="B891" s="864"/>
      <c r="C891" s="864"/>
      <c r="D891" s="864"/>
      <c r="E891" s="864"/>
      <c r="F891" s="864"/>
      <c r="G891" s="864"/>
    </row>
    <row r="892" spans="1:7" ht="12.75" hidden="1" customHeight="1">
      <c r="A892" s="864"/>
      <c r="B892" s="864"/>
      <c r="C892" s="864"/>
      <c r="D892" s="864"/>
      <c r="E892" s="864"/>
      <c r="F892" s="864"/>
      <c r="G892" s="864"/>
    </row>
    <row r="893" spans="1:7" ht="12.75" hidden="1" customHeight="1">
      <c r="A893" s="864"/>
      <c r="B893" s="864"/>
      <c r="C893" s="864"/>
      <c r="D893" s="864"/>
      <c r="E893" s="864"/>
      <c r="F893" s="864"/>
      <c r="G893" s="864"/>
    </row>
    <row r="894" spans="1:7" ht="12.75" hidden="1" customHeight="1">
      <c r="A894" s="864"/>
      <c r="B894" s="864"/>
      <c r="C894" s="864"/>
      <c r="D894" s="864"/>
      <c r="E894" s="864"/>
      <c r="F894" s="864"/>
      <c r="G894" s="864"/>
    </row>
    <row r="895" spans="1:7" ht="12.75" hidden="1" customHeight="1">
      <c r="A895" s="864"/>
      <c r="B895" s="864"/>
      <c r="C895" s="864"/>
      <c r="D895" s="864"/>
      <c r="E895" s="864"/>
      <c r="F895" s="864"/>
      <c r="G895" s="864"/>
    </row>
    <row r="896" spans="1:7" ht="12.75" hidden="1" customHeight="1">
      <c r="A896" s="864"/>
      <c r="B896" s="864"/>
      <c r="C896" s="864"/>
      <c r="D896" s="864"/>
      <c r="E896" s="864"/>
      <c r="F896" s="864"/>
      <c r="G896" s="864"/>
    </row>
    <row r="897" spans="1:7" ht="12.75" hidden="1" customHeight="1">
      <c r="A897" s="864"/>
      <c r="B897" s="864"/>
      <c r="C897" s="864"/>
      <c r="D897" s="864"/>
      <c r="E897" s="864"/>
      <c r="F897" s="864"/>
      <c r="G897" s="864"/>
    </row>
    <row r="898" spans="1:7" ht="12.75" hidden="1" customHeight="1">
      <c r="A898" s="864"/>
      <c r="B898" s="864"/>
      <c r="C898" s="864"/>
      <c r="D898" s="864"/>
      <c r="E898" s="864"/>
      <c r="F898" s="864"/>
      <c r="G898" s="864"/>
    </row>
    <row r="899" spans="1:7" ht="12.75" hidden="1" customHeight="1">
      <c r="A899" s="864"/>
      <c r="B899" s="864"/>
      <c r="C899" s="864"/>
      <c r="D899" s="864"/>
      <c r="E899" s="864"/>
      <c r="F899" s="864"/>
      <c r="G899" s="864"/>
    </row>
    <row r="900" spans="1:7" ht="12.75" hidden="1" customHeight="1">
      <c r="A900" s="864"/>
      <c r="B900" s="864"/>
      <c r="C900" s="864"/>
      <c r="D900" s="864"/>
      <c r="E900" s="864"/>
      <c r="F900" s="864"/>
      <c r="G900" s="864"/>
    </row>
    <row r="901" spans="1:7" ht="12.75" hidden="1" customHeight="1">
      <c r="A901" s="864"/>
      <c r="B901" s="864"/>
      <c r="C901" s="864"/>
      <c r="D901" s="864"/>
      <c r="E901" s="864"/>
      <c r="F901" s="864"/>
      <c r="G901" s="864"/>
    </row>
    <row r="902" spans="1:7" ht="12.75" hidden="1" customHeight="1">
      <c r="A902" s="864"/>
      <c r="B902" s="864"/>
      <c r="C902" s="864"/>
      <c r="D902" s="864"/>
      <c r="E902" s="864"/>
      <c r="F902" s="864"/>
      <c r="G902" s="864"/>
    </row>
    <row r="903" spans="1:7" ht="12.75" hidden="1" customHeight="1">
      <c r="A903" s="864"/>
      <c r="B903" s="864"/>
      <c r="C903" s="864"/>
      <c r="D903" s="864"/>
      <c r="E903" s="864"/>
      <c r="F903" s="864"/>
      <c r="G903" s="864"/>
    </row>
    <row r="904" spans="1:7" ht="12.75" hidden="1" customHeight="1">
      <c r="A904" s="864"/>
      <c r="B904" s="864"/>
      <c r="C904" s="864"/>
      <c r="D904" s="864"/>
      <c r="E904" s="864"/>
      <c r="F904" s="864"/>
      <c r="G904" s="864"/>
    </row>
    <row r="905" spans="1:7" ht="12.75" hidden="1" customHeight="1">
      <c r="A905" s="864"/>
      <c r="B905" s="864"/>
      <c r="C905" s="864"/>
      <c r="D905" s="864"/>
      <c r="E905" s="864"/>
      <c r="F905" s="864"/>
      <c r="G905" s="864"/>
    </row>
    <row r="906" spans="1:7" ht="12.75" hidden="1" customHeight="1">
      <c r="A906" s="864"/>
      <c r="B906" s="864"/>
      <c r="C906" s="864"/>
      <c r="D906" s="864"/>
      <c r="E906" s="864"/>
      <c r="F906" s="864"/>
      <c r="G906" s="864"/>
    </row>
    <row r="907" spans="1:7" ht="12.75" hidden="1" customHeight="1">
      <c r="A907" s="864"/>
      <c r="B907" s="864"/>
      <c r="C907" s="864"/>
      <c r="D907" s="864"/>
      <c r="E907" s="864"/>
      <c r="F907" s="864"/>
      <c r="G907" s="864"/>
    </row>
    <row r="908" spans="1:7" ht="12.75" hidden="1" customHeight="1">
      <c r="A908" s="864"/>
      <c r="B908" s="864"/>
      <c r="C908" s="864"/>
      <c r="D908" s="864"/>
      <c r="E908" s="864"/>
      <c r="F908" s="864"/>
      <c r="G908" s="864"/>
    </row>
    <row r="909" spans="1:7" ht="12.75" hidden="1" customHeight="1">
      <c r="A909" s="864"/>
      <c r="B909" s="864"/>
      <c r="C909" s="864"/>
      <c r="D909" s="864"/>
      <c r="E909" s="864"/>
      <c r="F909" s="864"/>
      <c r="G909" s="864"/>
    </row>
    <row r="910" spans="1:7" ht="12.75" hidden="1" customHeight="1">
      <c r="A910" s="864"/>
      <c r="B910" s="864"/>
      <c r="C910" s="864"/>
      <c r="D910" s="864"/>
      <c r="E910" s="864"/>
      <c r="F910" s="864"/>
      <c r="G910" s="864"/>
    </row>
    <row r="911" spans="1:7" ht="12.75" hidden="1" customHeight="1">
      <c r="A911" s="864"/>
      <c r="B911" s="864"/>
      <c r="C911" s="864"/>
      <c r="D911" s="864"/>
      <c r="E911" s="864"/>
      <c r="F911" s="864"/>
      <c r="G911" s="864"/>
    </row>
    <row r="912" spans="1:7" ht="12.75" hidden="1" customHeight="1">
      <c r="A912" s="864"/>
      <c r="B912" s="864"/>
      <c r="C912" s="864"/>
      <c r="D912" s="864"/>
      <c r="E912" s="864"/>
      <c r="F912" s="864"/>
      <c r="G912" s="864"/>
    </row>
    <row r="913" spans="1:7" ht="12.75" hidden="1" customHeight="1">
      <c r="A913" s="864"/>
      <c r="B913" s="864"/>
      <c r="C913" s="864"/>
      <c r="D913" s="864"/>
      <c r="E913" s="864"/>
      <c r="F913" s="864"/>
      <c r="G913" s="864"/>
    </row>
    <row r="914" spans="1:7" ht="12.75" hidden="1" customHeight="1">
      <c r="A914" s="864"/>
      <c r="B914" s="864"/>
      <c r="C914" s="864"/>
      <c r="D914" s="864"/>
      <c r="E914" s="864"/>
      <c r="F914" s="864"/>
      <c r="G914" s="864"/>
    </row>
    <row r="915" spans="1:7" ht="12.75" hidden="1" customHeight="1">
      <c r="A915" s="864"/>
      <c r="B915" s="864"/>
      <c r="C915" s="864"/>
      <c r="D915" s="864"/>
      <c r="E915" s="864"/>
      <c r="F915" s="864"/>
      <c r="G915" s="864"/>
    </row>
    <row r="916" spans="1:7" ht="12.75" hidden="1" customHeight="1">
      <c r="A916" s="864"/>
      <c r="B916" s="864"/>
      <c r="C916" s="864"/>
      <c r="D916" s="864"/>
      <c r="E916" s="864"/>
      <c r="F916" s="864"/>
      <c r="G916" s="864"/>
    </row>
    <row r="917" spans="1:7" ht="12.75" hidden="1" customHeight="1">
      <c r="A917" s="864"/>
      <c r="B917" s="864"/>
      <c r="C917" s="864"/>
      <c r="D917" s="864"/>
      <c r="E917" s="864"/>
      <c r="F917" s="864"/>
      <c r="G917" s="864"/>
    </row>
    <row r="918" spans="1:7" ht="12.75" hidden="1" customHeight="1">
      <c r="A918" s="864"/>
      <c r="B918" s="864"/>
      <c r="C918" s="864"/>
      <c r="D918" s="864"/>
      <c r="E918" s="864"/>
      <c r="F918" s="864"/>
      <c r="G918" s="864"/>
    </row>
    <row r="919" spans="1:7" ht="12.75" hidden="1" customHeight="1">
      <c r="A919" s="864"/>
      <c r="B919" s="864"/>
      <c r="C919" s="864"/>
      <c r="D919" s="864"/>
      <c r="E919" s="864"/>
      <c r="F919" s="864"/>
      <c r="G919" s="864"/>
    </row>
    <row r="920" spans="1:7" ht="12.75" hidden="1" customHeight="1">
      <c r="A920" s="864"/>
      <c r="B920" s="864"/>
      <c r="C920" s="864"/>
      <c r="D920" s="864"/>
      <c r="E920" s="864"/>
      <c r="F920" s="864"/>
      <c r="G920" s="864"/>
    </row>
    <row r="921" spans="1:7" ht="12.75" hidden="1" customHeight="1">
      <c r="A921" s="864"/>
      <c r="B921" s="864"/>
      <c r="C921" s="864"/>
      <c r="D921" s="864"/>
      <c r="E921" s="864"/>
      <c r="F921" s="864"/>
      <c r="G921" s="864"/>
    </row>
    <row r="922" spans="1:7" ht="12.75" hidden="1" customHeight="1">
      <c r="A922" s="864"/>
      <c r="B922" s="864"/>
      <c r="C922" s="864"/>
      <c r="D922" s="864"/>
      <c r="E922" s="864"/>
      <c r="F922" s="864"/>
      <c r="G922" s="864"/>
    </row>
    <row r="923" spans="1:7" ht="12.75" hidden="1" customHeight="1">
      <c r="A923" s="864"/>
      <c r="B923" s="864"/>
      <c r="C923" s="864"/>
      <c r="D923" s="864"/>
      <c r="E923" s="864"/>
      <c r="F923" s="864"/>
      <c r="G923" s="864"/>
    </row>
    <row r="924" spans="1:7" ht="12.75" hidden="1" customHeight="1">
      <c r="A924" s="864"/>
      <c r="B924" s="864"/>
      <c r="C924" s="864"/>
      <c r="D924" s="864"/>
      <c r="E924" s="864"/>
      <c r="F924" s="864"/>
      <c r="G924" s="864"/>
    </row>
    <row r="925" spans="1:7" ht="12.75" hidden="1" customHeight="1">
      <c r="A925" s="864"/>
      <c r="B925" s="864"/>
      <c r="C925" s="864"/>
      <c r="D925" s="864"/>
      <c r="E925" s="864"/>
      <c r="F925" s="864"/>
      <c r="G925" s="864"/>
    </row>
    <row r="926" spans="1:7" ht="12.75" hidden="1" customHeight="1">
      <c r="A926" s="864"/>
      <c r="B926" s="864"/>
      <c r="C926" s="864"/>
      <c r="D926" s="864"/>
      <c r="E926" s="864"/>
      <c r="F926" s="864"/>
      <c r="G926" s="864"/>
    </row>
    <row r="927" spans="1:7" ht="12.75" hidden="1" customHeight="1">
      <c r="A927" s="864"/>
      <c r="B927" s="864"/>
      <c r="C927" s="864"/>
      <c r="D927" s="864"/>
      <c r="E927" s="864"/>
      <c r="F927" s="864"/>
      <c r="G927" s="864"/>
    </row>
    <row r="928" spans="1:7" ht="12.75" hidden="1" customHeight="1">
      <c r="A928" s="864"/>
      <c r="B928" s="864"/>
      <c r="C928" s="864"/>
      <c r="D928" s="864"/>
      <c r="E928" s="864"/>
      <c r="F928" s="864"/>
      <c r="G928" s="864"/>
    </row>
    <row r="929" spans="1:7" ht="12.75" hidden="1" customHeight="1">
      <c r="A929" s="864"/>
      <c r="B929" s="864"/>
      <c r="C929" s="864"/>
      <c r="D929" s="864"/>
      <c r="E929" s="864"/>
      <c r="F929" s="864"/>
      <c r="G929" s="864"/>
    </row>
    <row r="930" spans="1:7" ht="12.75" hidden="1" customHeight="1">
      <c r="A930" s="864"/>
      <c r="B930" s="864"/>
      <c r="C930" s="864"/>
      <c r="D930" s="864"/>
      <c r="E930" s="864"/>
      <c r="F930" s="864"/>
      <c r="G930" s="864"/>
    </row>
    <row r="931" spans="1:7" ht="12.75" hidden="1" customHeight="1">
      <c r="A931" s="864"/>
      <c r="B931" s="864"/>
      <c r="C931" s="864"/>
      <c r="D931" s="864"/>
      <c r="E931" s="864"/>
      <c r="F931" s="864"/>
      <c r="G931" s="864"/>
    </row>
    <row r="932" spans="1:7" ht="12.75" hidden="1" customHeight="1">
      <c r="A932" s="864"/>
      <c r="B932" s="864"/>
      <c r="C932" s="864"/>
      <c r="D932" s="864"/>
      <c r="E932" s="864"/>
      <c r="F932" s="864"/>
      <c r="G932" s="864"/>
    </row>
    <row r="933" spans="1:7" ht="12.75" hidden="1" customHeight="1">
      <c r="A933" s="864"/>
      <c r="B933" s="864"/>
      <c r="C933" s="864"/>
      <c r="D933" s="864"/>
      <c r="E933" s="864"/>
      <c r="F933" s="864"/>
      <c r="G933" s="864"/>
    </row>
    <row r="934" spans="1:7" ht="12.75" hidden="1" customHeight="1">
      <c r="A934" s="864"/>
      <c r="B934" s="864"/>
      <c r="C934" s="864"/>
      <c r="D934" s="864"/>
      <c r="E934" s="864"/>
      <c r="F934" s="864"/>
      <c r="G934" s="864"/>
    </row>
    <row r="935" spans="1:7" ht="12.75" hidden="1" customHeight="1">
      <c r="A935" s="864"/>
      <c r="B935" s="864"/>
      <c r="C935" s="864"/>
      <c r="D935" s="864"/>
      <c r="E935" s="864"/>
      <c r="F935" s="864"/>
      <c r="G935" s="864"/>
    </row>
    <row r="936" spans="1:7" ht="12.75" hidden="1" customHeight="1">
      <c r="A936" s="864"/>
      <c r="B936" s="864"/>
      <c r="C936" s="864"/>
      <c r="D936" s="864"/>
      <c r="E936" s="864"/>
      <c r="F936" s="864"/>
      <c r="G936" s="864"/>
    </row>
    <row r="937" spans="1:7" ht="12.75" hidden="1" customHeight="1">
      <c r="A937" s="864"/>
      <c r="B937" s="864"/>
      <c r="C937" s="864"/>
      <c r="D937" s="864"/>
      <c r="E937" s="864"/>
      <c r="F937" s="864"/>
      <c r="G937" s="864"/>
    </row>
    <row r="938" spans="1:7" ht="12.75" hidden="1" customHeight="1">
      <c r="A938" s="864"/>
      <c r="B938" s="864"/>
      <c r="C938" s="864"/>
      <c r="D938" s="864"/>
      <c r="E938" s="864"/>
      <c r="F938" s="864"/>
      <c r="G938" s="864"/>
    </row>
    <row r="939" spans="1:7" ht="12.75" hidden="1" customHeight="1">
      <c r="A939" s="864"/>
      <c r="B939" s="864"/>
      <c r="C939" s="864"/>
      <c r="D939" s="864"/>
      <c r="E939" s="864"/>
      <c r="F939" s="864"/>
      <c r="G939" s="864"/>
    </row>
    <row r="940" spans="1:7" ht="12.75" hidden="1" customHeight="1">
      <c r="A940" s="864"/>
      <c r="B940" s="864"/>
      <c r="C940" s="864"/>
      <c r="D940" s="864"/>
      <c r="E940" s="864"/>
      <c r="F940" s="864"/>
      <c r="G940" s="864"/>
    </row>
    <row r="941" spans="1:7" ht="12.75" hidden="1" customHeight="1">
      <c r="A941" s="864"/>
      <c r="B941" s="864"/>
      <c r="C941" s="864"/>
      <c r="D941" s="864"/>
      <c r="E941" s="864"/>
      <c r="F941" s="864"/>
      <c r="G941" s="864"/>
    </row>
    <row r="942" spans="1:7" ht="12.75" hidden="1" customHeight="1">
      <c r="A942" s="864"/>
      <c r="B942" s="864"/>
      <c r="C942" s="864"/>
      <c r="D942" s="864"/>
      <c r="E942" s="864"/>
      <c r="F942" s="864"/>
      <c r="G942" s="864"/>
    </row>
    <row r="943" spans="1:7" ht="12.75" hidden="1" customHeight="1">
      <c r="A943" s="864"/>
      <c r="B943" s="864"/>
      <c r="C943" s="864"/>
      <c r="D943" s="864"/>
      <c r="E943" s="864"/>
      <c r="F943" s="864"/>
      <c r="G943" s="864"/>
    </row>
    <row r="944" spans="1:7" ht="12.75" hidden="1" customHeight="1">
      <c r="A944" s="864"/>
      <c r="B944" s="864"/>
      <c r="C944" s="864"/>
      <c r="D944" s="864"/>
      <c r="E944" s="864"/>
      <c r="F944" s="864"/>
      <c r="G944" s="864"/>
    </row>
    <row r="945" spans="1:7" ht="12.75" hidden="1" customHeight="1">
      <c r="A945" s="864"/>
      <c r="B945" s="864"/>
      <c r="C945" s="864"/>
      <c r="D945" s="864"/>
      <c r="E945" s="864"/>
      <c r="F945" s="864"/>
      <c r="G945" s="864"/>
    </row>
    <row r="946" spans="1:7" ht="12.75" hidden="1" customHeight="1">
      <c r="A946" s="864"/>
      <c r="B946" s="864"/>
      <c r="C946" s="864"/>
      <c r="D946" s="864"/>
      <c r="E946" s="864"/>
      <c r="F946" s="864"/>
      <c r="G946" s="864"/>
    </row>
    <row r="947" spans="1:7" ht="12.75" hidden="1" customHeight="1">
      <c r="A947" s="864"/>
      <c r="B947" s="864"/>
      <c r="C947" s="864"/>
      <c r="D947" s="864"/>
      <c r="E947" s="864"/>
      <c r="F947" s="864"/>
      <c r="G947" s="864"/>
    </row>
    <row r="948" spans="1:7" ht="12.75" hidden="1" customHeight="1">
      <c r="A948" s="864"/>
      <c r="B948" s="864"/>
      <c r="C948" s="864"/>
      <c r="D948" s="864"/>
      <c r="E948" s="864"/>
      <c r="F948" s="864"/>
      <c r="G948" s="864"/>
    </row>
    <row r="949" spans="1:7" ht="12.75" hidden="1" customHeight="1">
      <c r="A949" s="864"/>
      <c r="B949" s="864"/>
      <c r="C949" s="864"/>
      <c r="D949" s="864"/>
      <c r="E949" s="864"/>
      <c r="F949" s="864"/>
      <c r="G949" s="864"/>
    </row>
    <row r="950" spans="1:7" ht="12.75" hidden="1" customHeight="1">
      <c r="A950" s="864"/>
      <c r="B950" s="864"/>
      <c r="C950" s="864"/>
      <c r="D950" s="864"/>
      <c r="E950" s="864"/>
      <c r="F950" s="864"/>
      <c r="G950" s="864"/>
    </row>
    <row r="951" spans="1:7" ht="12.75" hidden="1" customHeight="1">
      <c r="A951" s="864"/>
      <c r="B951" s="864"/>
      <c r="C951" s="864"/>
      <c r="D951" s="864"/>
      <c r="E951" s="864"/>
      <c r="F951" s="864"/>
      <c r="G951" s="864"/>
    </row>
    <row r="952" spans="1:7" ht="12.75" hidden="1" customHeight="1">
      <c r="A952" s="864"/>
      <c r="B952" s="864"/>
      <c r="C952" s="864"/>
      <c r="D952" s="864"/>
      <c r="E952" s="864"/>
      <c r="F952" s="864"/>
      <c r="G952" s="864"/>
    </row>
    <row r="953" spans="1:7" ht="12.75" hidden="1" customHeight="1">
      <c r="A953" s="864"/>
      <c r="B953" s="864"/>
      <c r="C953" s="864"/>
      <c r="D953" s="864"/>
      <c r="E953" s="864"/>
      <c r="F953" s="864"/>
      <c r="G953" s="864"/>
    </row>
    <row r="954" spans="1:7" ht="12.75" hidden="1" customHeight="1">
      <c r="A954" s="864"/>
      <c r="B954" s="864"/>
      <c r="C954" s="864"/>
      <c r="D954" s="864"/>
      <c r="E954" s="864"/>
      <c r="F954" s="864"/>
      <c r="G954" s="864"/>
    </row>
    <row r="955" spans="1:7" ht="12.75" hidden="1" customHeight="1">
      <c r="A955" s="864"/>
      <c r="B955" s="864"/>
      <c r="C955" s="864"/>
      <c r="D955" s="864"/>
      <c r="E955" s="864"/>
      <c r="F955" s="864"/>
      <c r="G955" s="864"/>
    </row>
    <row r="956" spans="1:7" ht="12.75" hidden="1" customHeight="1">
      <c r="A956" s="864"/>
      <c r="B956" s="864"/>
      <c r="C956" s="864"/>
      <c r="D956" s="864"/>
      <c r="E956" s="864"/>
      <c r="F956" s="864"/>
      <c r="G956" s="864"/>
    </row>
    <row r="957" spans="1:7" ht="12.75" hidden="1" customHeight="1">
      <c r="A957" s="864"/>
      <c r="B957" s="864"/>
      <c r="C957" s="864"/>
      <c r="D957" s="864"/>
      <c r="E957" s="864"/>
      <c r="F957" s="864"/>
      <c r="G957" s="864"/>
    </row>
    <row r="958" spans="1:7" ht="12.75" hidden="1" customHeight="1">
      <c r="A958" s="864"/>
      <c r="B958" s="864"/>
      <c r="C958" s="864"/>
      <c r="D958" s="864"/>
      <c r="E958" s="864"/>
      <c r="F958" s="864"/>
      <c r="G958" s="864"/>
    </row>
    <row r="959" spans="1:7" ht="12.75" hidden="1" customHeight="1">
      <c r="A959" s="864"/>
      <c r="B959" s="864"/>
      <c r="C959" s="864"/>
      <c r="D959" s="864"/>
      <c r="E959" s="864"/>
      <c r="F959" s="864"/>
      <c r="G959" s="864"/>
    </row>
    <row r="960" spans="1:7" ht="12.75" hidden="1" customHeight="1">
      <c r="A960" s="864"/>
      <c r="B960" s="864"/>
      <c r="C960" s="864"/>
      <c r="D960" s="864"/>
      <c r="E960" s="864"/>
      <c r="F960" s="864"/>
      <c r="G960" s="864"/>
    </row>
    <row r="961" spans="1:7" ht="12.75" hidden="1" customHeight="1">
      <c r="A961" s="864"/>
      <c r="B961" s="864"/>
      <c r="C961" s="864"/>
      <c r="D961" s="864"/>
      <c r="E961" s="864"/>
      <c r="F961" s="864"/>
      <c r="G961" s="864"/>
    </row>
    <row r="962" spans="1:7" ht="12.75" hidden="1" customHeight="1">
      <c r="A962" s="864"/>
      <c r="B962" s="864"/>
      <c r="C962" s="864"/>
      <c r="D962" s="864"/>
      <c r="E962" s="864"/>
      <c r="F962" s="864"/>
      <c r="G962" s="864"/>
    </row>
    <row r="963" spans="1:7" ht="12.75" hidden="1" customHeight="1">
      <c r="A963" s="864"/>
      <c r="B963" s="864"/>
      <c r="C963" s="864"/>
      <c r="D963" s="864"/>
      <c r="E963" s="864"/>
      <c r="F963" s="864"/>
      <c r="G963" s="864"/>
    </row>
    <row r="964" spans="1:7" ht="12.75" hidden="1" customHeight="1">
      <c r="A964" s="864"/>
      <c r="B964" s="864"/>
      <c r="C964" s="864"/>
      <c r="D964" s="864"/>
      <c r="E964" s="864"/>
      <c r="F964" s="864"/>
      <c r="G964" s="864"/>
    </row>
    <row r="965" spans="1:7" ht="12.75" hidden="1" customHeight="1">
      <c r="A965" s="864"/>
      <c r="B965" s="864"/>
      <c r="C965" s="864"/>
      <c r="D965" s="864"/>
      <c r="E965" s="864"/>
      <c r="F965" s="864"/>
      <c r="G965" s="864"/>
    </row>
    <row r="966" spans="1:7" ht="12.75" hidden="1" customHeight="1">
      <c r="A966" s="864"/>
      <c r="B966" s="864"/>
      <c r="C966" s="864"/>
      <c r="D966" s="864"/>
      <c r="E966" s="864"/>
      <c r="F966" s="864"/>
      <c r="G966" s="864"/>
    </row>
    <row r="967" spans="1:7" ht="12.75" hidden="1" customHeight="1">
      <c r="A967" s="864"/>
      <c r="B967" s="864"/>
      <c r="C967" s="864"/>
      <c r="D967" s="864"/>
      <c r="E967" s="864"/>
      <c r="F967" s="864"/>
      <c r="G967" s="864"/>
    </row>
    <row r="968" spans="1:7" ht="12.75" hidden="1" customHeight="1">
      <c r="A968" s="864"/>
      <c r="B968" s="864"/>
      <c r="C968" s="864"/>
      <c r="D968" s="864"/>
      <c r="E968" s="864"/>
      <c r="F968" s="864"/>
      <c r="G968" s="864"/>
    </row>
    <row r="969" spans="1:7" ht="12.75" hidden="1" customHeight="1">
      <c r="A969" s="864"/>
      <c r="B969" s="864"/>
      <c r="C969" s="864"/>
      <c r="D969" s="864"/>
      <c r="E969" s="864"/>
      <c r="F969" s="864"/>
      <c r="G969" s="864"/>
    </row>
    <row r="970" spans="1:7" ht="12.75" hidden="1" customHeight="1">
      <c r="A970" s="864"/>
      <c r="B970" s="864"/>
      <c r="C970" s="864"/>
      <c r="D970" s="864"/>
      <c r="E970" s="864"/>
      <c r="F970" s="864"/>
      <c r="G970" s="864"/>
    </row>
    <row r="971" spans="1:7" ht="12.75" hidden="1" customHeight="1">
      <c r="A971" s="864"/>
      <c r="B971" s="864"/>
      <c r="C971" s="864"/>
      <c r="D971" s="864"/>
      <c r="E971" s="864"/>
      <c r="F971" s="864"/>
      <c r="G971" s="864"/>
    </row>
    <row r="972" spans="1:7" ht="12.75" hidden="1" customHeight="1">
      <c r="A972" s="864"/>
      <c r="B972" s="864"/>
      <c r="C972" s="864"/>
      <c r="D972" s="864"/>
      <c r="E972" s="864"/>
      <c r="F972" s="864"/>
      <c r="G972" s="864"/>
    </row>
    <row r="973" spans="1:7" ht="12.75" hidden="1" customHeight="1">
      <c r="A973" s="864"/>
      <c r="B973" s="864"/>
      <c r="C973" s="864"/>
      <c r="D973" s="864"/>
      <c r="E973" s="864"/>
      <c r="F973" s="864"/>
      <c r="G973" s="864"/>
    </row>
    <row r="974" spans="1:7" ht="12.75" hidden="1" customHeight="1">
      <c r="A974" s="864"/>
      <c r="B974" s="864"/>
      <c r="C974" s="864"/>
      <c r="D974" s="864"/>
      <c r="E974" s="864"/>
      <c r="F974" s="864"/>
      <c r="G974" s="864"/>
    </row>
    <row r="975" spans="1:7" ht="12.75" hidden="1" customHeight="1">
      <c r="A975" s="864"/>
      <c r="B975" s="864"/>
      <c r="C975" s="864"/>
      <c r="D975" s="864"/>
      <c r="E975" s="864"/>
      <c r="F975" s="864"/>
      <c r="G975" s="864"/>
    </row>
    <row r="976" spans="1:7" ht="12.75" hidden="1" customHeight="1">
      <c r="A976" s="864"/>
      <c r="B976" s="864"/>
      <c r="C976" s="864"/>
      <c r="D976" s="864"/>
      <c r="E976" s="864"/>
      <c r="F976" s="864"/>
      <c r="G976" s="864"/>
    </row>
    <row r="977" spans="1:7" ht="12.75" hidden="1" customHeight="1">
      <c r="A977" s="864"/>
      <c r="B977" s="864"/>
      <c r="C977" s="864"/>
      <c r="D977" s="864"/>
      <c r="E977" s="864"/>
      <c r="F977" s="864"/>
      <c r="G977" s="864"/>
    </row>
    <row r="978" spans="1:7" ht="12.75" hidden="1" customHeight="1">
      <c r="A978" s="864"/>
      <c r="B978" s="864"/>
      <c r="C978" s="864"/>
      <c r="D978" s="864"/>
      <c r="E978" s="864"/>
      <c r="F978" s="864"/>
      <c r="G978" s="864"/>
    </row>
    <row r="979" spans="1:7" ht="12.75" hidden="1" customHeight="1">
      <c r="A979" s="864"/>
      <c r="B979" s="864"/>
      <c r="C979" s="864"/>
      <c r="D979" s="864"/>
      <c r="E979" s="864"/>
      <c r="F979" s="864"/>
      <c r="G979" s="864"/>
    </row>
    <row r="980" spans="1:7" ht="12.75" hidden="1" customHeight="1">
      <c r="A980" s="864"/>
      <c r="B980" s="864"/>
      <c r="C980" s="864"/>
      <c r="D980" s="864"/>
      <c r="E980" s="864"/>
      <c r="F980" s="864"/>
      <c r="G980" s="864"/>
    </row>
    <row r="981" spans="1:7" ht="12.75" hidden="1" customHeight="1">
      <c r="A981" s="864"/>
      <c r="B981" s="864"/>
      <c r="C981" s="864"/>
      <c r="D981" s="864"/>
      <c r="E981" s="864"/>
      <c r="F981" s="864"/>
      <c r="G981" s="864"/>
    </row>
    <row r="982" spans="1:7" ht="12.75" hidden="1" customHeight="1">
      <c r="A982" s="864"/>
      <c r="B982" s="864"/>
      <c r="C982" s="864"/>
      <c r="D982" s="864"/>
      <c r="E982" s="864"/>
      <c r="F982" s="864"/>
      <c r="G982" s="864"/>
    </row>
    <row r="983" spans="1:7" ht="12.75" hidden="1" customHeight="1">
      <c r="A983" s="864"/>
      <c r="B983" s="864"/>
      <c r="C983" s="864"/>
      <c r="D983" s="864"/>
      <c r="E983" s="864"/>
      <c r="F983" s="864"/>
      <c r="G983" s="864"/>
    </row>
    <row r="984" spans="1:7" ht="12.75" hidden="1" customHeight="1">
      <c r="A984" s="864"/>
      <c r="B984" s="864"/>
      <c r="C984" s="864"/>
      <c r="D984" s="864"/>
      <c r="E984" s="864"/>
      <c r="F984" s="864"/>
      <c r="G984" s="864"/>
    </row>
    <row r="985" spans="1:7" ht="12.75" hidden="1" customHeight="1">
      <c r="A985" s="864"/>
      <c r="B985" s="864"/>
      <c r="C985" s="864"/>
      <c r="D985" s="864"/>
      <c r="E985" s="864"/>
      <c r="F985" s="864"/>
      <c r="G985" s="864"/>
    </row>
    <row r="986" spans="1:7" ht="12.75" hidden="1" customHeight="1">
      <c r="A986" s="864"/>
      <c r="B986" s="864"/>
      <c r="C986" s="864"/>
      <c r="D986" s="864"/>
      <c r="E986" s="864"/>
      <c r="F986" s="864"/>
      <c r="G986" s="864"/>
    </row>
    <row r="987" spans="1:7" ht="12.75" hidden="1" customHeight="1">
      <c r="A987" s="864"/>
      <c r="B987" s="864"/>
      <c r="C987" s="864"/>
      <c r="D987" s="864"/>
      <c r="E987" s="864"/>
      <c r="F987" s="864"/>
      <c r="G987" s="864"/>
    </row>
    <row r="988" spans="1:7" ht="12.75" hidden="1" customHeight="1">
      <c r="A988" s="864"/>
      <c r="B988" s="864"/>
      <c r="C988" s="864"/>
      <c r="D988" s="864"/>
      <c r="E988" s="864"/>
      <c r="F988" s="864"/>
      <c r="G988" s="864"/>
    </row>
    <row r="989" spans="1:7" ht="12.75" hidden="1" customHeight="1">
      <c r="A989" s="864"/>
      <c r="B989" s="864"/>
      <c r="C989" s="864"/>
      <c r="D989" s="864"/>
      <c r="E989" s="864"/>
      <c r="F989" s="864"/>
      <c r="G989" s="864"/>
    </row>
    <row r="990" spans="1:7" ht="12.75" hidden="1" customHeight="1">
      <c r="A990" s="864"/>
      <c r="B990" s="864"/>
      <c r="C990" s="864"/>
      <c r="D990" s="864"/>
      <c r="E990" s="864"/>
      <c r="F990" s="864"/>
      <c r="G990" s="864"/>
    </row>
    <row r="991" spans="1:7" ht="12.75" hidden="1" customHeight="1">
      <c r="A991" s="864"/>
      <c r="B991" s="864"/>
      <c r="C991" s="864"/>
      <c r="D991" s="864"/>
      <c r="E991" s="864"/>
      <c r="F991" s="864"/>
      <c r="G991" s="864"/>
    </row>
    <row r="992" spans="1:7" ht="12.75" hidden="1" customHeight="1">
      <c r="A992" s="864"/>
      <c r="B992" s="864"/>
      <c r="C992" s="864"/>
      <c r="D992" s="864"/>
      <c r="E992" s="864"/>
      <c r="F992" s="864"/>
      <c r="G992" s="864"/>
    </row>
    <row r="993" spans="1:7" ht="12.75" hidden="1" customHeight="1">
      <c r="A993" s="864"/>
      <c r="B993" s="864"/>
      <c r="C993" s="864"/>
      <c r="D993" s="864"/>
      <c r="E993" s="864"/>
      <c r="F993" s="864"/>
      <c r="G993" s="864"/>
    </row>
    <row r="994" spans="1:7" ht="12.75" hidden="1" customHeight="1">
      <c r="A994" s="864"/>
      <c r="B994" s="864"/>
      <c r="C994" s="864"/>
      <c r="D994" s="864"/>
      <c r="E994" s="864"/>
      <c r="F994" s="864"/>
      <c r="G994" s="864"/>
    </row>
    <row r="995" spans="1:7" ht="12.75" hidden="1" customHeight="1">
      <c r="A995" s="864"/>
      <c r="B995" s="864"/>
      <c r="C995" s="864"/>
      <c r="D995" s="864"/>
      <c r="E995" s="864"/>
      <c r="F995" s="864"/>
      <c r="G995" s="864"/>
    </row>
    <row r="996" spans="1:7" ht="12.75" hidden="1" customHeight="1">
      <c r="A996" s="864"/>
      <c r="B996" s="864"/>
      <c r="C996" s="864"/>
      <c r="D996" s="864"/>
      <c r="E996" s="864"/>
      <c r="F996" s="864"/>
      <c r="G996" s="864"/>
    </row>
    <row r="997" spans="1:7" ht="12.75" hidden="1" customHeight="1">
      <c r="A997" s="864"/>
      <c r="B997" s="864"/>
      <c r="C997" s="864"/>
      <c r="D997" s="864"/>
      <c r="E997" s="864"/>
      <c r="F997" s="864"/>
      <c r="G997" s="864"/>
    </row>
    <row r="998" spans="1:7" ht="12.75" hidden="1" customHeight="1">
      <c r="A998" s="864"/>
      <c r="B998" s="864"/>
      <c r="C998" s="864"/>
      <c r="D998" s="864"/>
      <c r="E998" s="864"/>
      <c r="F998" s="864"/>
      <c r="G998" s="864"/>
    </row>
    <row r="999" spans="1:7" ht="12.75" hidden="1" customHeight="1">
      <c r="A999" s="864"/>
      <c r="B999" s="864"/>
      <c r="C999" s="864"/>
      <c r="D999" s="864"/>
      <c r="E999" s="864"/>
      <c r="F999" s="864"/>
      <c r="G999" s="864"/>
    </row>
    <row r="1000" spans="1:7" ht="12.75" hidden="1" customHeight="1">
      <c r="A1000" s="864"/>
      <c r="B1000" s="864"/>
      <c r="C1000" s="864"/>
      <c r="D1000" s="864"/>
      <c r="E1000" s="864"/>
      <c r="F1000" s="864"/>
      <c r="G1000" s="864"/>
    </row>
    <row r="1001" spans="1:7" ht="12.75" hidden="1" customHeight="1">
      <c r="A1001" s="864"/>
      <c r="B1001" s="864"/>
      <c r="C1001" s="864"/>
      <c r="D1001" s="864"/>
      <c r="E1001" s="864"/>
      <c r="F1001" s="864"/>
      <c r="G1001" s="864"/>
    </row>
    <row r="1002" spans="1:7" ht="12.75" hidden="1" customHeight="1">
      <c r="A1002" s="864"/>
      <c r="B1002" s="864"/>
      <c r="C1002" s="864"/>
      <c r="D1002" s="864"/>
      <c r="E1002" s="864"/>
      <c r="F1002" s="864"/>
      <c r="G1002" s="864"/>
    </row>
    <row r="1003" spans="1:7" ht="12.75" hidden="1" customHeight="1">
      <c r="A1003" s="864"/>
      <c r="B1003" s="864"/>
      <c r="C1003" s="864"/>
      <c r="D1003" s="864"/>
      <c r="E1003" s="864"/>
      <c r="F1003" s="864"/>
      <c r="G1003" s="864"/>
    </row>
    <row r="1004" spans="1:7" ht="12.75" hidden="1" customHeight="1">
      <c r="A1004" s="864"/>
      <c r="B1004" s="864"/>
      <c r="C1004" s="864"/>
      <c r="D1004" s="864"/>
      <c r="E1004" s="864"/>
      <c r="F1004" s="864"/>
      <c r="G1004" s="864"/>
    </row>
    <row r="1005" spans="1:7" ht="12.75" hidden="1" customHeight="1">
      <c r="A1005" s="864"/>
      <c r="B1005" s="864"/>
      <c r="C1005" s="864"/>
      <c r="D1005" s="864"/>
      <c r="E1005" s="864"/>
      <c r="F1005" s="864"/>
      <c r="G1005" s="864"/>
    </row>
    <row r="1006" spans="1:7" ht="12.75" hidden="1" customHeight="1">
      <c r="A1006" s="864"/>
      <c r="B1006" s="864"/>
      <c r="C1006" s="864"/>
      <c r="D1006" s="864"/>
      <c r="E1006" s="864"/>
      <c r="F1006" s="864"/>
      <c r="G1006" s="864"/>
    </row>
    <row r="1007" spans="1:7" ht="12.75" hidden="1" customHeight="1">
      <c r="A1007" s="864"/>
      <c r="B1007" s="864"/>
      <c r="C1007" s="864"/>
      <c r="D1007" s="864"/>
      <c r="E1007" s="864"/>
      <c r="F1007" s="864"/>
      <c r="G1007" s="864"/>
    </row>
    <row r="1008" spans="1:7" ht="12.75" hidden="1" customHeight="1">
      <c r="A1008" s="864"/>
      <c r="B1008" s="864"/>
      <c r="C1008" s="864"/>
      <c r="D1008" s="864"/>
      <c r="E1008" s="864"/>
      <c r="F1008" s="864"/>
      <c r="G1008" s="864"/>
    </row>
    <row r="1009" spans="1:7" ht="12.75" hidden="1" customHeight="1">
      <c r="A1009" s="864"/>
      <c r="B1009" s="864"/>
      <c r="C1009" s="864"/>
      <c r="D1009" s="864"/>
      <c r="E1009" s="864"/>
      <c r="F1009" s="864"/>
      <c r="G1009" s="864"/>
    </row>
    <row r="1010" spans="1:7" ht="12.75" hidden="1" customHeight="1">
      <c r="A1010" s="864"/>
      <c r="B1010" s="864"/>
      <c r="C1010" s="864"/>
      <c r="D1010" s="864"/>
      <c r="E1010" s="864"/>
      <c r="F1010" s="864"/>
      <c r="G1010" s="864"/>
    </row>
    <row r="1011" spans="1:7" ht="12.75" hidden="1" customHeight="1">
      <c r="A1011" s="864"/>
      <c r="B1011" s="864"/>
      <c r="C1011" s="864"/>
      <c r="D1011" s="864"/>
      <c r="E1011" s="864"/>
      <c r="F1011" s="864"/>
      <c r="G1011" s="864"/>
    </row>
    <row r="1012" spans="1:7" ht="12.75" hidden="1" customHeight="1">
      <c r="A1012" s="864"/>
      <c r="B1012" s="864"/>
      <c r="C1012" s="864"/>
      <c r="D1012" s="864"/>
      <c r="E1012" s="864"/>
      <c r="F1012" s="864"/>
      <c r="G1012" s="864"/>
    </row>
    <row r="1013" spans="1:7" ht="12.75" hidden="1" customHeight="1">
      <c r="A1013" s="864"/>
      <c r="B1013" s="864"/>
      <c r="C1013" s="864"/>
      <c r="D1013" s="864"/>
      <c r="E1013" s="864"/>
      <c r="F1013" s="864"/>
      <c r="G1013" s="864"/>
    </row>
    <row r="1014" spans="1:7" ht="12.75" hidden="1" customHeight="1">
      <c r="A1014" s="864"/>
      <c r="B1014" s="864"/>
      <c r="C1014" s="864"/>
      <c r="D1014" s="864"/>
      <c r="E1014" s="864"/>
      <c r="F1014" s="864"/>
      <c r="G1014" s="864"/>
    </row>
    <row r="1015" spans="1:7" ht="12.75" hidden="1" customHeight="1">
      <c r="A1015" s="864"/>
      <c r="B1015" s="864"/>
      <c r="C1015" s="864"/>
      <c r="D1015" s="864"/>
      <c r="E1015" s="864"/>
      <c r="F1015" s="864"/>
      <c r="G1015" s="864"/>
    </row>
    <row r="1016" spans="1:7" ht="12.75" hidden="1" customHeight="1">
      <c r="A1016" s="864"/>
      <c r="B1016" s="864"/>
      <c r="C1016" s="864"/>
      <c r="D1016" s="864"/>
      <c r="E1016" s="864"/>
      <c r="F1016" s="864"/>
      <c r="G1016" s="864"/>
    </row>
    <row r="1017" spans="1:7" ht="12.75" hidden="1" customHeight="1">
      <c r="A1017" s="864"/>
      <c r="B1017" s="864"/>
      <c r="C1017" s="864"/>
      <c r="D1017" s="864"/>
      <c r="E1017" s="864"/>
      <c r="F1017" s="864"/>
      <c r="G1017" s="864"/>
    </row>
    <row r="1018" spans="1:7" ht="12.75" hidden="1" customHeight="1">
      <c r="A1018" s="864"/>
      <c r="B1018" s="864"/>
      <c r="C1018" s="864"/>
      <c r="D1018" s="864"/>
      <c r="E1018" s="864"/>
      <c r="F1018" s="864"/>
      <c r="G1018" s="864"/>
    </row>
    <row r="1019" spans="1:7" ht="12.75" hidden="1" customHeight="1">
      <c r="A1019" s="864"/>
      <c r="B1019" s="864"/>
      <c r="C1019" s="864"/>
      <c r="D1019" s="864"/>
      <c r="E1019" s="864"/>
      <c r="F1019" s="864"/>
      <c r="G1019" s="864"/>
    </row>
    <row r="1020" spans="1:7" ht="12.75" hidden="1" customHeight="1">
      <c r="A1020" s="864"/>
      <c r="B1020" s="864"/>
      <c r="C1020" s="864"/>
      <c r="D1020" s="864"/>
      <c r="E1020" s="864"/>
      <c r="F1020" s="864"/>
      <c r="G1020" s="864"/>
    </row>
    <row r="1021" spans="1:7" ht="12.75" hidden="1" customHeight="1">
      <c r="A1021" s="864"/>
      <c r="B1021" s="864"/>
      <c r="C1021" s="864"/>
      <c r="D1021" s="864"/>
      <c r="E1021" s="864"/>
      <c r="F1021" s="864"/>
      <c r="G1021" s="864"/>
    </row>
    <row r="1022" spans="1:7" ht="12.75" hidden="1" customHeight="1">
      <c r="A1022" s="864"/>
      <c r="B1022" s="864"/>
      <c r="C1022" s="864"/>
      <c r="D1022" s="864"/>
      <c r="E1022" s="864"/>
      <c r="F1022" s="864"/>
      <c r="G1022" s="864"/>
    </row>
    <row r="1023" spans="1:7" ht="12.75" hidden="1" customHeight="1">
      <c r="A1023" s="864"/>
      <c r="B1023" s="864"/>
      <c r="C1023" s="864"/>
      <c r="D1023" s="864"/>
      <c r="E1023" s="864"/>
      <c r="F1023" s="864"/>
      <c r="G1023" s="864"/>
    </row>
    <row r="1024" spans="1:7" ht="12.75" hidden="1" customHeight="1">
      <c r="A1024" s="864"/>
      <c r="B1024" s="864"/>
      <c r="C1024" s="864"/>
      <c r="D1024" s="864"/>
      <c r="E1024" s="864"/>
      <c r="F1024" s="864"/>
      <c r="G1024" s="864"/>
    </row>
    <row r="1025" spans="1:7" ht="12.75" hidden="1" customHeight="1">
      <c r="A1025" s="864"/>
      <c r="B1025" s="864"/>
      <c r="C1025" s="864"/>
      <c r="D1025" s="864"/>
      <c r="E1025" s="864"/>
      <c r="F1025" s="864"/>
      <c r="G1025" s="864"/>
    </row>
    <row r="1026" spans="1:7" ht="12.75" hidden="1" customHeight="1">
      <c r="A1026" s="864"/>
      <c r="B1026" s="864"/>
      <c r="C1026" s="864"/>
      <c r="D1026" s="864"/>
      <c r="E1026" s="864"/>
      <c r="F1026" s="864"/>
      <c r="G1026" s="864"/>
    </row>
    <row r="1027" spans="1:7" ht="12.75" hidden="1" customHeight="1">
      <c r="A1027" s="864"/>
      <c r="B1027" s="864"/>
      <c r="C1027" s="864"/>
      <c r="D1027" s="864"/>
      <c r="E1027" s="864"/>
      <c r="F1027" s="864"/>
      <c r="G1027" s="864"/>
    </row>
    <row r="1028" spans="1:7" ht="12.75" hidden="1" customHeight="1">
      <c r="A1028" s="864"/>
      <c r="B1028" s="864"/>
      <c r="C1028" s="864"/>
      <c r="D1028" s="864"/>
      <c r="E1028" s="864"/>
      <c r="F1028" s="864"/>
      <c r="G1028" s="864"/>
    </row>
    <row r="1029" spans="1:7" ht="12.75" hidden="1" customHeight="1">
      <c r="A1029" s="864"/>
      <c r="B1029" s="864"/>
      <c r="C1029" s="864"/>
      <c r="D1029" s="864"/>
      <c r="E1029" s="864"/>
      <c r="F1029" s="864"/>
      <c r="G1029" s="864"/>
    </row>
    <row r="1030" spans="1:7" ht="12.75" hidden="1" customHeight="1">
      <c r="A1030" s="864"/>
      <c r="B1030" s="864"/>
      <c r="C1030" s="864"/>
      <c r="D1030" s="864"/>
      <c r="E1030" s="864"/>
      <c r="F1030" s="864"/>
      <c r="G1030" s="864"/>
    </row>
    <row r="1031" spans="1:7" ht="12.75" hidden="1" customHeight="1">
      <c r="A1031" s="864"/>
      <c r="B1031" s="864"/>
      <c r="C1031" s="864"/>
      <c r="D1031" s="864"/>
      <c r="E1031" s="864"/>
      <c r="F1031" s="864"/>
      <c r="G1031" s="864"/>
    </row>
    <row r="1032" spans="1:7" ht="12.75" hidden="1" customHeight="1">
      <c r="A1032" s="864"/>
      <c r="B1032" s="864"/>
      <c r="C1032" s="864"/>
      <c r="D1032" s="864"/>
      <c r="E1032" s="864"/>
      <c r="F1032" s="864"/>
      <c r="G1032" s="864"/>
    </row>
    <row r="1033" spans="1:7" ht="12.75" hidden="1" customHeight="1">
      <c r="A1033" s="864"/>
      <c r="B1033" s="864"/>
      <c r="C1033" s="864"/>
      <c r="D1033" s="864"/>
      <c r="E1033" s="864"/>
      <c r="F1033" s="864"/>
      <c r="G1033" s="864"/>
    </row>
    <row r="1034" spans="1:7" ht="12.75" hidden="1" customHeight="1">
      <c r="A1034" s="864"/>
      <c r="B1034" s="864"/>
      <c r="C1034" s="864"/>
      <c r="D1034" s="864"/>
      <c r="E1034" s="864"/>
      <c r="F1034" s="864"/>
      <c r="G1034" s="864"/>
    </row>
    <row r="1035" spans="1:7" ht="12.75" hidden="1" customHeight="1">
      <c r="A1035" s="864"/>
      <c r="B1035" s="864"/>
      <c r="C1035" s="864"/>
      <c r="D1035" s="864"/>
      <c r="E1035" s="864"/>
      <c r="F1035" s="864"/>
      <c r="G1035" s="864"/>
    </row>
    <row r="1036" spans="1:7" ht="12.75" hidden="1" customHeight="1">
      <c r="A1036" s="864"/>
      <c r="B1036" s="864"/>
      <c r="C1036" s="864"/>
      <c r="D1036" s="864"/>
      <c r="E1036" s="864"/>
      <c r="F1036" s="864"/>
      <c r="G1036" s="864"/>
    </row>
    <row r="1037" spans="1:7" ht="12.75" hidden="1" customHeight="1">
      <c r="A1037" s="864"/>
      <c r="B1037" s="864"/>
      <c r="C1037" s="864"/>
      <c r="D1037" s="864"/>
      <c r="E1037" s="864"/>
      <c r="F1037" s="864"/>
      <c r="G1037" s="864"/>
    </row>
    <row r="1038" spans="1:7" ht="12.75" hidden="1" customHeight="1">
      <c r="A1038" s="864"/>
      <c r="B1038" s="864"/>
      <c r="C1038" s="864"/>
      <c r="D1038" s="864"/>
      <c r="E1038" s="864"/>
      <c r="F1038" s="864"/>
      <c r="G1038" s="864"/>
    </row>
    <row r="1039" spans="1:7" ht="12.75" hidden="1" customHeight="1">
      <c r="A1039" s="864"/>
      <c r="B1039" s="864"/>
      <c r="C1039" s="864"/>
      <c r="D1039" s="864"/>
      <c r="E1039" s="864"/>
      <c r="F1039" s="864"/>
      <c r="G1039" s="864"/>
    </row>
    <row r="1040" spans="1:7" ht="12.75" hidden="1" customHeight="1">
      <c r="A1040" s="864"/>
      <c r="B1040" s="864"/>
      <c r="C1040" s="864"/>
      <c r="D1040" s="864"/>
      <c r="E1040" s="864"/>
      <c r="F1040" s="864"/>
      <c r="G1040" s="864"/>
    </row>
    <row r="1041" spans="1:7" ht="12.75" hidden="1" customHeight="1">
      <c r="A1041" s="864"/>
      <c r="B1041" s="864"/>
      <c r="C1041" s="864"/>
      <c r="D1041" s="864"/>
      <c r="E1041" s="864"/>
      <c r="F1041" s="864"/>
      <c r="G1041" s="864"/>
    </row>
    <row r="1042" spans="1:7" ht="12.75" hidden="1" customHeight="1">
      <c r="A1042" s="864"/>
      <c r="B1042" s="864"/>
      <c r="C1042" s="864"/>
      <c r="D1042" s="864"/>
      <c r="E1042" s="864"/>
      <c r="F1042" s="864"/>
      <c r="G1042" s="864"/>
    </row>
    <row r="1043" spans="1:7" ht="12.75" hidden="1" customHeight="1">
      <c r="A1043" s="864"/>
      <c r="B1043" s="864"/>
      <c r="C1043" s="864"/>
      <c r="D1043" s="864"/>
      <c r="E1043" s="864"/>
      <c r="F1043" s="864"/>
      <c r="G1043" s="864"/>
    </row>
    <row r="1044" spans="1:7" ht="12.75" hidden="1" customHeight="1">
      <c r="A1044" s="864"/>
      <c r="B1044" s="864"/>
      <c r="C1044" s="864"/>
      <c r="D1044" s="864"/>
      <c r="E1044" s="864"/>
      <c r="F1044" s="864"/>
      <c r="G1044" s="864"/>
    </row>
    <row r="1045" spans="1:7" ht="12.75" hidden="1" customHeight="1">
      <c r="A1045" s="864"/>
      <c r="B1045" s="864"/>
      <c r="C1045" s="864"/>
      <c r="D1045" s="864"/>
      <c r="E1045" s="864"/>
      <c r="F1045" s="864"/>
      <c r="G1045" s="864"/>
    </row>
    <row r="1046" spans="1:7" ht="12.75" hidden="1" customHeight="1">
      <c r="A1046" s="864"/>
      <c r="B1046" s="864"/>
      <c r="C1046" s="864"/>
      <c r="D1046" s="864"/>
      <c r="E1046" s="864"/>
      <c r="F1046" s="864"/>
      <c r="G1046" s="864"/>
    </row>
    <row r="1047" spans="1:7" ht="12.75" hidden="1" customHeight="1">
      <c r="A1047" s="864"/>
      <c r="B1047" s="864"/>
      <c r="C1047" s="864"/>
      <c r="D1047" s="864"/>
      <c r="E1047" s="864"/>
      <c r="F1047" s="864"/>
      <c r="G1047" s="864"/>
    </row>
    <row r="1048" spans="1:7" ht="12.75" hidden="1" customHeight="1">
      <c r="A1048" s="864"/>
      <c r="B1048" s="864"/>
      <c r="C1048" s="864"/>
      <c r="D1048" s="864"/>
      <c r="E1048" s="864"/>
      <c r="F1048" s="864"/>
      <c r="G1048" s="864"/>
    </row>
    <row r="1049" spans="1:7" ht="12.75" hidden="1" customHeight="1">
      <c r="A1049" s="864"/>
      <c r="B1049" s="864"/>
      <c r="C1049" s="864"/>
      <c r="D1049" s="864"/>
      <c r="E1049" s="864"/>
      <c r="F1049" s="864"/>
      <c r="G1049" s="864"/>
    </row>
    <row r="1050" spans="1:7" ht="12.75" hidden="1" customHeight="1">
      <c r="A1050" s="864"/>
      <c r="B1050" s="864"/>
      <c r="C1050" s="864"/>
      <c r="D1050" s="864"/>
      <c r="E1050" s="864"/>
      <c r="F1050" s="864"/>
      <c r="G1050" s="864"/>
    </row>
    <row r="1051" spans="1:7" ht="12.75" hidden="1" customHeight="1">
      <c r="A1051" s="864"/>
      <c r="B1051" s="864"/>
      <c r="C1051" s="864"/>
      <c r="D1051" s="864"/>
      <c r="E1051" s="864"/>
      <c r="F1051" s="864"/>
      <c r="G1051" s="864"/>
    </row>
    <row r="1052" spans="1:7" ht="12.75" hidden="1" customHeight="1">
      <c r="A1052" s="864"/>
      <c r="B1052" s="864"/>
      <c r="C1052" s="864"/>
      <c r="D1052" s="864"/>
      <c r="E1052" s="864"/>
      <c r="F1052" s="864"/>
      <c r="G1052" s="864"/>
    </row>
    <row r="1053" spans="1:7" ht="12.75" hidden="1" customHeight="1">
      <c r="A1053" s="864"/>
      <c r="B1053" s="864"/>
      <c r="C1053" s="864"/>
      <c r="D1053" s="864"/>
      <c r="E1053" s="864"/>
      <c r="F1053" s="864"/>
      <c r="G1053" s="864"/>
    </row>
    <row r="1054" spans="1:7" ht="12.75" hidden="1" customHeight="1">
      <c r="A1054" s="864"/>
      <c r="B1054" s="864"/>
      <c r="C1054" s="864"/>
      <c r="D1054" s="864"/>
      <c r="E1054" s="864"/>
      <c r="F1054" s="864"/>
      <c r="G1054" s="864"/>
    </row>
    <row r="1055" spans="1:7" ht="12.75" hidden="1" customHeight="1">
      <c r="A1055" s="864"/>
      <c r="B1055" s="864"/>
      <c r="C1055" s="864"/>
      <c r="D1055" s="864"/>
      <c r="E1055" s="864"/>
      <c r="F1055" s="864"/>
      <c r="G1055" s="864"/>
    </row>
    <row r="1056" spans="1:7" ht="12.75" hidden="1" customHeight="1">
      <c r="A1056" s="864"/>
      <c r="B1056" s="864"/>
      <c r="C1056" s="864"/>
      <c r="D1056" s="864"/>
      <c r="E1056" s="864"/>
      <c r="F1056" s="864"/>
      <c r="G1056" s="864"/>
    </row>
    <row r="1057" spans="1:7" ht="12.75" hidden="1" customHeight="1">
      <c r="A1057" s="864"/>
      <c r="B1057" s="864"/>
      <c r="C1057" s="864"/>
      <c r="D1057" s="864"/>
      <c r="E1057" s="864"/>
      <c r="F1057" s="864"/>
      <c r="G1057" s="864"/>
    </row>
    <row r="1058" spans="1:7" ht="12.75" hidden="1" customHeight="1">
      <c r="A1058" s="864"/>
      <c r="B1058" s="864"/>
      <c r="C1058" s="864"/>
      <c r="D1058" s="864"/>
      <c r="E1058" s="864"/>
      <c r="F1058" s="864"/>
      <c r="G1058" s="864"/>
    </row>
    <row r="1059" spans="1:7" ht="12.75" hidden="1" customHeight="1">
      <c r="A1059" s="864"/>
      <c r="B1059" s="864"/>
      <c r="C1059" s="864"/>
      <c r="D1059" s="864"/>
      <c r="E1059" s="864"/>
      <c r="F1059" s="864"/>
      <c r="G1059" s="864"/>
    </row>
    <row r="1060" spans="1:7" ht="12.75" hidden="1" customHeight="1">
      <c r="A1060" s="864"/>
      <c r="B1060" s="864"/>
      <c r="C1060" s="864"/>
      <c r="D1060" s="864"/>
      <c r="E1060" s="864"/>
      <c r="F1060" s="864"/>
      <c r="G1060" s="864"/>
    </row>
    <row r="1061" spans="1:7" ht="12.75" hidden="1" customHeight="1">
      <c r="A1061" s="864"/>
      <c r="B1061" s="864"/>
      <c r="C1061" s="864"/>
      <c r="D1061" s="864"/>
      <c r="E1061" s="864"/>
      <c r="F1061" s="864"/>
      <c r="G1061" s="864"/>
    </row>
    <row r="1062" spans="1:7" ht="12.75" hidden="1" customHeight="1">
      <c r="A1062" s="864"/>
      <c r="B1062" s="864"/>
      <c r="C1062" s="864"/>
      <c r="D1062" s="864"/>
      <c r="E1062" s="864"/>
      <c r="F1062" s="864"/>
      <c r="G1062" s="864"/>
    </row>
    <row r="1063" spans="1:7" ht="12.75" hidden="1" customHeight="1">
      <c r="A1063" s="864"/>
      <c r="B1063" s="864"/>
      <c r="C1063" s="864"/>
      <c r="D1063" s="864"/>
      <c r="E1063" s="864"/>
      <c r="F1063" s="864"/>
      <c r="G1063" s="864"/>
    </row>
    <row r="1064" spans="1:7" ht="12.75" hidden="1" customHeight="1">
      <c r="A1064" s="864"/>
      <c r="B1064" s="864"/>
      <c r="C1064" s="864"/>
      <c r="D1064" s="864"/>
      <c r="E1064" s="864"/>
      <c r="F1064" s="864"/>
      <c r="G1064" s="864"/>
    </row>
    <row r="1065" spans="1:7" ht="12.75" hidden="1" customHeight="1">
      <c r="A1065" s="864"/>
      <c r="B1065" s="864"/>
      <c r="C1065" s="864"/>
      <c r="D1065" s="864"/>
      <c r="E1065" s="864"/>
      <c r="F1065" s="864"/>
      <c r="G1065" s="864"/>
    </row>
    <row r="1066" spans="1:7" ht="12.75" hidden="1" customHeight="1">
      <c r="A1066" s="864"/>
      <c r="B1066" s="864"/>
      <c r="C1066" s="864"/>
      <c r="D1066" s="864"/>
      <c r="E1066" s="864"/>
      <c r="F1066" s="864"/>
      <c r="G1066" s="864"/>
    </row>
    <row r="1067" spans="1:7" ht="12.75" hidden="1" customHeight="1">
      <c r="A1067" s="864"/>
      <c r="B1067" s="864"/>
      <c r="C1067" s="864"/>
      <c r="D1067" s="864"/>
      <c r="E1067" s="864"/>
      <c r="F1067" s="864"/>
      <c r="G1067" s="864"/>
    </row>
    <row r="1068" spans="1:7" ht="12.75" hidden="1" customHeight="1">
      <c r="A1068" s="864"/>
      <c r="B1068" s="864"/>
      <c r="C1068" s="864"/>
      <c r="D1068" s="864"/>
      <c r="E1068" s="864"/>
      <c r="F1068" s="864"/>
      <c r="G1068" s="864"/>
    </row>
    <row r="1069" spans="1:7" ht="12.75" hidden="1" customHeight="1">
      <c r="A1069" s="864"/>
      <c r="B1069" s="864"/>
      <c r="C1069" s="864"/>
      <c r="D1069" s="864"/>
      <c r="E1069" s="864"/>
      <c r="F1069" s="864"/>
      <c r="G1069" s="864"/>
    </row>
    <row r="1070" spans="1:7" ht="12.75" hidden="1" customHeight="1">
      <c r="A1070" s="864"/>
      <c r="B1070" s="864"/>
      <c r="C1070" s="864"/>
      <c r="D1070" s="864"/>
      <c r="E1070" s="864"/>
      <c r="F1070" s="864"/>
      <c r="G1070" s="864"/>
    </row>
    <row r="1071" spans="1:7" ht="12.75" hidden="1" customHeight="1">
      <c r="A1071" s="864"/>
      <c r="B1071" s="864"/>
      <c r="C1071" s="864"/>
      <c r="D1071" s="864"/>
      <c r="E1071" s="864"/>
      <c r="F1071" s="864"/>
      <c r="G1071" s="864"/>
    </row>
    <row r="1072" spans="1:7" ht="12.75" hidden="1" customHeight="1">
      <c r="A1072" s="864"/>
      <c r="B1072" s="864"/>
      <c r="C1072" s="864"/>
      <c r="D1072" s="864"/>
      <c r="E1072" s="864"/>
      <c r="F1072" s="864"/>
      <c r="G1072" s="864"/>
    </row>
    <row r="1073" spans="1:7" ht="12.75" hidden="1" customHeight="1">
      <c r="A1073" s="864"/>
      <c r="B1073" s="864"/>
      <c r="C1073" s="864"/>
      <c r="D1073" s="864"/>
      <c r="E1073" s="864"/>
      <c r="F1073" s="864"/>
      <c r="G1073" s="864"/>
    </row>
    <row r="1074" spans="1:7" ht="12.75" hidden="1" customHeight="1">
      <c r="A1074" s="864"/>
      <c r="B1074" s="864"/>
      <c r="C1074" s="864"/>
      <c r="D1074" s="864"/>
      <c r="E1074" s="864"/>
      <c r="F1074" s="864"/>
      <c r="G1074" s="864"/>
    </row>
    <row r="1075" spans="1:7" ht="12.75" hidden="1" customHeight="1">
      <c r="A1075" s="864"/>
      <c r="B1075" s="864"/>
      <c r="C1075" s="864"/>
      <c r="D1075" s="864"/>
      <c r="E1075" s="864"/>
      <c r="F1075" s="864"/>
      <c r="G1075" s="864"/>
    </row>
    <row r="1076" spans="1:7" ht="12.75" hidden="1" customHeight="1">
      <c r="A1076" s="864"/>
      <c r="B1076" s="864"/>
      <c r="C1076" s="864"/>
      <c r="D1076" s="864"/>
      <c r="E1076" s="864"/>
      <c r="F1076" s="864"/>
      <c r="G1076" s="864"/>
    </row>
    <row r="1077" spans="1:7" hidden="1">
      <c r="A1077" s="864"/>
      <c r="B1077" s="864"/>
      <c r="C1077" s="864"/>
      <c r="D1077" s="864"/>
      <c r="E1077" s="864"/>
      <c r="F1077" s="864"/>
      <c r="G1077" s="864"/>
    </row>
    <row r="1078" spans="1:7" hidden="1">
      <c r="A1078" s="864"/>
      <c r="B1078" s="864"/>
      <c r="C1078" s="864"/>
      <c r="D1078" s="864"/>
      <c r="E1078" s="864"/>
      <c r="F1078" s="864"/>
      <c r="G1078" s="864"/>
    </row>
    <row r="1079" spans="1:7" hidden="1">
      <c r="A1079" s="864"/>
      <c r="B1079" s="864"/>
      <c r="C1079" s="864"/>
      <c r="D1079" s="864"/>
      <c r="E1079" s="864"/>
      <c r="F1079" s="864"/>
      <c r="G1079" s="864"/>
    </row>
    <row r="1080" spans="1:7" hidden="1">
      <c r="A1080" s="864"/>
      <c r="B1080" s="864"/>
      <c r="C1080" s="864"/>
      <c r="D1080" s="864"/>
      <c r="E1080" s="864"/>
      <c r="F1080" s="864"/>
      <c r="G1080" s="864"/>
    </row>
    <row r="1081" spans="1:7" hidden="1">
      <c r="A1081" s="864"/>
      <c r="B1081" s="864"/>
      <c r="C1081" s="864"/>
      <c r="D1081" s="864"/>
      <c r="E1081" s="864"/>
      <c r="F1081" s="864"/>
      <c r="G1081" s="864"/>
    </row>
    <row r="1082" spans="1:7" hidden="1">
      <c r="A1082" s="864"/>
      <c r="B1082" s="864"/>
      <c r="C1082" s="864"/>
      <c r="D1082" s="864"/>
      <c r="E1082" s="864"/>
      <c r="F1082" s="864"/>
      <c r="G1082" s="864"/>
    </row>
    <row r="1083" spans="1:7" hidden="1">
      <c r="A1083" s="864"/>
      <c r="B1083" s="864"/>
      <c r="C1083" s="864"/>
      <c r="D1083" s="864"/>
      <c r="E1083" s="864"/>
      <c r="F1083" s="864"/>
      <c r="G1083" s="864"/>
    </row>
    <row r="1084" spans="1:7" hidden="1">
      <c r="A1084" s="864"/>
      <c r="B1084" s="864"/>
      <c r="C1084" s="864"/>
      <c r="D1084" s="864"/>
      <c r="E1084" s="864"/>
      <c r="F1084" s="864"/>
      <c r="G1084" s="864"/>
    </row>
    <row r="1085" spans="1:7" hidden="1">
      <c r="A1085" s="864"/>
      <c r="B1085" s="864"/>
      <c r="C1085" s="864"/>
      <c r="D1085" s="864"/>
      <c r="E1085" s="864"/>
      <c r="F1085" s="864"/>
      <c r="G1085" s="864"/>
    </row>
    <row r="1086" spans="1:7" hidden="1">
      <c r="A1086" s="864"/>
      <c r="B1086" s="864"/>
      <c r="C1086" s="864"/>
      <c r="D1086" s="864"/>
      <c r="E1086" s="864"/>
      <c r="F1086" s="864"/>
      <c r="G1086" s="864"/>
    </row>
    <row r="1087" spans="1:7" hidden="1">
      <c r="A1087" s="864"/>
      <c r="B1087" s="864"/>
      <c r="C1087" s="864"/>
      <c r="D1087" s="864"/>
      <c r="E1087" s="864"/>
      <c r="F1087" s="864"/>
      <c r="G1087" s="864"/>
    </row>
    <row r="1088" spans="1:7" hidden="1">
      <c r="A1088" s="864"/>
      <c r="B1088" s="864"/>
      <c r="C1088" s="864"/>
      <c r="D1088" s="864"/>
      <c r="E1088" s="864"/>
      <c r="F1088" s="864"/>
      <c r="G1088" s="864"/>
    </row>
    <row r="1089" spans="1:7" hidden="1">
      <c r="A1089" s="864"/>
      <c r="B1089" s="864"/>
      <c r="C1089" s="864"/>
      <c r="D1089" s="864"/>
      <c r="E1089" s="864"/>
      <c r="F1089" s="864"/>
      <c r="G1089" s="864"/>
    </row>
    <row r="1090" spans="1:7" hidden="1">
      <c r="A1090" s="864"/>
      <c r="B1090" s="864"/>
      <c r="C1090" s="864"/>
      <c r="D1090" s="864"/>
      <c r="E1090" s="864"/>
      <c r="F1090" s="864"/>
      <c r="G1090" s="864"/>
    </row>
    <row r="1091" spans="1:7" hidden="1">
      <c r="A1091" s="864"/>
      <c r="B1091" s="864"/>
      <c r="C1091" s="864"/>
      <c r="D1091" s="864"/>
      <c r="E1091" s="864"/>
      <c r="F1091" s="864"/>
      <c r="G1091" s="864"/>
    </row>
    <row r="1092" spans="1:7" hidden="1">
      <c r="A1092" s="864"/>
      <c r="B1092" s="864"/>
      <c r="C1092" s="864"/>
      <c r="D1092" s="864"/>
      <c r="E1092" s="864"/>
      <c r="F1092" s="864"/>
      <c r="G1092" s="864"/>
    </row>
    <row r="1093" spans="1:7" hidden="1">
      <c r="A1093" s="864"/>
      <c r="B1093" s="864"/>
      <c r="C1093" s="864"/>
      <c r="D1093" s="864"/>
      <c r="E1093" s="864"/>
      <c r="F1093" s="864"/>
      <c r="G1093" s="864"/>
    </row>
    <row r="1094" spans="1:7" hidden="1">
      <c r="A1094" s="864"/>
      <c r="B1094" s="864"/>
      <c r="C1094" s="864"/>
      <c r="D1094" s="864"/>
      <c r="E1094" s="864"/>
      <c r="F1094" s="864"/>
      <c r="G1094" s="864"/>
    </row>
    <row r="1095" spans="1:7" hidden="1">
      <c r="A1095" s="864"/>
      <c r="B1095" s="864"/>
      <c r="C1095" s="864"/>
      <c r="D1095" s="864"/>
      <c r="E1095" s="864"/>
      <c r="F1095" s="864"/>
      <c r="G1095" s="864"/>
    </row>
    <row r="1096" spans="1:7" hidden="1">
      <c r="A1096" s="864"/>
      <c r="B1096" s="864"/>
      <c r="C1096" s="864"/>
      <c r="D1096" s="864"/>
      <c r="E1096" s="864"/>
      <c r="F1096" s="864"/>
      <c r="G1096" s="864"/>
    </row>
    <row r="1097" spans="1:7" hidden="1">
      <c r="A1097" s="864"/>
      <c r="B1097" s="864"/>
      <c r="C1097" s="864"/>
      <c r="D1097" s="864"/>
      <c r="E1097" s="864"/>
      <c r="F1097" s="864"/>
      <c r="G1097" s="864"/>
    </row>
    <row r="1098" spans="1:7" hidden="1">
      <c r="A1098" s="864"/>
      <c r="B1098" s="864"/>
      <c r="C1098" s="864"/>
      <c r="D1098" s="864"/>
      <c r="E1098" s="864"/>
      <c r="F1098" s="864"/>
      <c r="G1098" s="864"/>
    </row>
    <row r="1099" spans="1:7" hidden="1">
      <c r="A1099" s="864"/>
      <c r="B1099" s="864"/>
      <c r="C1099" s="864"/>
      <c r="D1099" s="864"/>
      <c r="E1099" s="864"/>
      <c r="F1099" s="864"/>
      <c r="G1099" s="864"/>
    </row>
    <row r="1100" spans="1:7" hidden="1">
      <c r="A1100" s="864"/>
      <c r="B1100" s="864"/>
      <c r="C1100" s="864"/>
      <c r="D1100" s="864"/>
      <c r="E1100" s="864"/>
      <c r="F1100" s="864"/>
      <c r="G1100" s="864"/>
    </row>
    <row r="1101" spans="1:7" hidden="1">
      <c r="A1101" s="864"/>
      <c r="B1101" s="864"/>
      <c r="C1101" s="864"/>
      <c r="D1101" s="864"/>
      <c r="E1101" s="864"/>
      <c r="F1101" s="864"/>
      <c r="G1101" s="864"/>
    </row>
    <row r="1102" spans="1:7" hidden="1">
      <c r="A1102" s="864"/>
      <c r="B1102" s="864"/>
      <c r="C1102" s="864"/>
      <c r="D1102" s="864"/>
      <c r="E1102" s="864"/>
      <c r="F1102" s="864"/>
      <c r="G1102" s="864"/>
    </row>
    <row r="1103" spans="1:7" hidden="1">
      <c r="A1103" s="864"/>
      <c r="B1103" s="864"/>
      <c r="C1103" s="864"/>
      <c r="D1103" s="864"/>
      <c r="E1103" s="864"/>
      <c r="F1103" s="864"/>
      <c r="G1103" s="864"/>
    </row>
    <row r="1104" spans="1:7" hidden="1">
      <c r="A1104" s="864"/>
      <c r="B1104" s="864"/>
      <c r="C1104" s="864"/>
      <c r="D1104" s="864"/>
      <c r="E1104" s="864"/>
      <c r="F1104" s="864"/>
      <c r="G1104" s="864"/>
    </row>
    <row r="1105" spans="1:7" hidden="1">
      <c r="A1105" s="864"/>
      <c r="B1105" s="864"/>
      <c r="C1105" s="864"/>
      <c r="D1105" s="864"/>
      <c r="E1105" s="864"/>
      <c r="F1105" s="864"/>
      <c r="G1105" s="864"/>
    </row>
    <row r="1106" spans="1:7" hidden="1">
      <c r="A1106" s="864"/>
      <c r="B1106" s="864"/>
      <c r="C1106" s="864"/>
      <c r="D1106" s="864"/>
      <c r="E1106" s="864"/>
      <c r="F1106" s="864"/>
      <c r="G1106" s="864"/>
    </row>
    <row r="1107" spans="1:7" hidden="1">
      <c r="A1107" s="864"/>
      <c r="B1107" s="864"/>
      <c r="C1107" s="864"/>
      <c r="D1107" s="864"/>
      <c r="E1107" s="864"/>
      <c r="F1107" s="864"/>
      <c r="G1107" s="864"/>
    </row>
    <row r="1108" spans="1:7" hidden="1">
      <c r="A1108" s="864"/>
      <c r="B1108" s="864"/>
      <c r="C1108" s="864"/>
      <c r="D1108" s="864"/>
      <c r="E1108" s="864"/>
      <c r="F1108" s="864"/>
      <c r="G1108" s="864"/>
    </row>
    <row r="1109" spans="1:7" hidden="1">
      <c r="A1109" s="864"/>
      <c r="B1109" s="864"/>
      <c r="C1109" s="864"/>
      <c r="D1109" s="864"/>
      <c r="E1109" s="864"/>
      <c r="F1109" s="864"/>
      <c r="G1109" s="864"/>
    </row>
    <row r="1110" spans="1:7" hidden="1">
      <c r="A1110" s="864"/>
      <c r="B1110" s="864"/>
      <c r="C1110" s="864"/>
      <c r="D1110" s="864"/>
      <c r="E1110" s="864"/>
      <c r="F1110" s="864"/>
      <c r="G1110" s="864"/>
    </row>
    <row r="1111" spans="1:7" hidden="1">
      <c r="A1111" s="864"/>
      <c r="B1111" s="864"/>
      <c r="C1111" s="864"/>
      <c r="D1111" s="864"/>
      <c r="E1111" s="864"/>
      <c r="F1111" s="864"/>
      <c r="G1111" s="864"/>
    </row>
    <row r="1112" spans="1:7" hidden="1">
      <c r="A1112" s="864"/>
      <c r="B1112" s="864"/>
      <c r="C1112" s="864"/>
      <c r="D1112" s="864"/>
      <c r="E1112" s="864"/>
      <c r="F1112" s="864"/>
      <c r="G1112" s="864"/>
    </row>
    <row r="1113" spans="1:7" hidden="1">
      <c r="A1113" s="864"/>
      <c r="B1113" s="864"/>
      <c r="C1113" s="864"/>
      <c r="D1113" s="864"/>
      <c r="E1113" s="864"/>
      <c r="F1113" s="864"/>
      <c r="G1113" s="864"/>
    </row>
    <row r="1114" spans="1:7" hidden="1">
      <c r="A1114" s="864"/>
      <c r="B1114" s="864"/>
      <c r="C1114" s="864"/>
      <c r="D1114" s="864"/>
      <c r="E1114" s="864"/>
      <c r="F1114" s="864"/>
      <c r="G1114" s="864"/>
    </row>
    <row r="1115" spans="1:7" hidden="1">
      <c r="A1115" s="864"/>
      <c r="B1115" s="864"/>
      <c r="C1115" s="864"/>
      <c r="D1115" s="864"/>
      <c r="E1115" s="864"/>
      <c r="F1115" s="864"/>
      <c r="G1115" s="864"/>
    </row>
    <row r="1116" spans="1:7" hidden="1">
      <c r="A1116" s="864"/>
      <c r="B1116" s="864"/>
      <c r="C1116" s="864"/>
      <c r="D1116" s="864"/>
      <c r="E1116" s="864"/>
      <c r="F1116" s="864"/>
      <c r="G1116" s="864"/>
    </row>
    <row r="1117" spans="1:7" hidden="1">
      <c r="A1117" s="864"/>
      <c r="B1117" s="864"/>
      <c r="C1117" s="864"/>
      <c r="D1117" s="864"/>
      <c r="E1117" s="864"/>
      <c r="F1117" s="864"/>
      <c r="G1117" s="864"/>
    </row>
    <row r="1118" spans="1:7" hidden="1">
      <c r="A1118" s="864"/>
      <c r="B1118" s="864"/>
      <c r="C1118" s="864"/>
      <c r="D1118" s="864"/>
      <c r="E1118" s="864"/>
      <c r="F1118" s="864"/>
      <c r="G1118" s="864"/>
    </row>
    <row r="1119" spans="1:7" hidden="1">
      <c r="A1119" s="864"/>
      <c r="B1119" s="864"/>
      <c r="C1119" s="864"/>
      <c r="D1119" s="864"/>
      <c r="E1119" s="864"/>
      <c r="F1119" s="864"/>
      <c r="G1119" s="864"/>
    </row>
    <row r="1120" spans="1:7" hidden="1">
      <c r="A1120" s="864"/>
      <c r="B1120" s="864"/>
      <c r="C1120" s="864"/>
      <c r="D1120" s="864"/>
      <c r="E1120" s="864"/>
      <c r="F1120" s="864"/>
      <c r="G1120" s="864"/>
    </row>
    <row r="1121" spans="1:7" hidden="1">
      <c r="A1121" s="864"/>
      <c r="B1121" s="864"/>
      <c r="C1121" s="864"/>
      <c r="D1121" s="864"/>
      <c r="E1121" s="864"/>
      <c r="F1121" s="864"/>
      <c r="G1121" s="864"/>
    </row>
    <row r="1122" spans="1:7" hidden="1">
      <c r="A1122" s="864"/>
      <c r="B1122" s="864"/>
      <c r="C1122" s="864"/>
      <c r="D1122" s="864"/>
      <c r="E1122" s="864"/>
      <c r="F1122" s="864"/>
      <c r="G1122" s="864"/>
    </row>
    <row r="1123" spans="1:7" hidden="1">
      <c r="A1123" s="864"/>
      <c r="B1123" s="864"/>
      <c r="C1123" s="864"/>
      <c r="D1123" s="864"/>
      <c r="E1123" s="864"/>
      <c r="F1123" s="864"/>
      <c r="G1123" s="864"/>
    </row>
    <row r="1124" spans="1:7" hidden="1">
      <c r="A1124" s="864"/>
      <c r="B1124" s="864"/>
      <c r="C1124" s="864"/>
      <c r="D1124" s="864"/>
      <c r="E1124" s="864"/>
      <c r="F1124" s="864"/>
      <c r="G1124" s="864"/>
    </row>
    <row r="1125" spans="1:7" hidden="1">
      <c r="A1125" s="864"/>
      <c r="B1125" s="864"/>
      <c r="C1125" s="864"/>
      <c r="D1125" s="864"/>
      <c r="E1125" s="864"/>
      <c r="F1125" s="864"/>
      <c r="G1125" s="864"/>
    </row>
    <row r="1126" spans="1:7" hidden="1">
      <c r="A1126" s="864"/>
      <c r="B1126" s="864"/>
      <c r="C1126" s="864"/>
      <c r="D1126" s="864"/>
      <c r="E1126" s="864"/>
      <c r="F1126" s="864"/>
      <c r="G1126" s="864"/>
    </row>
    <row r="1127" spans="1:7" hidden="1">
      <c r="A1127" s="864"/>
      <c r="B1127" s="864"/>
      <c r="C1127" s="864"/>
      <c r="D1127" s="864"/>
      <c r="E1127" s="864"/>
      <c r="F1127" s="864"/>
      <c r="G1127" s="864"/>
    </row>
    <row r="1128" spans="1:7" hidden="1">
      <c r="A1128" s="864"/>
      <c r="B1128" s="864"/>
      <c r="C1128" s="864"/>
      <c r="D1128" s="864"/>
      <c r="E1128" s="864"/>
      <c r="F1128" s="864"/>
      <c r="G1128" s="864"/>
    </row>
    <row r="1129" spans="1:7" hidden="1">
      <c r="A1129" s="864"/>
      <c r="B1129" s="864"/>
      <c r="C1129" s="864"/>
      <c r="D1129" s="864"/>
      <c r="E1129" s="864"/>
      <c r="F1129" s="864"/>
      <c r="G1129" s="864"/>
    </row>
    <row r="1130" spans="1:7" hidden="1">
      <c r="A1130" s="864"/>
      <c r="B1130" s="864"/>
      <c r="C1130" s="864"/>
      <c r="D1130" s="864"/>
      <c r="E1130" s="864"/>
      <c r="F1130" s="864"/>
      <c r="G1130" s="864"/>
    </row>
    <row r="1131" spans="1:7" hidden="1">
      <c r="A1131" s="864"/>
      <c r="B1131" s="864"/>
      <c r="C1131" s="864"/>
      <c r="D1131" s="864"/>
      <c r="E1131" s="864"/>
      <c r="F1131" s="864"/>
      <c r="G1131" s="864"/>
    </row>
    <row r="1132" spans="1:7" hidden="1">
      <c r="A1132" s="864"/>
      <c r="B1132" s="864"/>
      <c r="C1132" s="864"/>
      <c r="D1132" s="864"/>
      <c r="E1132" s="864"/>
      <c r="F1132" s="864"/>
      <c r="G1132" s="864"/>
    </row>
    <row r="1133" spans="1:7" hidden="1">
      <c r="A1133" s="864"/>
      <c r="B1133" s="864"/>
      <c r="C1133" s="864"/>
      <c r="D1133" s="864"/>
      <c r="E1133" s="864"/>
      <c r="F1133" s="864"/>
      <c r="G1133" s="864"/>
    </row>
    <row r="1134" spans="1:7" hidden="1">
      <c r="A1134" s="864"/>
      <c r="B1134" s="864"/>
      <c r="C1134" s="864"/>
      <c r="D1134" s="864"/>
      <c r="E1134" s="864"/>
      <c r="F1134" s="864"/>
      <c r="G1134" s="864"/>
    </row>
    <row r="1135" spans="1:7" hidden="1">
      <c r="A1135" s="864"/>
      <c r="B1135" s="864"/>
      <c r="C1135" s="864"/>
      <c r="D1135" s="864"/>
      <c r="E1135" s="864"/>
      <c r="F1135" s="864"/>
      <c r="G1135" s="864"/>
    </row>
    <row r="1136" spans="1:7" hidden="1">
      <c r="A1136" s="864"/>
      <c r="B1136" s="864"/>
      <c r="C1136" s="864"/>
      <c r="D1136" s="864"/>
      <c r="E1136" s="864"/>
      <c r="F1136" s="864"/>
      <c r="G1136" s="864"/>
    </row>
    <row r="1137" spans="1:7" hidden="1">
      <c r="A1137" s="864"/>
      <c r="B1137" s="864"/>
      <c r="C1137" s="864"/>
      <c r="D1137" s="864"/>
      <c r="E1137" s="864"/>
      <c r="F1137" s="864"/>
      <c r="G1137" s="864"/>
    </row>
    <row r="1138" spans="1:7" hidden="1">
      <c r="A1138" s="864"/>
      <c r="B1138" s="864"/>
      <c r="C1138" s="864"/>
      <c r="D1138" s="864"/>
      <c r="E1138" s="864"/>
      <c r="F1138" s="864"/>
      <c r="G1138" s="864"/>
    </row>
    <row r="1139" spans="1:7" hidden="1">
      <c r="A1139" s="864"/>
      <c r="B1139" s="864"/>
      <c r="C1139" s="864"/>
      <c r="D1139" s="864"/>
      <c r="E1139" s="864"/>
      <c r="F1139" s="864"/>
      <c r="G1139" s="864"/>
    </row>
    <row r="1140" spans="1:7" hidden="1">
      <c r="A1140" s="864"/>
      <c r="B1140" s="864"/>
      <c r="C1140" s="864"/>
      <c r="D1140" s="864"/>
      <c r="E1140" s="864"/>
      <c r="F1140" s="864"/>
      <c r="G1140" s="864"/>
    </row>
    <row r="1141" spans="1:7" hidden="1">
      <c r="A1141" s="864"/>
      <c r="B1141" s="864"/>
      <c r="C1141" s="864"/>
      <c r="D1141" s="864"/>
      <c r="E1141" s="864"/>
      <c r="F1141" s="864"/>
      <c r="G1141" s="864"/>
    </row>
    <row r="1142" spans="1:7" hidden="1">
      <c r="A1142" s="864"/>
      <c r="B1142" s="864"/>
      <c r="C1142" s="864"/>
      <c r="D1142" s="864"/>
      <c r="E1142" s="864"/>
      <c r="F1142" s="864"/>
      <c r="G1142" s="864"/>
    </row>
    <row r="1143" spans="1:7" hidden="1">
      <c r="A1143" s="864"/>
      <c r="B1143" s="864"/>
      <c r="C1143" s="864"/>
      <c r="D1143" s="864"/>
      <c r="E1143" s="864"/>
      <c r="F1143" s="864"/>
      <c r="G1143" s="864"/>
    </row>
    <row r="1144" spans="1:7" hidden="1">
      <c r="A1144" s="864"/>
      <c r="B1144" s="864"/>
      <c r="C1144" s="864"/>
      <c r="D1144" s="864"/>
      <c r="E1144" s="864"/>
      <c r="F1144" s="864"/>
      <c r="G1144" s="864"/>
    </row>
    <row r="1145" spans="1:7" hidden="1">
      <c r="A1145" s="864"/>
      <c r="B1145" s="864"/>
      <c r="C1145" s="864"/>
      <c r="D1145" s="864"/>
      <c r="E1145" s="864"/>
      <c r="F1145" s="864"/>
      <c r="G1145" s="864"/>
    </row>
    <row r="1146" spans="1:7" hidden="1">
      <c r="A1146" s="864"/>
      <c r="B1146" s="864"/>
      <c r="C1146" s="864"/>
      <c r="D1146" s="864"/>
      <c r="E1146" s="864"/>
      <c r="F1146" s="864"/>
      <c r="G1146" s="864"/>
    </row>
    <row r="1147" spans="1:7" hidden="1">
      <c r="A1147" s="864"/>
      <c r="B1147" s="864"/>
      <c r="C1147" s="864"/>
      <c r="D1147" s="864"/>
      <c r="E1147" s="864"/>
      <c r="F1147" s="864"/>
      <c r="G1147" s="864"/>
    </row>
    <row r="1148" spans="1:7" hidden="1">
      <c r="A1148" s="864"/>
      <c r="B1148" s="864"/>
      <c r="C1148" s="864"/>
      <c r="D1148" s="864"/>
      <c r="E1148" s="864"/>
      <c r="F1148" s="864"/>
      <c r="G1148" s="864"/>
    </row>
    <row r="1149" spans="1:7" hidden="1">
      <c r="A1149" s="864"/>
      <c r="B1149" s="864"/>
      <c r="C1149" s="864"/>
      <c r="D1149" s="864"/>
      <c r="E1149" s="864"/>
      <c r="F1149" s="864"/>
      <c r="G1149" s="864"/>
    </row>
    <row r="1150" spans="1:7" hidden="1">
      <c r="A1150" s="864"/>
      <c r="B1150" s="864"/>
      <c r="C1150" s="864"/>
      <c r="D1150" s="864"/>
      <c r="E1150" s="864"/>
      <c r="F1150" s="864"/>
      <c r="G1150" s="864"/>
    </row>
    <row r="1151" spans="1:7" hidden="1">
      <c r="A1151" s="864"/>
      <c r="B1151" s="864"/>
      <c r="C1151" s="864"/>
      <c r="D1151" s="864"/>
      <c r="E1151" s="864"/>
      <c r="F1151" s="864"/>
      <c r="G1151" s="864"/>
    </row>
    <row r="1152" spans="1:7" hidden="1">
      <c r="A1152" s="864"/>
      <c r="B1152" s="864"/>
      <c r="C1152" s="864"/>
      <c r="D1152" s="864"/>
      <c r="E1152" s="864"/>
      <c r="F1152" s="864"/>
      <c r="G1152" s="864"/>
    </row>
    <row r="1153" spans="1:7" hidden="1">
      <c r="A1153" s="864"/>
      <c r="B1153" s="864"/>
      <c r="C1153" s="864"/>
      <c r="D1153" s="864"/>
      <c r="E1153" s="864"/>
      <c r="F1153" s="864"/>
      <c r="G1153" s="864"/>
    </row>
    <row r="1154" spans="1:7" hidden="1">
      <c r="A1154" s="864"/>
      <c r="B1154" s="864"/>
      <c r="C1154" s="864"/>
      <c r="D1154" s="864"/>
      <c r="E1154" s="864"/>
      <c r="F1154" s="864"/>
      <c r="G1154" s="864"/>
    </row>
    <row r="1155" spans="1:7" hidden="1">
      <c r="A1155" s="864"/>
      <c r="B1155" s="864"/>
      <c r="C1155" s="864"/>
      <c r="D1155" s="864"/>
      <c r="E1155" s="864"/>
      <c r="F1155" s="864"/>
      <c r="G1155" s="864"/>
    </row>
    <row r="1156" spans="1:7" hidden="1">
      <c r="A1156" s="864"/>
      <c r="B1156" s="864"/>
      <c r="C1156" s="864"/>
      <c r="D1156" s="864"/>
      <c r="E1156" s="864"/>
      <c r="F1156" s="864"/>
      <c r="G1156" s="864"/>
    </row>
    <row r="1157" spans="1:7" hidden="1">
      <c r="A1157" s="864"/>
      <c r="B1157" s="864"/>
      <c r="C1157" s="864"/>
      <c r="D1157" s="864"/>
      <c r="E1157" s="864"/>
      <c r="F1157" s="864"/>
      <c r="G1157" s="864"/>
    </row>
    <row r="1158" spans="1:7" hidden="1">
      <c r="A1158" s="864"/>
      <c r="B1158" s="864"/>
      <c r="C1158" s="864"/>
      <c r="D1158" s="864"/>
      <c r="E1158" s="864"/>
      <c r="F1158" s="864"/>
      <c r="G1158" s="864"/>
    </row>
    <row r="1159" spans="1:7" hidden="1">
      <c r="A1159" s="864"/>
      <c r="B1159" s="864"/>
      <c r="C1159" s="864"/>
      <c r="D1159" s="864"/>
      <c r="E1159" s="864"/>
      <c r="F1159" s="864"/>
      <c r="G1159" s="864"/>
    </row>
    <row r="1160" spans="1:7" hidden="1">
      <c r="A1160" s="864"/>
      <c r="B1160" s="864"/>
      <c r="C1160" s="864"/>
      <c r="D1160" s="864"/>
      <c r="E1160" s="864"/>
      <c r="F1160" s="864"/>
      <c r="G1160" s="864"/>
    </row>
    <row r="1161" spans="1:7" hidden="1">
      <c r="A1161" s="864"/>
      <c r="B1161" s="864"/>
      <c r="C1161" s="864"/>
      <c r="D1161" s="864"/>
      <c r="E1161" s="864"/>
      <c r="F1161" s="864"/>
      <c r="G1161" s="864"/>
    </row>
    <row r="1162" spans="1:7" hidden="1">
      <c r="A1162" s="864"/>
      <c r="B1162" s="864"/>
      <c r="C1162" s="864"/>
      <c r="D1162" s="864"/>
      <c r="E1162" s="864"/>
      <c r="F1162" s="864"/>
      <c r="G1162" s="864"/>
    </row>
    <row r="1163" spans="1:7" hidden="1">
      <c r="A1163" s="864"/>
      <c r="B1163" s="864"/>
      <c r="C1163" s="864"/>
      <c r="D1163" s="864"/>
      <c r="E1163" s="864"/>
      <c r="F1163" s="864"/>
      <c r="G1163" s="864"/>
    </row>
    <row r="1164" spans="1:7" hidden="1">
      <c r="A1164" s="864"/>
      <c r="B1164" s="864"/>
      <c r="C1164" s="864"/>
      <c r="D1164" s="864"/>
      <c r="E1164" s="864"/>
      <c r="F1164" s="864"/>
      <c r="G1164" s="864"/>
    </row>
    <row r="1165" spans="1:7" hidden="1">
      <c r="A1165" s="864"/>
      <c r="B1165" s="864"/>
      <c r="C1165" s="864"/>
      <c r="D1165" s="864"/>
      <c r="E1165" s="864"/>
      <c r="F1165" s="864"/>
      <c r="G1165" s="864"/>
    </row>
    <row r="1166" spans="1:7" hidden="1">
      <c r="A1166" s="864"/>
      <c r="B1166" s="864"/>
      <c r="C1166" s="864"/>
      <c r="D1166" s="864"/>
      <c r="E1166" s="864"/>
      <c r="F1166" s="864"/>
      <c r="G1166" s="864"/>
    </row>
    <row r="1167" spans="1:7" hidden="1">
      <c r="A1167" s="864"/>
      <c r="B1167" s="864"/>
      <c r="C1167" s="864"/>
      <c r="D1167" s="864"/>
      <c r="E1167" s="864"/>
      <c r="F1167" s="864"/>
      <c r="G1167" s="864"/>
    </row>
    <row r="1168" spans="1:7" hidden="1">
      <c r="A1168" s="864"/>
      <c r="B1168" s="864"/>
      <c r="C1168" s="864"/>
      <c r="D1168" s="864"/>
      <c r="E1168" s="864"/>
      <c r="F1168" s="864"/>
      <c r="G1168" s="864"/>
    </row>
    <row r="1169" spans="1:7" hidden="1">
      <c r="A1169" s="864"/>
      <c r="B1169" s="864"/>
      <c r="C1169" s="864"/>
      <c r="D1169" s="864"/>
      <c r="E1169" s="864"/>
      <c r="F1169" s="864"/>
      <c r="G1169" s="864"/>
    </row>
    <row r="1170" spans="1:7" hidden="1">
      <c r="A1170" s="864"/>
      <c r="B1170" s="864"/>
      <c r="C1170" s="864"/>
      <c r="D1170" s="864"/>
      <c r="E1170" s="864"/>
      <c r="F1170" s="864"/>
      <c r="G1170" s="864"/>
    </row>
    <row r="1171" spans="1:7" hidden="1">
      <c r="A1171" s="864"/>
      <c r="B1171" s="864"/>
      <c r="C1171" s="864"/>
      <c r="D1171" s="864"/>
      <c r="E1171" s="864"/>
      <c r="F1171" s="864"/>
      <c r="G1171" s="864"/>
    </row>
    <row r="1172" spans="1:7" hidden="1">
      <c r="A1172" s="864"/>
      <c r="B1172" s="864"/>
      <c r="C1172" s="864"/>
      <c r="D1172" s="864"/>
      <c r="E1172" s="864"/>
      <c r="F1172" s="864"/>
      <c r="G1172" s="864"/>
    </row>
    <row r="1173" spans="1:7" hidden="1">
      <c r="A1173" s="864"/>
      <c r="B1173" s="864"/>
      <c r="C1173" s="864"/>
      <c r="D1173" s="864"/>
      <c r="E1173" s="864"/>
      <c r="F1173" s="864"/>
      <c r="G1173" s="864"/>
    </row>
    <row r="1174" spans="1:7" hidden="1">
      <c r="A1174" s="864"/>
      <c r="B1174" s="864"/>
      <c r="C1174" s="864"/>
      <c r="D1174" s="864"/>
      <c r="E1174" s="864"/>
      <c r="F1174" s="864"/>
      <c r="G1174" s="864"/>
    </row>
    <row r="1175" spans="1:7" hidden="1">
      <c r="A1175" s="864"/>
      <c r="B1175" s="864"/>
      <c r="C1175" s="864"/>
      <c r="D1175" s="864"/>
      <c r="E1175" s="864"/>
      <c r="F1175" s="864"/>
      <c r="G1175" s="864"/>
    </row>
    <row r="1176" spans="1:7" hidden="1">
      <c r="A1176" s="864"/>
      <c r="B1176" s="864"/>
      <c r="C1176" s="864"/>
      <c r="D1176" s="864"/>
      <c r="E1176" s="864"/>
      <c r="F1176" s="864"/>
      <c r="G1176" s="864"/>
    </row>
    <row r="1177" spans="1:7" hidden="1">
      <c r="A1177" s="864"/>
      <c r="B1177" s="864"/>
      <c r="C1177" s="864"/>
      <c r="D1177" s="864"/>
      <c r="E1177" s="864"/>
      <c r="F1177" s="864"/>
      <c r="G1177" s="864"/>
    </row>
    <row r="1178" spans="1:7" hidden="1">
      <c r="A1178" s="864"/>
      <c r="B1178" s="864"/>
      <c r="C1178" s="864"/>
      <c r="D1178" s="864"/>
      <c r="E1178" s="864"/>
      <c r="F1178" s="864"/>
      <c r="G1178" s="864"/>
    </row>
    <row r="1179" spans="1:7" hidden="1">
      <c r="A1179" s="864"/>
      <c r="B1179" s="864"/>
      <c r="C1179" s="864"/>
      <c r="D1179" s="864"/>
      <c r="E1179" s="864"/>
      <c r="F1179" s="864"/>
      <c r="G1179" s="864"/>
    </row>
    <row r="1180" spans="1:7" hidden="1">
      <c r="A1180" s="864"/>
      <c r="B1180" s="864"/>
      <c r="C1180" s="864"/>
      <c r="D1180" s="864"/>
      <c r="E1180" s="864"/>
      <c r="F1180" s="864"/>
      <c r="G1180" s="864"/>
    </row>
    <row r="1181" spans="1:7" hidden="1">
      <c r="A1181" s="864"/>
      <c r="B1181" s="864"/>
      <c r="C1181" s="864"/>
      <c r="D1181" s="864"/>
      <c r="E1181" s="864"/>
      <c r="F1181" s="864"/>
      <c r="G1181" s="864"/>
    </row>
    <row r="1182" spans="1:7" hidden="1">
      <c r="A1182" s="864"/>
      <c r="B1182" s="864"/>
      <c r="C1182" s="864"/>
      <c r="D1182" s="864"/>
      <c r="E1182" s="864"/>
      <c r="F1182" s="864"/>
      <c r="G1182" s="864"/>
    </row>
    <row r="1183" spans="1:7" hidden="1">
      <c r="A1183" s="864"/>
      <c r="B1183" s="864"/>
      <c r="C1183" s="864"/>
      <c r="D1183" s="864"/>
      <c r="E1183" s="864"/>
      <c r="F1183" s="864"/>
      <c r="G1183" s="864"/>
    </row>
    <row r="1184" spans="1:7" hidden="1">
      <c r="A1184" s="864"/>
      <c r="B1184" s="864"/>
      <c r="C1184" s="864"/>
      <c r="D1184" s="864"/>
      <c r="E1184" s="864"/>
      <c r="F1184" s="864"/>
      <c r="G1184" s="864"/>
    </row>
    <row r="1185" spans="1:7" hidden="1">
      <c r="A1185" s="864"/>
      <c r="B1185" s="864"/>
      <c r="C1185" s="864"/>
      <c r="D1185" s="864"/>
      <c r="E1185" s="864"/>
      <c r="F1185" s="864"/>
      <c r="G1185" s="864"/>
    </row>
    <row r="1186" spans="1:7" hidden="1">
      <c r="A1186" s="864"/>
      <c r="B1186" s="864"/>
      <c r="C1186" s="864"/>
      <c r="D1186" s="864"/>
      <c r="E1186" s="864"/>
      <c r="F1186" s="864"/>
      <c r="G1186" s="864"/>
    </row>
    <row r="1187" spans="1:7" hidden="1">
      <c r="A1187" s="864"/>
      <c r="B1187" s="864"/>
      <c r="C1187" s="864"/>
      <c r="D1187" s="864"/>
      <c r="E1187" s="864"/>
      <c r="F1187" s="864"/>
      <c r="G1187" s="864"/>
    </row>
    <row r="1188" spans="1:7" hidden="1">
      <c r="A1188" s="864"/>
      <c r="B1188" s="864"/>
      <c r="C1188" s="864"/>
      <c r="D1188" s="864"/>
      <c r="E1188" s="864"/>
      <c r="F1188" s="864"/>
      <c r="G1188" s="864"/>
    </row>
    <row r="1189" spans="1:7" hidden="1">
      <c r="A1189" s="864"/>
      <c r="B1189" s="864"/>
      <c r="C1189" s="864"/>
      <c r="D1189" s="864"/>
      <c r="E1189" s="864"/>
      <c r="F1189" s="864"/>
      <c r="G1189" s="864"/>
    </row>
    <row r="1190" spans="1:7" hidden="1">
      <c r="A1190" s="864"/>
      <c r="B1190" s="864"/>
      <c r="C1190" s="864"/>
      <c r="D1190" s="864"/>
      <c r="E1190" s="864"/>
      <c r="F1190" s="864"/>
      <c r="G1190" s="864"/>
    </row>
    <row r="1191" spans="1:7" hidden="1">
      <c r="A1191" s="864"/>
      <c r="B1191" s="864"/>
      <c r="C1191" s="864"/>
      <c r="D1191" s="864"/>
      <c r="E1191" s="864"/>
      <c r="F1191" s="864"/>
      <c r="G1191" s="864"/>
    </row>
    <row r="1192" spans="1:7" hidden="1">
      <c r="A1192" s="864"/>
      <c r="B1192" s="864"/>
      <c r="C1192" s="864"/>
      <c r="D1192" s="864"/>
      <c r="E1192" s="864"/>
      <c r="F1192" s="864"/>
      <c r="G1192" s="864"/>
    </row>
    <row r="1193" spans="1:7" hidden="1">
      <c r="A1193" s="864"/>
      <c r="B1193" s="864"/>
      <c r="C1193" s="864"/>
      <c r="D1193" s="864"/>
      <c r="E1193" s="864"/>
      <c r="F1193" s="864"/>
      <c r="G1193" s="864"/>
    </row>
    <row r="1194" spans="1:7" hidden="1">
      <c r="A1194" s="864"/>
      <c r="B1194" s="864"/>
      <c r="C1194" s="864"/>
      <c r="D1194" s="864"/>
      <c r="E1194" s="864"/>
      <c r="F1194" s="864"/>
      <c r="G1194" s="864"/>
    </row>
    <row r="1195" spans="1:7" hidden="1">
      <c r="A1195" s="864"/>
      <c r="B1195" s="864"/>
      <c r="C1195" s="864"/>
      <c r="D1195" s="864"/>
      <c r="E1195" s="864"/>
      <c r="F1195" s="864"/>
      <c r="G1195" s="864"/>
    </row>
    <row r="1196" spans="1:7" hidden="1">
      <c r="A1196" s="864"/>
      <c r="B1196" s="864"/>
      <c r="C1196" s="864"/>
      <c r="D1196" s="864"/>
      <c r="E1196" s="864"/>
      <c r="F1196" s="864"/>
      <c r="G1196" s="864"/>
    </row>
    <row r="1197" spans="1:7" hidden="1">
      <c r="A1197" s="864"/>
      <c r="B1197" s="864"/>
      <c r="C1197" s="864"/>
      <c r="D1197" s="864"/>
      <c r="E1197" s="864"/>
      <c r="F1197" s="864"/>
      <c r="G1197" s="864"/>
    </row>
    <row r="1198" spans="1:7" hidden="1">
      <c r="A1198" s="864"/>
      <c r="B1198" s="864"/>
      <c r="C1198" s="864"/>
      <c r="D1198" s="864"/>
      <c r="E1198" s="864"/>
      <c r="F1198" s="864"/>
      <c r="G1198" s="864"/>
    </row>
    <row r="1199" spans="1:7" hidden="1">
      <c r="A1199" s="864"/>
      <c r="B1199" s="864"/>
      <c r="C1199" s="864"/>
      <c r="D1199" s="864"/>
      <c r="E1199" s="864"/>
      <c r="F1199" s="864"/>
      <c r="G1199" s="864"/>
    </row>
    <row r="1200" spans="1:7" hidden="1">
      <c r="A1200" s="864"/>
      <c r="B1200" s="864"/>
      <c r="C1200" s="864"/>
      <c r="D1200" s="864"/>
      <c r="E1200" s="864"/>
      <c r="F1200" s="864"/>
      <c r="G1200" s="864"/>
    </row>
    <row r="1201" spans="1:7" hidden="1">
      <c r="A1201" s="864"/>
      <c r="B1201" s="864"/>
      <c r="C1201" s="864"/>
      <c r="D1201" s="864"/>
      <c r="E1201" s="864"/>
      <c r="F1201" s="864"/>
      <c r="G1201" s="864"/>
    </row>
    <row r="1202" spans="1:7" hidden="1">
      <c r="A1202" s="864"/>
      <c r="B1202" s="864"/>
      <c r="C1202" s="864"/>
      <c r="D1202" s="864"/>
      <c r="E1202" s="864"/>
      <c r="F1202" s="864"/>
      <c r="G1202" s="864"/>
    </row>
    <row r="1203" spans="1:7" hidden="1">
      <c r="A1203" s="864"/>
      <c r="B1203" s="864"/>
      <c r="C1203" s="864"/>
      <c r="D1203" s="864"/>
      <c r="E1203" s="864"/>
      <c r="F1203" s="864"/>
      <c r="G1203" s="864"/>
    </row>
    <row r="1204" spans="1:7" hidden="1">
      <c r="A1204" s="864"/>
      <c r="B1204" s="864"/>
      <c r="C1204" s="864"/>
      <c r="D1204" s="864"/>
      <c r="E1204" s="864"/>
      <c r="F1204" s="864"/>
      <c r="G1204" s="864"/>
    </row>
    <row r="1205" spans="1:7" hidden="1">
      <c r="A1205" s="864"/>
      <c r="B1205" s="864"/>
      <c r="C1205" s="864"/>
      <c r="D1205" s="864"/>
      <c r="E1205" s="864"/>
      <c r="F1205" s="864"/>
      <c r="G1205" s="864"/>
    </row>
    <row r="1206" spans="1:7" hidden="1">
      <c r="A1206" s="864"/>
      <c r="B1206" s="864"/>
      <c r="C1206" s="864"/>
      <c r="D1206" s="864"/>
      <c r="E1206" s="864"/>
      <c r="F1206" s="864"/>
      <c r="G1206" s="864"/>
    </row>
    <row r="1207" spans="1:7" hidden="1">
      <c r="A1207" s="864"/>
      <c r="B1207" s="864"/>
      <c r="C1207" s="864"/>
      <c r="D1207" s="864"/>
      <c r="E1207" s="864"/>
      <c r="F1207" s="864"/>
      <c r="G1207" s="864"/>
    </row>
    <row r="1208" spans="1:7" hidden="1">
      <c r="A1208" s="864"/>
      <c r="B1208" s="864"/>
      <c r="C1208" s="864"/>
      <c r="D1208" s="864"/>
      <c r="E1208" s="864"/>
      <c r="F1208" s="864"/>
      <c r="G1208" s="864"/>
    </row>
    <row r="1209" spans="1:7" hidden="1">
      <c r="A1209" s="864"/>
      <c r="B1209" s="864"/>
      <c r="C1209" s="864"/>
      <c r="D1209" s="864"/>
      <c r="E1209" s="864"/>
      <c r="F1209" s="864"/>
      <c r="G1209" s="864"/>
    </row>
    <row r="1210" spans="1:7" hidden="1">
      <c r="A1210" s="864"/>
      <c r="B1210" s="864"/>
      <c r="C1210" s="864"/>
      <c r="D1210" s="864"/>
      <c r="E1210" s="864"/>
      <c r="F1210" s="864"/>
      <c r="G1210" s="864"/>
    </row>
    <row r="1211" spans="1:7" hidden="1">
      <c r="A1211" s="864"/>
      <c r="B1211" s="864"/>
      <c r="C1211" s="864"/>
      <c r="D1211" s="864"/>
      <c r="E1211" s="864"/>
      <c r="F1211" s="864"/>
      <c r="G1211" s="864"/>
    </row>
    <row r="1212" spans="1:7" hidden="1">
      <c r="A1212" s="864"/>
      <c r="B1212" s="864"/>
      <c r="C1212" s="864"/>
      <c r="D1212" s="864"/>
      <c r="E1212" s="864"/>
      <c r="F1212" s="864"/>
      <c r="G1212" s="864"/>
    </row>
    <row r="1213" spans="1:7" hidden="1">
      <c r="A1213" s="864"/>
      <c r="B1213" s="864"/>
      <c r="C1213" s="864"/>
      <c r="D1213" s="864"/>
      <c r="E1213" s="864"/>
      <c r="F1213" s="864"/>
      <c r="G1213" s="864"/>
    </row>
    <row r="1214" spans="1:7" hidden="1">
      <c r="A1214" s="864"/>
      <c r="B1214" s="864"/>
      <c r="C1214" s="864"/>
      <c r="D1214" s="864"/>
      <c r="E1214" s="864"/>
      <c r="F1214" s="864"/>
      <c r="G1214" s="864"/>
    </row>
    <row r="1215" spans="1:7" hidden="1">
      <c r="A1215" s="864"/>
      <c r="B1215" s="864"/>
      <c r="C1215" s="864"/>
      <c r="D1215" s="864"/>
      <c r="E1215" s="864"/>
      <c r="F1215" s="864"/>
      <c r="G1215" s="864"/>
    </row>
    <row r="1216" spans="1:7" hidden="1">
      <c r="A1216" s="864"/>
      <c r="B1216" s="864"/>
      <c r="C1216" s="864"/>
      <c r="D1216" s="864"/>
      <c r="E1216" s="864"/>
      <c r="F1216" s="864"/>
      <c r="G1216" s="864"/>
    </row>
    <row r="1217" spans="1:7" hidden="1">
      <c r="A1217" s="864"/>
      <c r="B1217" s="864"/>
      <c r="C1217" s="864"/>
      <c r="D1217" s="864"/>
      <c r="E1217" s="864"/>
      <c r="F1217" s="864"/>
      <c r="G1217" s="864"/>
    </row>
    <row r="1218" spans="1:7" hidden="1">
      <c r="A1218" s="864"/>
      <c r="B1218" s="864"/>
      <c r="C1218" s="864"/>
      <c r="D1218" s="864"/>
      <c r="E1218" s="864"/>
      <c r="F1218" s="864"/>
      <c r="G1218" s="864"/>
    </row>
    <row r="1219" spans="1:7" hidden="1">
      <c r="A1219" s="864"/>
      <c r="B1219" s="864"/>
      <c r="C1219" s="864"/>
      <c r="D1219" s="864"/>
      <c r="E1219" s="864"/>
      <c r="F1219" s="864"/>
      <c r="G1219" s="864"/>
    </row>
    <row r="1220" spans="1:7" hidden="1">
      <c r="A1220" s="864"/>
      <c r="B1220" s="864"/>
      <c r="C1220" s="864"/>
      <c r="D1220" s="864"/>
      <c r="E1220" s="864"/>
      <c r="F1220" s="864"/>
      <c r="G1220" s="864"/>
    </row>
    <row r="1221" spans="1:7" hidden="1">
      <c r="A1221" s="864"/>
      <c r="B1221" s="864"/>
      <c r="C1221" s="864"/>
      <c r="D1221" s="864"/>
      <c r="E1221" s="864"/>
      <c r="F1221" s="864"/>
      <c r="G1221" s="864"/>
    </row>
    <row r="1222" spans="1:7" hidden="1">
      <c r="A1222" s="864"/>
      <c r="B1222" s="864"/>
      <c r="C1222" s="864"/>
      <c r="D1222" s="864"/>
      <c r="E1222" s="864"/>
      <c r="F1222" s="864"/>
      <c r="G1222" s="864"/>
    </row>
    <row r="1223" spans="1:7" hidden="1">
      <c r="A1223" s="864"/>
      <c r="B1223" s="864"/>
      <c r="C1223" s="864"/>
      <c r="D1223" s="864"/>
      <c r="E1223" s="864"/>
      <c r="F1223" s="864"/>
      <c r="G1223" s="864"/>
    </row>
    <row r="1224" spans="1:7" hidden="1">
      <c r="A1224" s="864"/>
      <c r="B1224" s="864"/>
      <c r="C1224" s="864"/>
      <c r="D1224" s="864"/>
      <c r="E1224" s="864"/>
      <c r="F1224" s="864"/>
      <c r="G1224" s="864"/>
    </row>
    <row r="1225" spans="1:7" hidden="1">
      <c r="A1225" s="864"/>
      <c r="B1225" s="864"/>
      <c r="C1225" s="864"/>
      <c r="D1225" s="864"/>
      <c r="E1225" s="864"/>
      <c r="F1225" s="864"/>
      <c r="G1225" s="864"/>
    </row>
    <row r="1226" spans="1:7" hidden="1">
      <c r="A1226" s="864"/>
      <c r="B1226" s="864"/>
      <c r="C1226" s="864"/>
      <c r="D1226" s="864"/>
      <c r="E1226" s="864"/>
      <c r="F1226" s="864"/>
      <c r="G1226" s="864"/>
    </row>
    <row r="1227" spans="1:7" hidden="1">
      <c r="A1227" s="864"/>
      <c r="B1227" s="864"/>
      <c r="C1227" s="864"/>
      <c r="D1227" s="864"/>
      <c r="E1227" s="864"/>
      <c r="F1227" s="864"/>
      <c r="G1227" s="864"/>
    </row>
    <row r="1228" spans="1:7" hidden="1">
      <c r="A1228" s="864"/>
      <c r="B1228" s="864"/>
      <c r="C1228" s="864"/>
      <c r="D1228" s="864"/>
      <c r="E1228" s="864"/>
      <c r="F1228" s="864"/>
      <c r="G1228" s="864"/>
    </row>
    <row r="1229" spans="1:7" hidden="1">
      <c r="A1229" s="864"/>
      <c r="B1229" s="864"/>
      <c r="C1229" s="864"/>
      <c r="D1229" s="864"/>
      <c r="E1229" s="864"/>
      <c r="F1229" s="864"/>
      <c r="G1229" s="864"/>
    </row>
    <row r="1230" spans="1:7" hidden="1">
      <c r="A1230" s="864"/>
      <c r="B1230" s="864"/>
      <c r="C1230" s="864"/>
      <c r="D1230" s="864"/>
      <c r="E1230" s="864"/>
      <c r="F1230" s="864"/>
      <c r="G1230" s="864"/>
    </row>
    <row r="1231" spans="1:7" hidden="1">
      <c r="A1231" s="864"/>
      <c r="B1231" s="864"/>
      <c r="C1231" s="864"/>
      <c r="D1231" s="864"/>
      <c r="E1231" s="864"/>
      <c r="F1231" s="864"/>
      <c r="G1231" s="864"/>
    </row>
    <row r="1232" spans="1:7" hidden="1">
      <c r="A1232" s="864"/>
      <c r="B1232" s="864"/>
      <c r="C1232" s="864"/>
      <c r="D1232" s="864"/>
      <c r="E1232" s="864"/>
      <c r="F1232" s="864"/>
      <c r="G1232" s="864"/>
    </row>
    <row r="1233" spans="1:7" hidden="1">
      <c r="A1233" s="864"/>
      <c r="B1233" s="864"/>
      <c r="C1233" s="864"/>
      <c r="D1233" s="864"/>
      <c r="E1233" s="864"/>
      <c r="F1233" s="864"/>
      <c r="G1233" s="864"/>
    </row>
    <row r="1234" spans="1:7" hidden="1">
      <c r="A1234" s="864"/>
      <c r="B1234" s="864"/>
      <c r="C1234" s="864"/>
      <c r="D1234" s="864"/>
      <c r="E1234" s="864"/>
      <c r="F1234" s="864"/>
      <c r="G1234" s="864"/>
    </row>
    <row r="1235" spans="1:7" hidden="1">
      <c r="A1235" s="864"/>
      <c r="B1235" s="864"/>
      <c r="C1235" s="864"/>
      <c r="D1235" s="864"/>
      <c r="E1235" s="864"/>
      <c r="F1235" s="864"/>
      <c r="G1235" s="864"/>
    </row>
    <row r="1236" spans="1:7" hidden="1">
      <c r="A1236" s="864"/>
      <c r="B1236" s="864"/>
      <c r="C1236" s="864"/>
      <c r="D1236" s="864"/>
      <c r="E1236" s="864"/>
      <c r="F1236" s="864"/>
      <c r="G1236" s="864"/>
    </row>
    <row r="1237" spans="1:7" hidden="1">
      <c r="A1237" s="864"/>
      <c r="B1237" s="864"/>
      <c r="C1237" s="864"/>
      <c r="D1237" s="864"/>
      <c r="E1237" s="864"/>
      <c r="F1237" s="864"/>
      <c r="G1237" s="864"/>
    </row>
    <row r="1238" spans="1:7" hidden="1">
      <c r="A1238" s="864"/>
      <c r="B1238" s="864"/>
      <c r="C1238" s="864"/>
      <c r="D1238" s="864"/>
      <c r="E1238" s="864"/>
      <c r="F1238" s="864"/>
      <c r="G1238" s="864"/>
    </row>
    <row r="1239" spans="1:7" hidden="1">
      <c r="A1239" s="864"/>
      <c r="B1239" s="864"/>
      <c r="C1239" s="864"/>
      <c r="D1239" s="864"/>
      <c r="E1239" s="864"/>
      <c r="F1239" s="864"/>
      <c r="G1239" s="864"/>
    </row>
    <row r="1240" spans="1:7" hidden="1">
      <c r="A1240" s="864"/>
      <c r="B1240" s="864"/>
      <c r="C1240" s="864"/>
      <c r="D1240" s="864"/>
      <c r="E1240" s="864"/>
      <c r="F1240" s="864"/>
      <c r="G1240" s="864"/>
    </row>
    <row r="1241" spans="1:7" hidden="1">
      <c r="A1241" s="864"/>
      <c r="B1241" s="864"/>
      <c r="C1241" s="864"/>
      <c r="D1241" s="864"/>
      <c r="E1241" s="864"/>
      <c r="F1241" s="864"/>
      <c r="G1241" s="864"/>
    </row>
    <row r="1242" spans="1:7" hidden="1">
      <c r="A1242" s="864"/>
      <c r="B1242" s="864"/>
      <c r="C1242" s="864"/>
      <c r="D1242" s="864"/>
      <c r="E1242" s="864"/>
      <c r="F1242" s="864"/>
      <c r="G1242" s="864"/>
    </row>
    <row r="1243" spans="1:7" hidden="1">
      <c r="A1243" s="864"/>
      <c r="B1243" s="864"/>
      <c r="C1243" s="864"/>
      <c r="D1243" s="864"/>
      <c r="E1243" s="864"/>
      <c r="F1243" s="864"/>
      <c r="G1243" s="864"/>
    </row>
    <row r="1244" spans="1:7" hidden="1">
      <c r="A1244" s="864"/>
      <c r="B1244" s="864"/>
      <c r="C1244" s="864"/>
      <c r="D1244" s="864"/>
      <c r="E1244" s="864"/>
      <c r="F1244" s="864"/>
      <c r="G1244" s="864"/>
    </row>
    <row r="1245" spans="1:7" hidden="1">
      <c r="A1245" s="864"/>
      <c r="B1245" s="864"/>
      <c r="C1245" s="864"/>
      <c r="D1245" s="864"/>
      <c r="E1245" s="864"/>
      <c r="F1245" s="864"/>
      <c r="G1245" s="864"/>
    </row>
    <row r="1246" spans="1:7" hidden="1">
      <c r="A1246" s="864"/>
      <c r="B1246" s="864"/>
      <c r="C1246" s="864"/>
      <c r="D1246" s="864"/>
      <c r="E1246" s="864"/>
      <c r="F1246" s="864"/>
      <c r="G1246" s="864"/>
    </row>
    <row r="1247" spans="1:7" hidden="1">
      <c r="A1247" s="864"/>
      <c r="B1247" s="864"/>
      <c r="C1247" s="864"/>
      <c r="D1247" s="864"/>
      <c r="E1247" s="864"/>
      <c r="F1247" s="864"/>
      <c r="G1247" s="864"/>
    </row>
    <row r="1248" spans="1:7" hidden="1">
      <c r="A1248" s="864"/>
      <c r="B1248" s="864"/>
      <c r="C1248" s="864"/>
      <c r="D1248" s="864"/>
      <c r="E1248" s="864"/>
      <c r="F1248" s="864"/>
      <c r="G1248" s="864"/>
    </row>
    <row r="1249" spans="1:7" hidden="1">
      <c r="A1249" s="864"/>
      <c r="B1249" s="864"/>
      <c r="C1249" s="864"/>
      <c r="D1249" s="864"/>
      <c r="E1249" s="864"/>
      <c r="F1249" s="864"/>
      <c r="G1249" s="864"/>
    </row>
    <row r="1250" spans="1:7" hidden="1">
      <c r="A1250" s="864"/>
      <c r="B1250" s="864"/>
      <c r="C1250" s="864"/>
      <c r="D1250" s="864"/>
      <c r="E1250" s="864"/>
      <c r="F1250" s="864"/>
      <c r="G1250" s="864"/>
    </row>
    <row r="1251" spans="1:7" hidden="1">
      <c r="A1251" s="864"/>
      <c r="B1251" s="864"/>
      <c r="C1251" s="864"/>
      <c r="D1251" s="864"/>
      <c r="E1251" s="864"/>
      <c r="F1251" s="864"/>
      <c r="G1251" s="864"/>
    </row>
    <row r="1252" spans="1:7" hidden="1">
      <c r="A1252" s="864"/>
      <c r="B1252" s="864"/>
      <c r="C1252" s="864"/>
      <c r="D1252" s="864"/>
      <c r="E1252" s="864"/>
      <c r="F1252" s="864"/>
      <c r="G1252" s="864"/>
    </row>
    <row r="1253" spans="1:7" hidden="1">
      <c r="A1253" s="864"/>
      <c r="B1253" s="864"/>
      <c r="C1253" s="864"/>
      <c r="D1253" s="864"/>
      <c r="E1253" s="864"/>
      <c r="F1253" s="864"/>
      <c r="G1253" s="864"/>
    </row>
    <row r="1254" spans="1:7" hidden="1">
      <c r="A1254" s="864"/>
      <c r="B1254" s="864"/>
      <c r="C1254" s="864"/>
      <c r="D1254" s="864"/>
      <c r="E1254" s="864"/>
      <c r="F1254" s="864"/>
      <c r="G1254" s="864"/>
    </row>
    <row r="1255" spans="1:7" hidden="1">
      <c r="A1255" s="864"/>
      <c r="B1255" s="864"/>
      <c r="C1255" s="864"/>
      <c r="D1255" s="864"/>
      <c r="E1255" s="864"/>
      <c r="F1255" s="864"/>
      <c r="G1255" s="864"/>
    </row>
    <row r="1256" spans="1:7" hidden="1">
      <c r="A1256" s="864"/>
      <c r="B1256" s="864"/>
      <c r="C1256" s="864"/>
      <c r="D1256" s="864"/>
      <c r="E1256" s="864"/>
      <c r="F1256" s="864"/>
      <c r="G1256" s="864"/>
    </row>
    <row r="1257" spans="1:7" hidden="1">
      <c r="A1257" s="864"/>
      <c r="B1257" s="864"/>
      <c r="C1257" s="864"/>
      <c r="D1257" s="864"/>
      <c r="E1257" s="864"/>
      <c r="F1257" s="864"/>
      <c r="G1257" s="864"/>
    </row>
    <row r="1258" spans="1:7" hidden="1">
      <c r="A1258" s="864"/>
      <c r="B1258" s="864"/>
      <c r="C1258" s="864"/>
      <c r="D1258" s="864"/>
      <c r="E1258" s="864"/>
      <c r="F1258" s="864"/>
      <c r="G1258" s="864"/>
    </row>
    <row r="1259" spans="1:7" hidden="1">
      <c r="A1259" s="864"/>
      <c r="B1259" s="864"/>
      <c r="C1259" s="864"/>
      <c r="D1259" s="864"/>
      <c r="E1259" s="864"/>
      <c r="F1259" s="864"/>
      <c r="G1259" s="864"/>
    </row>
    <row r="1260" spans="1:7" hidden="1">
      <c r="A1260" s="864"/>
      <c r="B1260" s="864"/>
      <c r="C1260" s="864"/>
      <c r="D1260" s="864"/>
      <c r="E1260" s="864"/>
      <c r="F1260" s="864"/>
      <c r="G1260" s="864"/>
    </row>
    <row r="1261" spans="1:7" hidden="1">
      <c r="A1261" s="864"/>
      <c r="B1261" s="864"/>
      <c r="C1261" s="864"/>
      <c r="D1261" s="864"/>
      <c r="E1261" s="864"/>
      <c r="F1261" s="864"/>
      <c r="G1261" s="864"/>
    </row>
    <row r="1262" spans="1:7" hidden="1">
      <c r="A1262" s="864"/>
      <c r="B1262" s="864"/>
      <c r="C1262" s="864"/>
      <c r="D1262" s="864"/>
      <c r="E1262" s="864"/>
      <c r="F1262" s="864"/>
      <c r="G1262" s="864"/>
    </row>
    <row r="1263" spans="1:7" hidden="1">
      <c r="A1263" s="864"/>
      <c r="B1263" s="864"/>
      <c r="C1263" s="864"/>
      <c r="D1263" s="864"/>
      <c r="E1263" s="864"/>
      <c r="F1263" s="864"/>
      <c r="G1263" s="864"/>
    </row>
    <row r="1264" spans="1:7" hidden="1">
      <c r="A1264" s="864"/>
      <c r="B1264" s="864"/>
      <c r="C1264" s="864"/>
      <c r="D1264" s="864"/>
      <c r="E1264" s="864"/>
      <c r="F1264" s="864"/>
      <c r="G1264" s="864"/>
    </row>
    <row r="1265" spans="1:7" hidden="1">
      <c r="A1265" s="864"/>
      <c r="B1265" s="864"/>
      <c r="C1265" s="864"/>
      <c r="D1265" s="864"/>
      <c r="E1265" s="864"/>
      <c r="F1265" s="864"/>
      <c r="G1265" s="864"/>
    </row>
    <row r="1266" spans="1:7" hidden="1">
      <c r="A1266" s="864"/>
      <c r="B1266" s="864"/>
      <c r="C1266" s="864"/>
      <c r="D1266" s="864"/>
      <c r="E1266" s="864"/>
      <c r="F1266" s="864"/>
      <c r="G1266" s="864"/>
    </row>
    <row r="1267" spans="1:7" hidden="1">
      <c r="A1267" s="864"/>
      <c r="B1267" s="864"/>
      <c r="C1267" s="864"/>
      <c r="D1267" s="864"/>
      <c r="E1267" s="864"/>
      <c r="F1267" s="864"/>
      <c r="G1267" s="864"/>
    </row>
    <row r="1268" spans="1:7" hidden="1">
      <c r="A1268" s="864"/>
      <c r="B1268" s="864"/>
      <c r="C1268" s="864"/>
      <c r="D1268" s="864"/>
      <c r="E1268" s="864"/>
      <c r="F1268" s="864"/>
      <c r="G1268" s="864"/>
    </row>
    <row r="1269" spans="1:7" hidden="1">
      <c r="A1269" s="864"/>
      <c r="B1269" s="864"/>
      <c r="C1269" s="864"/>
      <c r="D1269" s="864"/>
      <c r="E1269" s="864"/>
      <c r="F1269" s="864"/>
      <c r="G1269" s="864"/>
    </row>
    <row r="1270" spans="1:7" hidden="1">
      <c r="A1270" s="864"/>
      <c r="B1270" s="864"/>
      <c r="C1270" s="864"/>
      <c r="D1270" s="864"/>
      <c r="E1270" s="864"/>
      <c r="F1270" s="864"/>
      <c r="G1270" s="864"/>
    </row>
    <row r="1271" spans="1:7" hidden="1">
      <c r="A1271" s="864"/>
      <c r="B1271" s="864"/>
      <c r="C1271" s="864"/>
      <c r="D1271" s="864"/>
      <c r="E1271" s="864"/>
      <c r="F1271" s="864"/>
      <c r="G1271" s="864"/>
    </row>
    <row r="1272" spans="1:7" hidden="1">
      <c r="A1272" s="864"/>
      <c r="B1272" s="864"/>
      <c r="C1272" s="864"/>
      <c r="D1272" s="864"/>
      <c r="E1272" s="864"/>
      <c r="F1272" s="864"/>
      <c r="G1272" s="864"/>
    </row>
    <row r="1273" spans="1:7" hidden="1">
      <c r="A1273" s="864"/>
      <c r="B1273" s="864"/>
      <c r="C1273" s="864"/>
      <c r="D1273" s="864"/>
      <c r="E1273" s="864"/>
      <c r="F1273" s="864"/>
      <c r="G1273" s="864"/>
    </row>
    <row r="1274" spans="1:7" hidden="1">
      <c r="A1274" s="864"/>
      <c r="B1274" s="864"/>
      <c r="C1274" s="864"/>
      <c r="D1274" s="864"/>
      <c r="E1274" s="864"/>
      <c r="F1274" s="864"/>
      <c r="G1274" s="864"/>
    </row>
    <row r="1275" spans="1:7" hidden="1">
      <c r="A1275" s="864"/>
      <c r="B1275" s="864"/>
      <c r="C1275" s="864"/>
      <c r="D1275" s="864"/>
      <c r="E1275" s="864"/>
      <c r="F1275" s="864"/>
      <c r="G1275" s="864"/>
    </row>
    <row r="1276" spans="1:7" hidden="1">
      <c r="A1276" s="864"/>
      <c r="B1276" s="864"/>
      <c r="C1276" s="864"/>
      <c r="D1276" s="864"/>
      <c r="E1276" s="864"/>
      <c r="F1276" s="864"/>
      <c r="G1276" s="864"/>
    </row>
    <row r="1277" spans="1:7" hidden="1">
      <c r="A1277" s="864"/>
      <c r="B1277" s="864"/>
      <c r="C1277" s="864"/>
      <c r="D1277" s="864"/>
      <c r="E1277" s="864"/>
      <c r="F1277" s="864"/>
      <c r="G1277" s="864"/>
    </row>
    <row r="1278" spans="1:7" hidden="1">
      <c r="A1278" s="864"/>
      <c r="B1278" s="864"/>
      <c r="C1278" s="864"/>
      <c r="D1278" s="864"/>
      <c r="E1278" s="864"/>
      <c r="F1278" s="864"/>
      <c r="G1278" s="864"/>
    </row>
    <row r="1279" spans="1:7" hidden="1">
      <c r="A1279" s="864"/>
      <c r="B1279" s="864"/>
      <c r="C1279" s="864"/>
      <c r="D1279" s="864"/>
      <c r="E1279" s="864"/>
      <c r="F1279" s="864"/>
      <c r="G1279" s="864"/>
    </row>
    <row r="1280" spans="1:7" hidden="1">
      <c r="A1280" s="864"/>
      <c r="B1280" s="864"/>
      <c r="C1280" s="864"/>
      <c r="D1280" s="864"/>
      <c r="E1280" s="864"/>
      <c r="F1280" s="864"/>
      <c r="G1280" s="864"/>
    </row>
    <row r="1281" spans="1:7" hidden="1">
      <c r="A1281" s="864"/>
      <c r="B1281" s="864"/>
      <c r="C1281" s="864"/>
      <c r="D1281" s="864"/>
      <c r="E1281" s="864"/>
      <c r="F1281" s="864"/>
      <c r="G1281" s="864"/>
    </row>
    <row r="1282" spans="1:7" hidden="1">
      <c r="A1282" s="864"/>
      <c r="B1282" s="864"/>
      <c r="C1282" s="864"/>
      <c r="D1282" s="864"/>
      <c r="E1282" s="864"/>
      <c r="F1282" s="864"/>
      <c r="G1282" s="864"/>
    </row>
    <row r="1283" spans="1:7" hidden="1">
      <c r="A1283" s="864"/>
      <c r="B1283" s="864"/>
      <c r="C1283" s="864"/>
      <c r="D1283" s="864"/>
      <c r="E1283" s="864"/>
      <c r="F1283" s="864"/>
      <c r="G1283" s="864"/>
    </row>
    <row r="1284" spans="1:7" hidden="1">
      <c r="A1284" s="864"/>
      <c r="B1284" s="864"/>
      <c r="C1284" s="864"/>
      <c r="D1284" s="864"/>
      <c r="E1284" s="864"/>
      <c r="F1284" s="864"/>
      <c r="G1284" s="864"/>
    </row>
    <row r="1285" spans="1:7" hidden="1">
      <c r="A1285" s="864"/>
      <c r="B1285" s="864"/>
      <c r="C1285" s="864"/>
      <c r="D1285" s="864"/>
      <c r="E1285" s="864"/>
      <c r="F1285" s="864"/>
      <c r="G1285" s="864"/>
    </row>
    <row r="1286" spans="1:7" hidden="1">
      <c r="A1286" s="864"/>
      <c r="B1286" s="864"/>
      <c r="C1286" s="864"/>
      <c r="D1286" s="864"/>
      <c r="E1286" s="864"/>
      <c r="F1286" s="864"/>
      <c r="G1286" s="864"/>
    </row>
    <row r="1287" spans="1:7" hidden="1">
      <c r="A1287" s="864"/>
      <c r="B1287" s="864"/>
      <c r="C1287" s="864"/>
      <c r="D1287" s="864"/>
      <c r="E1287" s="864"/>
      <c r="F1287" s="864"/>
      <c r="G1287" s="864"/>
    </row>
    <row r="1288" spans="1:7" hidden="1">
      <c r="A1288" s="864"/>
      <c r="B1288" s="864"/>
      <c r="C1288" s="864"/>
      <c r="D1288" s="864"/>
      <c r="E1288" s="864"/>
      <c r="F1288" s="864"/>
      <c r="G1288" s="864"/>
    </row>
    <row r="1289" spans="1:7" hidden="1">
      <c r="A1289" s="864"/>
      <c r="B1289" s="864"/>
      <c r="C1289" s="864"/>
      <c r="D1289" s="864"/>
      <c r="E1289" s="864"/>
      <c r="F1289" s="864"/>
      <c r="G1289" s="864"/>
    </row>
    <row r="1290" spans="1:7" hidden="1">
      <c r="A1290" s="864"/>
      <c r="B1290" s="864"/>
      <c r="C1290" s="864"/>
      <c r="D1290" s="864"/>
      <c r="E1290" s="864"/>
      <c r="F1290" s="864"/>
      <c r="G1290" s="864"/>
    </row>
    <row r="1291" spans="1:7" hidden="1">
      <c r="A1291" s="864"/>
      <c r="B1291" s="864"/>
      <c r="C1291" s="864"/>
      <c r="D1291" s="864"/>
      <c r="E1291" s="864"/>
      <c r="F1291" s="864"/>
      <c r="G1291" s="864"/>
    </row>
    <row r="1292" spans="1:7" hidden="1">
      <c r="A1292" s="864"/>
      <c r="B1292" s="864"/>
      <c r="C1292" s="864"/>
      <c r="D1292" s="864"/>
      <c r="E1292" s="864"/>
      <c r="F1292" s="864"/>
      <c r="G1292" s="864"/>
    </row>
    <row r="1293" spans="1:7" hidden="1">
      <c r="A1293" s="864"/>
      <c r="B1293" s="864"/>
      <c r="C1293" s="864"/>
      <c r="D1293" s="864"/>
      <c r="E1293" s="864"/>
      <c r="F1293" s="864"/>
      <c r="G1293" s="864"/>
    </row>
    <row r="1294" spans="1:7" hidden="1">
      <c r="A1294" s="864"/>
      <c r="B1294" s="864"/>
      <c r="C1294" s="864"/>
      <c r="D1294" s="864"/>
      <c r="E1294" s="864"/>
      <c r="F1294" s="864"/>
      <c r="G1294" s="864"/>
    </row>
    <row r="1295" spans="1:7" hidden="1">
      <c r="A1295" s="864"/>
      <c r="B1295" s="864"/>
      <c r="C1295" s="864"/>
      <c r="D1295" s="864"/>
      <c r="E1295" s="864"/>
      <c r="F1295" s="864"/>
      <c r="G1295" s="864"/>
    </row>
    <row r="1296" spans="1:7" hidden="1">
      <c r="A1296" s="864"/>
      <c r="B1296" s="864"/>
      <c r="C1296" s="864"/>
      <c r="D1296" s="864"/>
      <c r="E1296" s="864"/>
      <c r="F1296" s="864"/>
      <c r="G1296" s="864"/>
    </row>
    <row r="1297" spans="1:7" hidden="1">
      <c r="A1297" s="864"/>
      <c r="B1297" s="864"/>
      <c r="C1297" s="864"/>
      <c r="D1297" s="864"/>
      <c r="E1297" s="864"/>
      <c r="F1297" s="864"/>
      <c r="G1297" s="864"/>
    </row>
    <row r="1298" spans="1:7" hidden="1">
      <c r="A1298" s="864"/>
      <c r="B1298" s="864"/>
      <c r="C1298" s="864"/>
      <c r="D1298" s="864"/>
      <c r="E1298" s="864"/>
      <c r="F1298" s="864"/>
      <c r="G1298" s="864"/>
    </row>
    <row r="1299" spans="1:7" hidden="1">
      <c r="A1299" s="864"/>
      <c r="B1299" s="864"/>
      <c r="C1299" s="864"/>
      <c r="D1299" s="864"/>
      <c r="E1299" s="864"/>
      <c r="F1299" s="864"/>
      <c r="G1299" s="864"/>
    </row>
    <row r="1300" spans="1:7" hidden="1">
      <c r="A1300" s="864"/>
      <c r="B1300" s="864"/>
      <c r="C1300" s="864"/>
      <c r="D1300" s="864"/>
      <c r="E1300" s="864"/>
      <c r="F1300" s="864"/>
      <c r="G1300" s="864"/>
    </row>
    <row r="1301" spans="1:7" hidden="1">
      <c r="A1301" s="864"/>
      <c r="B1301" s="864"/>
      <c r="C1301" s="864"/>
      <c r="D1301" s="864"/>
      <c r="E1301" s="864"/>
      <c r="F1301" s="864"/>
      <c r="G1301" s="864"/>
    </row>
    <row r="1302" spans="1:7" hidden="1">
      <c r="A1302" s="864"/>
      <c r="B1302" s="864"/>
      <c r="C1302" s="864"/>
      <c r="D1302" s="864"/>
      <c r="E1302" s="864"/>
      <c r="F1302" s="864"/>
      <c r="G1302" s="864"/>
    </row>
    <row r="1303" spans="1:7" hidden="1">
      <c r="A1303" s="864"/>
      <c r="B1303" s="864"/>
      <c r="C1303" s="864"/>
      <c r="D1303" s="864"/>
      <c r="E1303" s="864"/>
      <c r="F1303" s="864"/>
      <c r="G1303" s="864"/>
    </row>
    <row r="1304" spans="1:7" hidden="1">
      <c r="A1304" s="864"/>
      <c r="B1304" s="864"/>
      <c r="C1304" s="864"/>
      <c r="D1304" s="864"/>
      <c r="E1304" s="864"/>
      <c r="F1304" s="864"/>
      <c r="G1304" s="864"/>
    </row>
    <row r="1305" spans="1:7" hidden="1">
      <c r="A1305" s="864"/>
      <c r="B1305" s="864"/>
      <c r="C1305" s="864"/>
      <c r="D1305" s="864"/>
      <c r="E1305" s="864"/>
      <c r="F1305" s="864"/>
      <c r="G1305" s="864"/>
    </row>
    <row r="1306" spans="1:7" hidden="1">
      <c r="A1306" s="864"/>
      <c r="B1306" s="864"/>
      <c r="C1306" s="864"/>
      <c r="D1306" s="864"/>
      <c r="E1306" s="864"/>
      <c r="F1306" s="864"/>
      <c r="G1306" s="864"/>
    </row>
    <row r="1307" spans="1:7" hidden="1">
      <c r="A1307" s="864"/>
      <c r="B1307" s="864"/>
      <c r="C1307" s="864"/>
      <c r="D1307" s="864"/>
      <c r="E1307" s="864"/>
      <c r="F1307" s="864"/>
      <c r="G1307" s="864"/>
    </row>
    <row r="1308" spans="1:7" hidden="1">
      <c r="A1308" s="864"/>
      <c r="B1308" s="864"/>
      <c r="C1308" s="864"/>
      <c r="D1308" s="864"/>
      <c r="E1308" s="864"/>
      <c r="F1308" s="864"/>
      <c r="G1308" s="864"/>
    </row>
    <row r="1309" spans="1:7" hidden="1">
      <c r="A1309" s="864"/>
      <c r="B1309" s="864"/>
      <c r="C1309" s="864"/>
      <c r="D1309" s="864"/>
      <c r="E1309" s="864"/>
      <c r="F1309" s="864"/>
      <c r="G1309" s="864"/>
    </row>
    <row r="1310" spans="1:7" hidden="1">
      <c r="A1310" s="864"/>
      <c r="B1310" s="864"/>
      <c r="C1310" s="864"/>
      <c r="D1310" s="864"/>
      <c r="E1310" s="864"/>
      <c r="F1310" s="864"/>
      <c r="G1310" s="864"/>
    </row>
    <row r="1311" spans="1:7" hidden="1">
      <c r="A1311" s="864"/>
      <c r="B1311" s="864"/>
      <c r="C1311" s="864"/>
      <c r="D1311" s="864"/>
      <c r="E1311" s="864"/>
      <c r="F1311" s="864"/>
      <c r="G1311" s="864"/>
    </row>
    <row r="1312" spans="1:7" hidden="1">
      <c r="A1312" s="864"/>
      <c r="B1312" s="864"/>
      <c r="C1312" s="864"/>
      <c r="D1312" s="864"/>
      <c r="E1312" s="864"/>
      <c r="F1312" s="864"/>
      <c r="G1312" s="864"/>
    </row>
    <row r="1313" spans="1:7" hidden="1">
      <c r="A1313" s="864"/>
      <c r="B1313" s="864"/>
      <c r="C1313" s="864"/>
      <c r="D1313" s="864"/>
      <c r="E1313" s="864"/>
      <c r="F1313" s="864"/>
      <c r="G1313" s="864"/>
    </row>
    <row r="1314" spans="1:7" hidden="1">
      <c r="A1314" s="864"/>
      <c r="B1314" s="864"/>
      <c r="C1314" s="864"/>
      <c r="D1314" s="864"/>
      <c r="E1314" s="864"/>
      <c r="F1314" s="864"/>
      <c r="G1314" s="864"/>
    </row>
    <row r="1315" spans="1:7" hidden="1">
      <c r="A1315" s="864"/>
      <c r="B1315" s="864"/>
      <c r="C1315" s="864"/>
      <c r="D1315" s="864"/>
      <c r="E1315" s="864"/>
      <c r="F1315" s="864"/>
      <c r="G1315" s="864"/>
    </row>
    <row r="1316" spans="1:7" hidden="1">
      <c r="A1316" s="864"/>
      <c r="B1316" s="864"/>
      <c r="C1316" s="864"/>
      <c r="D1316" s="864"/>
      <c r="E1316" s="864"/>
      <c r="F1316" s="864"/>
      <c r="G1316" s="864"/>
    </row>
    <row r="1317" spans="1:7" hidden="1">
      <c r="A1317" s="864"/>
      <c r="B1317" s="864"/>
      <c r="C1317" s="864"/>
      <c r="D1317" s="864"/>
      <c r="E1317" s="864"/>
      <c r="F1317" s="864"/>
      <c r="G1317" s="864"/>
    </row>
    <row r="1318" spans="1:7" hidden="1">
      <c r="A1318" s="864"/>
      <c r="B1318" s="864"/>
      <c r="C1318" s="864"/>
      <c r="D1318" s="864"/>
      <c r="E1318" s="864"/>
      <c r="F1318" s="864"/>
      <c r="G1318" s="864"/>
    </row>
    <row r="1319" spans="1:7" hidden="1">
      <c r="A1319" s="864"/>
      <c r="B1319" s="864"/>
      <c r="C1319" s="864"/>
      <c r="D1319" s="864"/>
      <c r="E1319" s="864"/>
      <c r="F1319" s="864"/>
      <c r="G1319" s="864"/>
    </row>
    <row r="1320" spans="1:7" hidden="1">
      <c r="A1320" s="864"/>
      <c r="B1320" s="864"/>
      <c r="C1320" s="864"/>
      <c r="D1320" s="864"/>
      <c r="E1320" s="864"/>
      <c r="F1320" s="864"/>
      <c r="G1320" s="864"/>
    </row>
    <row r="1321" spans="1:7" hidden="1">
      <c r="A1321" s="864"/>
      <c r="B1321" s="864"/>
      <c r="C1321" s="864"/>
      <c r="D1321" s="864"/>
      <c r="E1321" s="864"/>
      <c r="F1321" s="864"/>
      <c r="G1321" s="864"/>
    </row>
    <row r="1322" spans="1:7" hidden="1">
      <c r="A1322" s="864"/>
      <c r="B1322" s="864"/>
      <c r="C1322" s="864"/>
      <c r="D1322" s="864"/>
      <c r="E1322" s="864"/>
      <c r="F1322" s="864"/>
      <c r="G1322" s="864"/>
    </row>
    <row r="1323" spans="1:7" hidden="1">
      <c r="A1323" s="864"/>
      <c r="B1323" s="864"/>
      <c r="C1323" s="864"/>
      <c r="D1323" s="864"/>
      <c r="E1323" s="864"/>
      <c r="F1323" s="864"/>
      <c r="G1323" s="864"/>
    </row>
    <row r="1324" spans="1:7" hidden="1">
      <c r="A1324" s="864"/>
      <c r="B1324" s="864"/>
      <c r="C1324" s="864"/>
      <c r="D1324" s="864"/>
      <c r="E1324" s="864"/>
      <c r="F1324" s="864"/>
      <c r="G1324" s="864"/>
    </row>
    <row r="1325" spans="1:7" hidden="1">
      <c r="A1325" s="864"/>
      <c r="B1325" s="864"/>
      <c r="C1325" s="864"/>
      <c r="D1325" s="864"/>
      <c r="E1325" s="864"/>
      <c r="F1325" s="864"/>
      <c r="G1325" s="864"/>
    </row>
    <row r="1326" spans="1:7" hidden="1">
      <c r="A1326" s="864"/>
      <c r="B1326" s="864"/>
      <c r="C1326" s="864"/>
      <c r="D1326" s="864"/>
      <c r="E1326" s="864"/>
      <c r="F1326" s="864"/>
      <c r="G1326" s="864"/>
    </row>
    <row r="1327" spans="1:7" hidden="1">
      <c r="A1327" s="864"/>
      <c r="B1327" s="864"/>
      <c r="C1327" s="864"/>
      <c r="D1327" s="864"/>
      <c r="E1327" s="864"/>
      <c r="F1327" s="864"/>
      <c r="G1327" s="864"/>
    </row>
    <row r="1328" spans="1:7" hidden="1">
      <c r="A1328" s="864"/>
      <c r="B1328" s="864"/>
      <c r="C1328" s="864"/>
      <c r="D1328" s="864"/>
      <c r="E1328" s="864"/>
      <c r="F1328" s="864"/>
      <c r="G1328" s="864"/>
    </row>
    <row r="1329" spans="1:7" hidden="1">
      <c r="A1329" s="864"/>
      <c r="B1329" s="864"/>
      <c r="C1329" s="864"/>
      <c r="D1329" s="864"/>
      <c r="E1329" s="864"/>
      <c r="F1329" s="864"/>
      <c r="G1329" s="864"/>
    </row>
    <row r="1330" spans="1:7" hidden="1">
      <c r="A1330" s="864"/>
      <c r="B1330" s="864"/>
      <c r="C1330" s="864"/>
      <c r="D1330" s="864"/>
      <c r="E1330" s="864"/>
      <c r="F1330" s="864"/>
      <c r="G1330" s="864"/>
    </row>
    <row r="1331" spans="1:7" hidden="1"/>
    <row r="1332" spans="1:7" hidden="1"/>
    <row r="1333" spans="1:7" hidden="1"/>
    <row r="1334" spans="1:7" hidden="1"/>
    <row r="1335" spans="1:7" hidden="1"/>
    <row r="1336" spans="1:7" hidden="1"/>
    <row r="1337" spans="1:7" hidden="1"/>
    <row r="1338" spans="1:7" hidden="1">
      <c r="A1338" s="864"/>
      <c r="B1338" s="864"/>
      <c r="C1338" s="864"/>
      <c r="D1338" s="864"/>
      <c r="E1338" s="864"/>
      <c r="F1338" s="864"/>
      <c r="G1338" s="864"/>
    </row>
    <row r="1339" spans="1:7" hidden="1">
      <c r="A1339" s="864"/>
      <c r="B1339" s="864"/>
      <c r="C1339" s="864"/>
      <c r="D1339" s="864"/>
      <c r="E1339" s="864"/>
      <c r="F1339" s="864"/>
      <c r="G1339" s="864"/>
    </row>
    <row r="1340" spans="1:7" hidden="1">
      <c r="A1340" s="864"/>
      <c r="B1340" s="864"/>
      <c r="C1340" s="864"/>
      <c r="D1340" s="864"/>
      <c r="E1340" s="864"/>
      <c r="F1340" s="864"/>
      <c r="G1340" s="864"/>
    </row>
    <row r="1341" spans="1:7" hidden="1">
      <c r="A1341" s="864"/>
      <c r="B1341" s="864"/>
      <c r="C1341" s="864"/>
      <c r="D1341" s="864"/>
      <c r="E1341" s="864"/>
      <c r="F1341" s="864"/>
      <c r="G1341" s="864"/>
    </row>
    <row r="1342" spans="1:7" hidden="1">
      <c r="A1342" s="864"/>
      <c r="B1342" s="864"/>
      <c r="C1342" s="864"/>
      <c r="D1342" s="864"/>
      <c r="E1342" s="864"/>
      <c r="F1342" s="864"/>
      <c r="G1342" s="864"/>
    </row>
    <row r="1343" spans="1:7" hidden="1">
      <c r="A1343" s="864"/>
      <c r="B1343" s="864"/>
      <c r="C1343" s="864"/>
      <c r="D1343" s="864"/>
      <c r="E1343" s="864"/>
      <c r="F1343" s="864"/>
      <c r="G1343" s="864"/>
    </row>
    <row r="1344" spans="1:7" hidden="1">
      <c r="A1344" s="864"/>
      <c r="B1344" s="864"/>
      <c r="C1344" s="864"/>
      <c r="D1344" s="864"/>
      <c r="E1344" s="864"/>
      <c r="F1344" s="864"/>
      <c r="G1344" s="864"/>
    </row>
    <row r="1345" spans="1:7" hidden="1">
      <c r="A1345" s="864"/>
      <c r="B1345" s="864"/>
      <c r="C1345" s="864"/>
      <c r="D1345" s="864"/>
      <c r="E1345" s="864"/>
      <c r="F1345" s="864"/>
      <c r="G1345" s="864"/>
    </row>
    <row r="1346" spans="1:7" hidden="1">
      <c r="A1346" s="864"/>
      <c r="B1346" s="864"/>
      <c r="C1346" s="864"/>
      <c r="D1346" s="864"/>
      <c r="E1346" s="864"/>
      <c r="F1346" s="864"/>
      <c r="G1346" s="864"/>
    </row>
    <row r="1347" spans="1:7" hidden="1">
      <c r="A1347" s="864"/>
      <c r="B1347" s="864"/>
      <c r="C1347" s="864"/>
      <c r="D1347" s="864"/>
      <c r="E1347" s="864"/>
      <c r="F1347" s="864"/>
      <c r="G1347" s="864"/>
    </row>
    <row r="1348" spans="1:7" hidden="1">
      <c r="A1348" s="864"/>
      <c r="B1348" s="864"/>
      <c r="C1348" s="864"/>
      <c r="D1348" s="864"/>
      <c r="E1348" s="864"/>
      <c r="F1348" s="864"/>
      <c r="G1348" s="864"/>
    </row>
    <row r="1349" spans="1:7" hidden="1">
      <c r="A1349" s="864"/>
      <c r="B1349" s="864"/>
      <c r="C1349" s="864"/>
      <c r="D1349" s="864"/>
      <c r="E1349" s="864"/>
      <c r="F1349" s="864"/>
      <c r="G1349" s="864"/>
    </row>
    <row r="1350" spans="1:7" hidden="1">
      <c r="A1350" s="864"/>
      <c r="B1350" s="864"/>
      <c r="C1350" s="864"/>
      <c r="D1350" s="864"/>
      <c r="E1350" s="864"/>
      <c r="F1350" s="864"/>
      <c r="G1350" s="864"/>
    </row>
    <row r="1351" spans="1:7" hidden="1">
      <c r="A1351" s="864"/>
      <c r="B1351" s="864"/>
      <c r="C1351" s="864"/>
      <c r="D1351" s="864"/>
      <c r="E1351" s="864"/>
      <c r="F1351" s="864"/>
      <c r="G1351" s="864"/>
    </row>
    <row r="1352" spans="1:7" hidden="1">
      <c r="A1352" s="864"/>
      <c r="B1352" s="864"/>
      <c r="C1352" s="864"/>
      <c r="D1352" s="864"/>
      <c r="E1352" s="864"/>
      <c r="F1352" s="864"/>
      <c r="G1352" s="864"/>
    </row>
    <row r="1353" spans="1:7" hidden="1">
      <c r="A1353" s="864"/>
      <c r="B1353" s="864"/>
      <c r="C1353" s="864"/>
      <c r="D1353" s="864"/>
      <c r="E1353" s="864"/>
      <c r="F1353" s="864"/>
      <c r="G1353" s="864"/>
    </row>
    <row r="1354" spans="1:7" hidden="1">
      <c r="A1354" s="864"/>
      <c r="B1354" s="864"/>
      <c r="C1354" s="864"/>
      <c r="D1354" s="864"/>
      <c r="E1354" s="864"/>
      <c r="F1354" s="864"/>
      <c r="G1354" s="864"/>
    </row>
    <row r="1355" spans="1:7" hidden="1">
      <c r="A1355" s="864"/>
      <c r="B1355" s="864"/>
      <c r="C1355" s="864"/>
      <c r="D1355" s="864"/>
      <c r="E1355" s="864"/>
      <c r="F1355" s="864"/>
      <c r="G1355" s="864"/>
    </row>
    <row r="1356" spans="1:7" hidden="1">
      <c r="A1356" s="864"/>
      <c r="B1356" s="864"/>
      <c r="C1356" s="864"/>
      <c r="D1356" s="864"/>
      <c r="E1356" s="864"/>
      <c r="F1356" s="864"/>
      <c r="G1356" s="864"/>
    </row>
    <row r="1357" spans="1:7" hidden="1">
      <c r="A1357" s="864"/>
      <c r="B1357" s="864"/>
      <c r="C1357" s="864"/>
      <c r="D1357" s="864"/>
      <c r="E1357" s="864"/>
      <c r="F1357" s="864"/>
      <c r="G1357" s="864"/>
    </row>
    <row r="1358" spans="1:7" hidden="1">
      <c r="A1358" s="864"/>
      <c r="B1358" s="864"/>
      <c r="C1358" s="864"/>
      <c r="D1358" s="864"/>
      <c r="E1358" s="864"/>
      <c r="F1358" s="864"/>
      <c r="G1358" s="864"/>
    </row>
    <row r="1359" spans="1:7" hidden="1">
      <c r="A1359" s="864"/>
      <c r="B1359" s="864"/>
      <c r="C1359" s="864"/>
      <c r="D1359" s="864"/>
      <c r="E1359" s="864"/>
      <c r="F1359" s="864"/>
      <c r="G1359" s="864"/>
    </row>
    <row r="1360" spans="1:7" hidden="1">
      <c r="A1360" s="864"/>
      <c r="B1360" s="864"/>
      <c r="C1360" s="864"/>
      <c r="D1360" s="864"/>
      <c r="E1360" s="864"/>
      <c r="F1360" s="864"/>
      <c r="G1360" s="864"/>
    </row>
    <row r="1361" spans="1:7" hidden="1">
      <c r="A1361" s="864"/>
      <c r="B1361" s="864"/>
      <c r="C1361" s="864"/>
      <c r="D1361" s="864"/>
      <c r="E1361" s="864"/>
      <c r="F1361" s="864"/>
      <c r="G1361" s="864"/>
    </row>
    <row r="1362" spans="1:7" hidden="1">
      <c r="A1362" s="864"/>
      <c r="B1362" s="864"/>
      <c r="C1362" s="864"/>
      <c r="D1362" s="864"/>
      <c r="E1362" s="864"/>
      <c r="F1362" s="864"/>
      <c r="G1362" s="864"/>
    </row>
    <row r="1363" spans="1:7" hidden="1">
      <c r="A1363" s="864"/>
      <c r="B1363" s="864"/>
      <c r="C1363" s="864"/>
      <c r="D1363" s="864"/>
      <c r="E1363" s="864"/>
      <c r="F1363" s="864"/>
      <c r="G1363" s="864"/>
    </row>
    <row r="1364" spans="1:7" hidden="1">
      <c r="A1364" s="864"/>
      <c r="B1364" s="864"/>
      <c r="C1364" s="864"/>
      <c r="D1364" s="864"/>
      <c r="E1364" s="864"/>
      <c r="F1364" s="864"/>
      <c r="G1364" s="864"/>
    </row>
    <row r="1365" spans="1:7" hidden="1">
      <c r="A1365" s="864"/>
      <c r="B1365" s="864"/>
      <c r="C1365" s="864"/>
      <c r="D1365" s="864"/>
      <c r="E1365" s="864"/>
      <c r="F1365" s="864"/>
      <c r="G1365" s="864"/>
    </row>
    <row r="1366" spans="1:7" hidden="1">
      <c r="A1366" s="864"/>
      <c r="B1366" s="864"/>
      <c r="C1366" s="864"/>
      <c r="D1366" s="864"/>
      <c r="E1366" s="864"/>
      <c r="F1366" s="864"/>
      <c r="G1366" s="864"/>
    </row>
    <row r="1367" spans="1:7" hidden="1">
      <c r="A1367" s="864"/>
      <c r="B1367" s="864"/>
      <c r="C1367" s="864"/>
      <c r="D1367" s="864"/>
      <c r="E1367" s="864"/>
      <c r="F1367" s="864"/>
      <c r="G1367" s="864"/>
    </row>
    <row r="1368" spans="1:7" hidden="1">
      <c r="A1368" s="864"/>
      <c r="B1368" s="864"/>
      <c r="C1368" s="864"/>
      <c r="D1368" s="864"/>
      <c r="E1368" s="864"/>
      <c r="F1368" s="864"/>
      <c r="G1368" s="864"/>
    </row>
    <row r="1369" spans="1:7" hidden="1">
      <c r="A1369" s="864"/>
      <c r="B1369" s="864"/>
      <c r="C1369" s="864"/>
      <c r="D1369" s="864"/>
      <c r="E1369" s="864"/>
      <c r="F1369" s="864"/>
      <c r="G1369" s="864"/>
    </row>
    <row r="1370" spans="1:7" hidden="1">
      <c r="A1370" s="864"/>
      <c r="B1370" s="864"/>
      <c r="C1370" s="864"/>
      <c r="D1370" s="864"/>
      <c r="E1370" s="864"/>
      <c r="F1370" s="864"/>
      <c r="G1370" s="864"/>
    </row>
    <row r="1371" spans="1:7" hidden="1">
      <c r="A1371" s="864"/>
      <c r="B1371" s="864"/>
      <c r="C1371" s="864"/>
      <c r="D1371" s="864"/>
      <c r="E1371" s="864"/>
      <c r="F1371" s="864"/>
      <c r="G1371" s="864"/>
    </row>
    <row r="1372" spans="1:7" hidden="1">
      <c r="A1372" s="864"/>
      <c r="B1372" s="864"/>
      <c r="C1372" s="864"/>
      <c r="D1372" s="864"/>
      <c r="E1372" s="864"/>
      <c r="F1372" s="864"/>
      <c r="G1372" s="864"/>
    </row>
    <row r="1373" spans="1:7" hidden="1">
      <c r="A1373" s="864"/>
      <c r="B1373" s="864"/>
      <c r="C1373" s="864"/>
      <c r="D1373" s="864"/>
      <c r="E1373" s="864"/>
      <c r="F1373" s="864"/>
      <c r="G1373" s="864"/>
    </row>
    <row r="1374" spans="1:7" hidden="1">
      <c r="A1374" s="864"/>
      <c r="B1374" s="864"/>
      <c r="C1374" s="864"/>
      <c r="D1374" s="864"/>
      <c r="E1374" s="864"/>
      <c r="F1374" s="864"/>
      <c r="G1374" s="864"/>
    </row>
    <row r="1375" spans="1:7" hidden="1">
      <c r="A1375" s="864"/>
      <c r="B1375" s="864"/>
      <c r="C1375" s="864"/>
      <c r="D1375" s="864"/>
      <c r="E1375" s="864"/>
      <c r="F1375" s="864"/>
      <c r="G1375" s="864"/>
    </row>
    <row r="1376" spans="1:7" hidden="1">
      <c r="A1376" s="864"/>
      <c r="B1376" s="864"/>
      <c r="C1376" s="864"/>
      <c r="D1376" s="864"/>
      <c r="E1376" s="864"/>
      <c r="F1376" s="864"/>
      <c r="G1376" s="864"/>
    </row>
    <row r="1377" spans="1:7" hidden="1">
      <c r="A1377" s="864"/>
      <c r="B1377" s="864"/>
      <c r="C1377" s="864"/>
      <c r="D1377" s="864"/>
      <c r="E1377" s="864"/>
      <c r="F1377" s="864"/>
      <c r="G1377" s="864"/>
    </row>
    <row r="1378" spans="1:7" hidden="1">
      <c r="A1378" s="864"/>
      <c r="B1378" s="864"/>
      <c r="C1378" s="864"/>
      <c r="D1378" s="864"/>
      <c r="E1378" s="864"/>
      <c r="F1378" s="864"/>
      <c r="G1378" s="864"/>
    </row>
    <row r="1379" spans="1:7" hidden="1">
      <c r="A1379" s="864"/>
      <c r="B1379" s="864"/>
      <c r="C1379" s="864"/>
      <c r="D1379" s="864"/>
      <c r="E1379" s="864"/>
      <c r="F1379" s="864"/>
      <c r="G1379" s="864"/>
    </row>
    <row r="1380" spans="1:7" hidden="1">
      <c r="A1380" s="864"/>
      <c r="B1380" s="864"/>
      <c r="C1380" s="864"/>
      <c r="D1380" s="864"/>
      <c r="E1380" s="864"/>
      <c r="F1380" s="864"/>
      <c r="G1380" s="864"/>
    </row>
    <row r="1381" spans="1:7" hidden="1">
      <c r="A1381" s="864"/>
      <c r="B1381" s="864"/>
      <c r="C1381" s="864"/>
      <c r="D1381" s="864"/>
      <c r="E1381" s="864"/>
      <c r="F1381" s="864"/>
      <c r="G1381" s="864"/>
    </row>
    <row r="1382" spans="1:7" hidden="1">
      <c r="A1382" s="864"/>
      <c r="B1382" s="864"/>
      <c r="C1382" s="864"/>
      <c r="D1382" s="864"/>
      <c r="E1382" s="864"/>
      <c r="F1382" s="864"/>
      <c r="G1382" s="864"/>
    </row>
    <row r="1383" spans="1:7" hidden="1">
      <c r="A1383" s="864"/>
      <c r="B1383" s="864"/>
      <c r="C1383" s="864"/>
      <c r="D1383" s="864"/>
      <c r="E1383" s="864"/>
      <c r="F1383" s="864"/>
      <c r="G1383" s="864"/>
    </row>
    <row r="1384" spans="1:7" hidden="1">
      <c r="A1384" s="864"/>
      <c r="B1384" s="864"/>
      <c r="C1384" s="864"/>
      <c r="D1384" s="864"/>
      <c r="E1384" s="864"/>
      <c r="F1384" s="864"/>
      <c r="G1384" s="864"/>
    </row>
    <row r="1385" spans="1:7" hidden="1">
      <c r="A1385" s="864"/>
      <c r="B1385" s="864"/>
      <c r="C1385" s="864"/>
      <c r="D1385" s="864"/>
      <c r="E1385" s="864"/>
      <c r="F1385" s="864"/>
      <c r="G1385" s="864"/>
    </row>
    <row r="1386" spans="1:7" hidden="1">
      <c r="A1386" s="864"/>
      <c r="B1386" s="864"/>
      <c r="C1386" s="864"/>
      <c r="D1386" s="864"/>
      <c r="E1386" s="864"/>
      <c r="F1386" s="864"/>
      <c r="G1386" s="864"/>
    </row>
    <row r="1387" spans="1:7" hidden="1">
      <c r="A1387" s="864"/>
      <c r="B1387" s="864"/>
      <c r="C1387" s="864"/>
      <c r="D1387" s="864"/>
      <c r="E1387" s="864"/>
      <c r="F1387" s="864"/>
      <c r="G1387" s="864"/>
    </row>
    <row r="1388" spans="1:7" hidden="1">
      <c r="A1388" s="864"/>
      <c r="B1388" s="864"/>
      <c r="C1388" s="864"/>
      <c r="D1388" s="864"/>
      <c r="E1388" s="864"/>
      <c r="F1388" s="864"/>
      <c r="G1388" s="864"/>
    </row>
    <row r="1389" spans="1:7" hidden="1">
      <c r="A1389" s="864"/>
      <c r="B1389" s="864"/>
      <c r="C1389" s="864"/>
      <c r="D1389" s="864"/>
      <c r="E1389" s="864"/>
      <c r="F1389" s="864"/>
      <c r="G1389" s="864"/>
    </row>
    <row r="1390" spans="1:7" hidden="1">
      <c r="A1390" s="864"/>
      <c r="B1390" s="864"/>
      <c r="C1390" s="864"/>
      <c r="D1390" s="864"/>
      <c r="E1390" s="864"/>
      <c r="F1390" s="864"/>
      <c r="G1390" s="864"/>
    </row>
    <row r="1391" spans="1:7" hidden="1">
      <c r="A1391" s="864"/>
      <c r="B1391" s="864"/>
      <c r="C1391" s="864"/>
      <c r="D1391" s="864"/>
      <c r="E1391" s="864"/>
      <c r="F1391" s="864"/>
      <c r="G1391" s="864"/>
    </row>
    <row r="1392" spans="1:7" hidden="1">
      <c r="A1392" s="864"/>
      <c r="B1392" s="864"/>
      <c r="C1392" s="864"/>
      <c r="D1392" s="864"/>
      <c r="E1392" s="864"/>
      <c r="F1392" s="864"/>
      <c r="G1392" s="864"/>
    </row>
    <row r="1393" spans="1:7" hidden="1">
      <c r="A1393" s="864"/>
      <c r="B1393" s="864"/>
      <c r="C1393" s="864"/>
      <c r="D1393" s="864"/>
      <c r="E1393" s="864"/>
      <c r="F1393" s="864"/>
      <c r="G1393" s="864"/>
    </row>
    <row r="1394" spans="1:7" hidden="1">
      <c r="A1394" s="864"/>
      <c r="B1394" s="864"/>
      <c r="C1394" s="864"/>
      <c r="D1394" s="864"/>
      <c r="E1394" s="864"/>
      <c r="F1394" s="864"/>
      <c r="G1394" s="864"/>
    </row>
    <row r="1395" spans="1:7" hidden="1">
      <c r="A1395" s="864"/>
      <c r="B1395" s="864"/>
      <c r="C1395" s="864"/>
      <c r="D1395" s="864"/>
      <c r="E1395" s="864"/>
      <c r="F1395" s="864"/>
      <c r="G1395" s="864"/>
    </row>
    <row r="1396" spans="1:7" hidden="1">
      <c r="A1396" s="864"/>
      <c r="B1396" s="864"/>
      <c r="C1396" s="864"/>
      <c r="D1396" s="864"/>
      <c r="E1396" s="864"/>
      <c r="F1396" s="864"/>
      <c r="G1396" s="864"/>
    </row>
    <row r="1397" spans="1:7" hidden="1">
      <c r="A1397" s="864"/>
      <c r="B1397" s="864"/>
      <c r="C1397" s="864"/>
      <c r="D1397" s="864"/>
      <c r="E1397" s="864"/>
      <c r="F1397" s="864"/>
      <c r="G1397" s="864"/>
    </row>
    <row r="1398" spans="1:7" hidden="1">
      <c r="A1398" s="864"/>
      <c r="B1398" s="864"/>
      <c r="C1398" s="864"/>
      <c r="D1398" s="864"/>
      <c r="E1398" s="864"/>
      <c r="F1398" s="864"/>
      <c r="G1398" s="864"/>
    </row>
    <row r="1399" spans="1:7" hidden="1">
      <c r="A1399" s="864"/>
      <c r="B1399" s="864"/>
      <c r="C1399" s="864"/>
      <c r="D1399" s="864"/>
      <c r="E1399" s="864"/>
      <c r="F1399" s="864"/>
      <c r="G1399" s="864"/>
    </row>
    <row r="1400" spans="1:7" hidden="1">
      <c r="A1400" s="864"/>
      <c r="B1400" s="864"/>
      <c r="C1400" s="864"/>
      <c r="D1400" s="864"/>
      <c r="E1400" s="864"/>
      <c r="F1400" s="864"/>
      <c r="G1400" s="864"/>
    </row>
    <row r="1401" spans="1:7" hidden="1">
      <c r="A1401" s="864"/>
      <c r="B1401" s="864"/>
      <c r="C1401" s="864"/>
      <c r="D1401" s="864"/>
      <c r="E1401" s="864"/>
      <c r="F1401" s="864"/>
      <c r="G1401" s="864"/>
    </row>
    <row r="1402" spans="1:7" hidden="1">
      <c r="A1402" s="864"/>
      <c r="B1402" s="864"/>
      <c r="C1402" s="864"/>
      <c r="D1402" s="864"/>
      <c r="E1402" s="864"/>
      <c r="F1402" s="864"/>
      <c r="G1402" s="864"/>
    </row>
    <row r="1403" spans="1:7" hidden="1">
      <c r="A1403" s="864"/>
      <c r="B1403" s="864"/>
      <c r="C1403" s="864"/>
      <c r="D1403" s="864"/>
      <c r="E1403" s="864"/>
      <c r="F1403" s="864"/>
      <c r="G1403" s="864"/>
    </row>
    <row r="1404" spans="1:7" hidden="1">
      <c r="A1404" s="864"/>
      <c r="B1404" s="864"/>
      <c r="C1404" s="864"/>
      <c r="D1404" s="864"/>
      <c r="E1404" s="864"/>
      <c r="F1404" s="864"/>
      <c r="G1404" s="864"/>
    </row>
    <row r="1405" spans="1:7" hidden="1">
      <c r="A1405" s="864"/>
      <c r="B1405" s="864"/>
      <c r="C1405" s="864"/>
      <c r="D1405" s="864"/>
      <c r="E1405" s="864"/>
      <c r="F1405" s="864"/>
      <c r="G1405" s="864"/>
    </row>
    <row r="1406" spans="1:7" hidden="1">
      <c r="A1406" s="864"/>
      <c r="B1406" s="864"/>
      <c r="C1406" s="864"/>
      <c r="D1406" s="864"/>
      <c r="E1406" s="864"/>
      <c r="F1406" s="864"/>
      <c r="G1406" s="864"/>
    </row>
    <row r="1407" spans="1:7" hidden="1">
      <c r="A1407" s="864"/>
      <c r="B1407" s="864"/>
      <c r="C1407" s="864"/>
      <c r="D1407" s="864"/>
      <c r="E1407" s="864"/>
      <c r="F1407" s="864"/>
      <c r="G1407" s="864"/>
    </row>
    <row r="1408" spans="1:7" hidden="1">
      <c r="A1408" s="864"/>
      <c r="B1408" s="864"/>
      <c r="C1408" s="864"/>
      <c r="D1408" s="864"/>
      <c r="E1408" s="864"/>
      <c r="F1408" s="864"/>
      <c r="G1408" s="864"/>
    </row>
    <row r="1409" spans="1:7" hidden="1">
      <c r="A1409" s="864"/>
      <c r="B1409" s="864"/>
      <c r="C1409" s="864"/>
      <c r="D1409" s="864"/>
      <c r="E1409" s="864"/>
      <c r="F1409" s="864"/>
      <c r="G1409" s="864"/>
    </row>
    <row r="1410" spans="1:7" hidden="1">
      <c r="A1410" s="864"/>
      <c r="B1410" s="864"/>
      <c r="C1410" s="864"/>
      <c r="D1410" s="864"/>
      <c r="E1410" s="864"/>
      <c r="F1410" s="864"/>
      <c r="G1410" s="864"/>
    </row>
    <row r="1411" spans="1:7" hidden="1">
      <c r="A1411" s="864"/>
      <c r="B1411" s="864"/>
      <c r="C1411" s="864"/>
      <c r="D1411" s="864"/>
      <c r="E1411" s="864"/>
      <c r="F1411" s="864"/>
      <c r="G1411" s="864"/>
    </row>
    <row r="1412" spans="1:7" hidden="1">
      <c r="A1412" s="864"/>
      <c r="B1412" s="864"/>
      <c r="C1412" s="864"/>
      <c r="D1412" s="864"/>
      <c r="E1412" s="864"/>
      <c r="F1412" s="864"/>
      <c r="G1412" s="864"/>
    </row>
    <row r="1413" spans="1:7" hidden="1">
      <c r="A1413" s="864"/>
      <c r="B1413" s="864"/>
      <c r="C1413" s="864"/>
      <c r="D1413" s="864"/>
      <c r="E1413" s="864"/>
      <c r="F1413" s="864"/>
      <c r="G1413" s="864"/>
    </row>
    <row r="1414" spans="1:7" hidden="1">
      <c r="A1414" s="864"/>
      <c r="B1414" s="864"/>
      <c r="C1414" s="864"/>
      <c r="D1414" s="864"/>
      <c r="E1414" s="864"/>
      <c r="F1414" s="864"/>
      <c r="G1414" s="864"/>
    </row>
    <row r="1415" spans="1:7" hidden="1">
      <c r="A1415" s="864"/>
      <c r="B1415" s="864"/>
      <c r="C1415" s="864"/>
      <c r="D1415" s="864"/>
      <c r="E1415" s="864"/>
      <c r="F1415" s="864"/>
      <c r="G1415" s="864"/>
    </row>
    <row r="1416" spans="1:7" hidden="1">
      <c r="A1416" s="864"/>
      <c r="B1416" s="864"/>
      <c r="C1416" s="864"/>
      <c r="D1416" s="864"/>
      <c r="E1416" s="864"/>
      <c r="F1416" s="864"/>
      <c r="G1416" s="864"/>
    </row>
    <row r="1417" spans="1:7" hidden="1">
      <c r="A1417" s="864"/>
      <c r="B1417" s="864"/>
      <c r="C1417" s="864"/>
      <c r="D1417" s="864"/>
      <c r="E1417" s="864"/>
      <c r="F1417" s="864"/>
      <c r="G1417" s="864"/>
    </row>
    <row r="1418" spans="1:7" hidden="1">
      <c r="A1418" s="864"/>
      <c r="B1418" s="864"/>
      <c r="C1418" s="864"/>
      <c r="D1418" s="864"/>
      <c r="E1418" s="864"/>
      <c r="F1418" s="864"/>
      <c r="G1418" s="864"/>
    </row>
    <row r="1419" spans="1:7" hidden="1">
      <c r="A1419" s="864"/>
      <c r="B1419" s="864"/>
      <c r="C1419" s="864"/>
      <c r="D1419" s="864"/>
      <c r="E1419" s="864"/>
      <c r="F1419" s="864"/>
      <c r="G1419" s="864"/>
    </row>
    <row r="1420" spans="1:7" hidden="1">
      <c r="A1420" s="864"/>
      <c r="B1420" s="864"/>
      <c r="C1420" s="864"/>
      <c r="D1420" s="864"/>
      <c r="E1420" s="864"/>
      <c r="F1420" s="864"/>
      <c r="G1420" s="864"/>
    </row>
    <row r="1421" spans="1:7" hidden="1">
      <c r="A1421" s="864"/>
      <c r="B1421" s="864"/>
      <c r="C1421" s="864"/>
      <c r="D1421" s="864"/>
      <c r="E1421" s="864"/>
      <c r="F1421" s="864"/>
      <c r="G1421" s="864"/>
    </row>
    <row r="1422" spans="1:7" hidden="1">
      <c r="A1422" s="864"/>
      <c r="B1422" s="864"/>
      <c r="C1422" s="864"/>
      <c r="D1422" s="864"/>
      <c r="E1422" s="864"/>
      <c r="F1422" s="864"/>
      <c r="G1422" s="864"/>
    </row>
    <row r="1423" spans="1:7" hidden="1">
      <c r="A1423" s="864"/>
      <c r="B1423" s="864"/>
      <c r="C1423" s="864"/>
      <c r="D1423" s="864"/>
      <c r="E1423" s="864"/>
      <c r="F1423" s="864"/>
      <c r="G1423" s="864"/>
    </row>
    <row r="1424" spans="1:7" hidden="1">
      <c r="A1424" s="864"/>
      <c r="B1424" s="864"/>
      <c r="C1424" s="864"/>
      <c r="D1424" s="864"/>
      <c r="E1424" s="864"/>
      <c r="F1424" s="864"/>
      <c r="G1424" s="864"/>
    </row>
    <row r="1425" spans="1:7" hidden="1">
      <c r="A1425" s="864"/>
      <c r="B1425" s="864"/>
      <c r="C1425" s="864"/>
      <c r="D1425" s="864"/>
      <c r="E1425" s="864"/>
      <c r="F1425" s="864"/>
      <c r="G1425" s="864"/>
    </row>
    <row r="1426" spans="1:7" hidden="1">
      <c r="A1426" s="864"/>
      <c r="B1426" s="864"/>
      <c r="C1426" s="864"/>
      <c r="D1426" s="864"/>
      <c r="E1426" s="864"/>
      <c r="F1426" s="864"/>
      <c r="G1426" s="864"/>
    </row>
    <row r="1427" spans="1:7" hidden="1">
      <c r="A1427" s="864"/>
      <c r="B1427" s="864"/>
      <c r="C1427" s="864"/>
      <c r="D1427" s="864"/>
      <c r="E1427" s="864"/>
      <c r="F1427" s="864"/>
      <c r="G1427" s="864"/>
    </row>
    <row r="1428" spans="1:7" hidden="1">
      <c r="A1428" s="864"/>
      <c r="B1428" s="864"/>
      <c r="C1428" s="864"/>
      <c r="D1428" s="864"/>
      <c r="E1428" s="864"/>
      <c r="F1428" s="864"/>
      <c r="G1428" s="864"/>
    </row>
    <row r="1429" spans="1:7" hidden="1">
      <c r="A1429" s="864"/>
      <c r="B1429" s="864"/>
      <c r="C1429" s="864"/>
      <c r="D1429" s="864"/>
      <c r="E1429" s="864"/>
      <c r="F1429" s="864"/>
      <c r="G1429" s="864"/>
    </row>
    <row r="1430" spans="1:7" hidden="1">
      <c r="A1430" s="864"/>
      <c r="B1430" s="864"/>
      <c r="C1430" s="864"/>
      <c r="D1430" s="864"/>
      <c r="E1430" s="864"/>
      <c r="F1430" s="864"/>
      <c r="G1430" s="864"/>
    </row>
    <row r="1431" spans="1:7" hidden="1">
      <c r="A1431" s="864"/>
      <c r="B1431" s="864"/>
      <c r="C1431" s="864"/>
      <c r="D1431" s="864"/>
      <c r="E1431" s="864"/>
      <c r="F1431" s="864"/>
      <c r="G1431" s="864"/>
    </row>
    <row r="1432" spans="1:7" hidden="1">
      <c r="A1432" s="864"/>
      <c r="B1432" s="864"/>
      <c r="C1432" s="864"/>
      <c r="D1432" s="864"/>
      <c r="E1432" s="864"/>
      <c r="F1432" s="864"/>
      <c r="G1432" s="864"/>
    </row>
    <row r="1433" spans="1:7" hidden="1">
      <c r="A1433" s="864"/>
      <c r="B1433" s="864"/>
      <c r="C1433" s="864"/>
      <c r="D1433" s="864"/>
      <c r="E1433" s="864"/>
      <c r="F1433" s="864"/>
      <c r="G1433" s="864"/>
    </row>
    <row r="1434" spans="1:7" hidden="1">
      <c r="A1434" s="864"/>
      <c r="B1434" s="864"/>
      <c r="C1434" s="864"/>
      <c r="D1434" s="864"/>
      <c r="E1434" s="864"/>
      <c r="F1434" s="864"/>
      <c r="G1434" s="864"/>
    </row>
    <row r="1435" spans="1:7" hidden="1">
      <c r="A1435" s="864"/>
      <c r="B1435" s="864"/>
      <c r="C1435" s="864"/>
      <c r="D1435" s="864"/>
      <c r="E1435" s="864"/>
      <c r="F1435" s="864"/>
      <c r="G1435" s="864"/>
    </row>
    <row r="1436" spans="1:7" hidden="1">
      <c r="A1436" s="864"/>
      <c r="B1436" s="864"/>
      <c r="C1436" s="864"/>
      <c r="D1436" s="864"/>
      <c r="E1436" s="864"/>
      <c r="F1436" s="864"/>
      <c r="G1436" s="864"/>
    </row>
    <row r="1437" spans="1:7" hidden="1">
      <c r="A1437" s="864"/>
      <c r="B1437" s="864"/>
      <c r="C1437" s="864"/>
      <c r="D1437" s="864"/>
      <c r="E1437" s="864"/>
      <c r="F1437" s="864"/>
      <c r="G1437" s="864"/>
    </row>
    <row r="1438" spans="1:7" hidden="1">
      <c r="A1438" s="864"/>
      <c r="B1438" s="864"/>
      <c r="C1438" s="864"/>
      <c r="D1438" s="864"/>
      <c r="E1438" s="864"/>
      <c r="F1438" s="864"/>
      <c r="G1438" s="864"/>
    </row>
    <row r="1439" spans="1:7" hidden="1">
      <c r="A1439" s="864"/>
      <c r="B1439" s="864"/>
      <c r="C1439" s="864"/>
      <c r="D1439" s="864"/>
      <c r="E1439" s="864"/>
      <c r="F1439" s="864"/>
      <c r="G1439" s="864"/>
    </row>
    <row r="1440" spans="1:7" hidden="1">
      <c r="A1440" s="864"/>
      <c r="B1440" s="864"/>
      <c r="C1440" s="864"/>
      <c r="D1440" s="864"/>
      <c r="E1440" s="864"/>
      <c r="F1440" s="864"/>
      <c r="G1440" s="864"/>
    </row>
    <row r="1441" spans="1:7" hidden="1">
      <c r="A1441" s="864"/>
      <c r="B1441" s="864"/>
      <c r="C1441" s="864"/>
      <c r="D1441" s="864"/>
      <c r="E1441" s="864"/>
      <c r="F1441" s="864"/>
      <c r="G1441" s="864"/>
    </row>
    <row r="1442" spans="1:7" hidden="1">
      <c r="A1442" s="864"/>
      <c r="B1442" s="864"/>
      <c r="C1442" s="864"/>
      <c r="D1442" s="864"/>
      <c r="E1442" s="864"/>
      <c r="F1442" s="864"/>
      <c r="G1442" s="864"/>
    </row>
    <row r="1443" spans="1:7" hidden="1">
      <c r="A1443" s="864"/>
      <c r="B1443" s="864"/>
      <c r="C1443" s="864"/>
      <c r="D1443" s="864"/>
      <c r="E1443" s="864"/>
      <c r="F1443" s="864"/>
      <c r="G1443" s="864"/>
    </row>
    <row r="1444" spans="1:7" hidden="1">
      <c r="A1444" s="864"/>
      <c r="B1444" s="864"/>
      <c r="C1444" s="864"/>
      <c r="D1444" s="864"/>
      <c r="E1444" s="864"/>
      <c r="F1444" s="864"/>
      <c r="G1444" s="864"/>
    </row>
    <row r="1445" spans="1:7" hidden="1">
      <c r="A1445" s="864"/>
      <c r="B1445" s="864"/>
      <c r="C1445" s="864"/>
      <c r="D1445" s="864"/>
      <c r="E1445" s="864"/>
      <c r="F1445" s="864"/>
      <c r="G1445" s="864"/>
    </row>
    <row r="1446" spans="1:7" hidden="1">
      <c r="A1446" s="864"/>
      <c r="B1446" s="864"/>
      <c r="C1446" s="864"/>
      <c r="D1446" s="864"/>
      <c r="E1446" s="864"/>
      <c r="F1446" s="864"/>
      <c r="G1446" s="864"/>
    </row>
    <row r="1447" spans="1:7" hidden="1">
      <c r="A1447" s="864"/>
      <c r="B1447" s="864"/>
      <c r="C1447" s="864"/>
      <c r="D1447" s="864"/>
      <c r="E1447" s="864"/>
      <c r="F1447" s="864"/>
      <c r="G1447" s="864"/>
    </row>
    <row r="1448" spans="1:7" hidden="1">
      <c r="A1448" s="864"/>
      <c r="B1448" s="864"/>
      <c r="C1448" s="864"/>
      <c r="D1448" s="864"/>
      <c r="E1448" s="864"/>
      <c r="F1448" s="864"/>
      <c r="G1448" s="864"/>
    </row>
    <row r="1449" spans="1:7" hidden="1">
      <c r="A1449" s="864"/>
      <c r="B1449" s="864"/>
      <c r="C1449" s="864"/>
      <c r="D1449" s="864"/>
      <c r="E1449" s="864"/>
      <c r="F1449" s="864"/>
      <c r="G1449" s="864"/>
    </row>
    <row r="1450" spans="1:7" hidden="1">
      <c r="A1450" s="864"/>
      <c r="B1450" s="864"/>
      <c r="C1450" s="864"/>
      <c r="D1450" s="864"/>
      <c r="E1450" s="864"/>
      <c r="F1450" s="864"/>
      <c r="G1450" s="864"/>
    </row>
    <row r="1451" spans="1:7" hidden="1">
      <c r="A1451" s="864"/>
      <c r="B1451" s="864"/>
      <c r="C1451" s="864"/>
      <c r="D1451" s="864"/>
      <c r="E1451" s="864"/>
      <c r="F1451" s="864"/>
      <c r="G1451" s="864"/>
    </row>
    <row r="1452" spans="1:7" hidden="1">
      <c r="A1452" s="864"/>
      <c r="B1452" s="864"/>
      <c r="C1452" s="864"/>
      <c r="D1452" s="864"/>
      <c r="E1452" s="864"/>
      <c r="F1452" s="864"/>
      <c r="G1452" s="864"/>
    </row>
    <row r="1453" spans="1:7" hidden="1">
      <c r="A1453" s="864"/>
      <c r="B1453" s="864"/>
      <c r="C1453" s="864"/>
      <c r="D1453" s="864"/>
      <c r="E1453" s="864"/>
      <c r="F1453" s="864"/>
      <c r="G1453" s="864"/>
    </row>
    <row r="1454" spans="1:7" hidden="1">
      <c r="A1454" s="864"/>
      <c r="B1454" s="864"/>
      <c r="C1454" s="864"/>
      <c r="D1454" s="864"/>
      <c r="E1454" s="864"/>
      <c r="F1454" s="864"/>
      <c r="G1454" s="864"/>
    </row>
    <row r="1455" spans="1:7" hidden="1">
      <c r="A1455" s="864"/>
      <c r="B1455" s="864"/>
      <c r="C1455" s="864"/>
      <c r="D1455" s="864"/>
      <c r="E1455" s="864"/>
      <c r="F1455" s="864"/>
      <c r="G1455" s="864"/>
    </row>
    <row r="1456" spans="1:7" hidden="1">
      <c r="A1456" s="864"/>
      <c r="B1456" s="864"/>
      <c r="C1456" s="864"/>
      <c r="D1456" s="864"/>
      <c r="E1456" s="864"/>
      <c r="F1456" s="864"/>
      <c r="G1456" s="864"/>
    </row>
    <row r="1457" spans="1:7" hidden="1">
      <c r="A1457" s="864"/>
      <c r="B1457" s="864"/>
      <c r="C1457" s="864"/>
      <c r="D1457" s="864"/>
      <c r="E1457" s="864"/>
      <c r="F1457" s="864"/>
      <c r="G1457" s="864"/>
    </row>
    <row r="1458" spans="1:7" hidden="1">
      <c r="A1458" s="864"/>
      <c r="B1458" s="864"/>
      <c r="C1458" s="864"/>
      <c r="D1458" s="864"/>
      <c r="E1458" s="864"/>
      <c r="F1458" s="864"/>
      <c r="G1458" s="864"/>
    </row>
    <row r="1459" spans="1:7" hidden="1">
      <c r="A1459" s="864"/>
      <c r="B1459" s="864"/>
      <c r="C1459" s="864"/>
      <c r="D1459" s="864"/>
      <c r="E1459" s="864"/>
      <c r="F1459" s="864"/>
      <c r="G1459" s="864"/>
    </row>
    <row r="1460" spans="1:7" hidden="1">
      <c r="A1460" s="864"/>
      <c r="B1460" s="864"/>
      <c r="C1460" s="864"/>
      <c r="D1460" s="864"/>
      <c r="E1460" s="864"/>
      <c r="F1460" s="864"/>
      <c r="G1460" s="864"/>
    </row>
    <row r="1461" spans="1:7" hidden="1">
      <c r="A1461" s="864"/>
      <c r="B1461" s="864"/>
      <c r="C1461" s="864"/>
      <c r="D1461" s="864"/>
      <c r="E1461" s="864"/>
      <c r="F1461" s="864"/>
      <c r="G1461" s="864"/>
    </row>
    <row r="1462" spans="1:7" hidden="1">
      <c r="A1462" s="864"/>
      <c r="B1462" s="864"/>
      <c r="C1462" s="864"/>
      <c r="D1462" s="864"/>
      <c r="E1462" s="864"/>
      <c r="F1462" s="864"/>
      <c r="G1462" s="864"/>
    </row>
    <row r="1463" spans="1:7" hidden="1">
      <c r="A1463" s="864"/>
      <c r="B1463" s="864"/>
      <c r="C1463" s="864"/>
      <c r="D1463" s="864"/>
      <c r="E1463" s="864"/>
      <c r="F1463" s="864"/>
      <c r="G1463" s="864"/>
    </row>
    <row r="1464" spans="1:7" hidden="1">
      <c r="A1464" s="864"/>
      <c r="B1464" s="864"/>
      <c r="C1464" s="864"/>
      <c r="D1464" s="864"/>
      <c r="E1464" s="864"/>
      <c r="F1464" s="864"/>
      <c r="G1464" s="864"/>
    </row>
    <row r="1465" spans="1:7" hidden="1">
      <c r="A1465" s="864"/>
      <c r="B1465" s="864"/>
      <c r="C1465" s="864"/>
      <c r="D1465" s="864"/>
      <c r="E1465" s="864"/>
      <c r="F1465" s="864"/>
      <c r="G1465" s="864"/>
    </row>
    <row r="1466" spans="1:7" hidden="1">
      <c r="A1466" s="864"/>
      <c r="B1466" s="864"/>
      <c r="C1466" s="864"/>
      <c r="D1466" s="864"/>
      <c r="E1466" s="864"/>
      <c r="F1466" s="864"/>
      <c r="G1466" s="864"/>
    </row>
    <row r="1467" spans="1:7" hidden="1">
      <c r="A1467" s="864"/>
      <c r="B1467" s="864"/>
      <c r="C1467" s="864"/>
      <c r="D1467" s="864"/>
      <c r="E1467" s="864"/>
      <c r="F1467" s="864"/>
      <c r="G1467" s="864"/>
    </row>
    <row r="1468" spans="1:7" hidden="1">
      <c r="A1468" s="864"/>
      <c r="B1468" s="864"/>
      <c r="C1468" s="864"/>
      <c r="D1468" s="864"/>
      <c r="E1468" s="864"/>
      <c r="F1468" s="864"/>
      <c r="G1468" s="864"/>
    </row>
    <row r="1469" spans="1:7" hidden="1">
      <c r="A1469" s="864"/>
      <c r="B1469" s="864"/>
      <c r="C1469" s="864"/>
      <c r="D1469" s="864"/>
      <c r="E1469" s="864"/>
      <c r="F1469" s="864"/>
      <c r="G1469" s="864"/>
    </row>
    <row r="1470" spans="1:7" hidden="1">
      <c r="A1470" s="864"/>
      <c r="B1470" s="864"/>
      <c r="C1470" s="864"/>
      <c r="D1470" s="864"/>
      <c r="E1470" s="864"/>
      <c r="F1470" s="864"/>
      <c r="G1470" s="864"/>
    </row>
    <row r="1471" spans="1:7" hidden="1">
      <c r="A1471" s="864"/>
      <c r="B1471" s="864"/>
      <c r="C1471" s="864"/>
      <c r="D1471" s="864"/>
      <c r="E1471" s="864"/>
      <c r="F1471" s="864"/>
      <c r="G1471" s="864"/>
    </row>
    <row r="1472" spans="1:7" hidden="1">
      <c r="A1472" s="864"/>
      <c r="B1472" s="864"/>
      <c r="C1472" s="864"/>
      <c r="D1472" s="864"/>
      <c r="E1472" s="864"/>
      <c r="F1472" s="864"/>
      <c r="G1472" s="864"/>
    </row>
    <row r="1473" spans="1:7" hidden="1">
      <c r="A1473" s="864"/>
      <c r="B1473" s="864"/>
      <c r="C1473" s="864"/>
      <c r="D1473" s="864"/>
      <c r="E1473" s="864"/>
      <c r="F1473" s="864"/>
      <c r="G1473" s="864"/>
    </row>
    <row r="1474" spans="1:7" hidden="1">
      <c r="A1474" s="864"/>
      <c r="B1474" s="864"/>
      <c r="C1474" s="864"/>
      <c r="D1474" s="864"/>
      <c r="E1474" s="864"/>
      <c r="F1474" s="864"/>
      <c r="G1474" s="864"/>
    </row>
    <row r="1475" spans="1:7" hidden="1">
      <c r="A1475" s="864"/>
      <c r="B1475" s="864"/>
      <c r="C1475" s="864"/>
      <c r="D1475" s="864"/>
      <c r="E1475" s="864"/>
      <c r="F1475" s="864"/>
      <c r="G1475" s="864"/>
    </row>
    <row r="1476" spans="1:7" hidden="1">
      <c r="A1476" s="864"/>
      <c r="B1476" s="864"/>
      <c r="C1476" s="864"/>
      <c r="D1476" s="864"/>
      <c r="E1476" s="864"/>
      <c r="F1476" s="864"/>
      <c r="G1476" s="864"/>
    </row>
    <row r="1477" spans="1:7" hidden="1">
      <c r="A1477" s="864"/>
      <c r="B1477" s="864"/>
      <c r="C1477" s="864"/>
      <c r="D1477" s="864"/>
      <c r="E1477" s="864"/>
      <c r="F1477" s="864"/>
      <c r="G1477" s="864"/>
    </row>
    <row r="1478" spans="1:7" hidden="1">
      <c r="A1478" s="864"/>
      <c r="B1478" s="864"/>
      <c r="C1478" s="864"/>
      <c r="D1478" s="864"/>
      <c r="E1478" s="864"/>
      <c r="F1478" s="864"/>
      <c r="G1478" s="864"/>
    </row>
    <row r="1479" spans="1:7" hidden="1">
      <c r="A1479" s="864"/>
      <c r="B1479" s="864"/>
      <c r="C1479" s="864"/>
      <c r="D1479" s="864"/>
      <c r="E1479" s="864"/>
      <c r="F1479" s="864"/>
      <c r="G1479" s="864"/>
    </row>
    <row r="1480" spans="1:7" hidden="1">
      <c r="A1480" s="864"/>
      <c r="B1480" s="864"/>
      <c r="C1480" s="864"/>
      <c r="D1480" s="864"/>
      <c r="E1480" s="864"/>
      <c r="F1480" s="864"/>
      <c r="G1480" s="864"/>
    </row>
    <row r="1481" spans="1:7" hidden="1">
      <c r="A1481" s="864"/>
      <c r="B1481" s="864"/>
      <c r="C1481" s="864"/>
      <c r="D1481" s="864"/>
      <c r="E1481" s="864"/>
      <c r="F1481" s="864"/>
      <c r="G1481" s="864"/>
    </row>
    <row r="1482" spans="1:7" hidden="1">
      <c r="A1482" s="864"/>
      <c r="B1482" s="864"/>
      <c r="C1482" s="864"/>
      <c r="D1482" s="864"/>
      <c r="E1482" s="864"/>
      <c r="F1482" s="864"/>
      <c r="G1482" s="864"/>
    </row>
    <row r="1483" spans="1:7" hidden="1">
      <c r="A1483" s="864"/>
      <c r="B1483" s="864"/>
      <c r="C1483" s="864"/>
      <c r="D1483" s="864"/>
      <c r="E1483" s="864"/>
      <c r="F1483" s="864"/>
      <c r="G1483" s="864"/>
    </row>
    <row r="1484" spans="1:7" hidden="1">
      <c r="A1484" s="864"/>
      <c r="B1484" s="864"/>
      <c r="C1484" s="864"/>
      <c r="D1484" s="864"/>
      <c r="E1484" s="864"/>
      <c r="F1484" s="864"/>
      <c r="G1484" s="864"/>
    </row>
    <row r="1485" spans="1:7" hidden="1">
      <c r="A1485" s="864"/>
      <c r="B1485" s="864"/>
      <c r="C1485" s="864"/>
      <c r="D1485" s="864"/>
      <c r="E1485" s="864"/>
      <c r="F1485" s="864"/>
      <c r="G1485" s="864"/>
    </row>
    <row r="1486" spans="1:7" hidden="1">
      <c r="A1486" s="864"/>
      <c r="B1486" s="864"/>
      <c r="C1486" s="864"/>
      <c r="D1486" s="864"/>
      <c r="E1486" s="864"/>
      <c r="F1486" s="864"/>
      <c r="G1486" s="864"/>
    </row>
    <row r="1487" spans="1:7" hidden="1">
      <c r="A1487" s="864"/>
      <c r="B1487" s="864"/>
      <c r="C1487" s="864"/>
      <c r="D1487" s="864"/>
      <c r="E1487" s="864"/>
      <c r="F1487" s="864"/>
      <c r="G1487" s="864"/>
    </row>
    <row r="1488" spans="1:7" hidden="1">
      <c r="A1488" s="864"/>
      <c r="B1488" s="864"/>
      <c r="C1488" s="864"/>
      <c r="D1488" s="864"/>
      <c r="E1488" s="864"/>
      <c r="F1488" s="864"/>
      <c r="G1488" s="864"/>
    </row>
    <row r="1489" spans="1:7" hidden="1">
      <c r="A1489" s="864"/>
      <c r="B1489" s="864"/>
      <c r="C1489" s="864"/>
      <c r="D1489" s="864"/>
      <c r="E1489" s="864"/>
      <c r="F1489" s="864"/>
      <c r="G1489" s="864"/>
    </row>
    <row r="1490" spans="1:7" hidden="1">
      <c r="A1490" s="864"/>
      <c r="B1490" s="864"/>
      <c r="C1490" s="864"/>
      <c r="D1490" s="864"/>
      <c r="E1490" s="864"/>
      <c r="F1490" s="864"/>
      <c r="G1490" s="864"/>
    </row>
    <row r="1491" spans="1:7" hidden="1">
      <c r="A1491" s="864"/>
      <c r="B1491" s="864"/>
      <c r="C1491" s="864"/>
      <c r="D1491" s="864"/>
      <c r="E1491" s="864"/>
      <c r="F1491" s="864"/>
      <c r="G1491" s="864"/>
    </row>
    <row r="1492" spans="1:7" hidden="1">
      <c r="A1492" s="864"/>
      <c r="B1492" s="864"/>
      <c r="C1492" s="864"/>
      <c r="D1492" s="864"/>
      <c r="E1492" s="864"/>
      <c r="F1492" s="864"/>
      <c r="G1492" s="864"/>
    </row>
    <row r="1493" spans="1:7" hidden="1">
      <c r="A1493" s="864"/>
      <c r="B1493" s="864"/>
      <c r="C1493" s="864"/>
      <c r="D1493" s="864"/>
      <c r="E1493" s="864"/>
      <c r="F1493" s="864"/>
      <c r="G1493" s="864"/>
    </row>
    <row r="1494" spans="1:7" hidden="1">
      <c r="A1494" s="864"/>
      <c r="B1494" s="864"/>
      <c r="C1494" s="864"/>
      <c r="D1494" s="864"/>
      <c r="E1494" s="864"/>
      <c r="F1494" s="864"/>
      <c r="G1494" s="864"/>
    </row>
    <row r="1495" spans="1:7" hidden="1">
      <c r="A1495" s="864"/>
      <c r="B1495" s="864"/>
      <c r="C1495" s="864"/>
      <c r="D1495" s="864"/>
      <c r="E1495" s="864"/>
      <c r="F1495" s="864"/>
      <c r="G1495" s="864"/>
    </row>
    <row r="1496" spans="1:7" hidden="1">
      <c r="A1496" s="864"/>
      <c r="B1496" s="864"/>
      <c r="C1496" s="864"/>
      <c r="D1496" s="864"/>
      <c r="E1496" s="864"/>
      <c r="F1496" s="864"/>
      <c r="G1496" s="864"/>
    </row>
    <row r="1497" spans="1:7" hidden="1">
      <c r="A1497" s="864"/>
      <c r="B1497" s="864"/>
      <c r="C1497" s="864"/>
      <c r="D1497" s="864"/>
      <c r="E1497" s="864"/>
      <c r="F1497" s="864"/>
      <c r="G1497" s="864"/>
    </row>
    <row r="1498" spans="1:7" hidden="1">
      <c r="A1498" s="864"/>
      <c r="B1498" s="864"/>
      <c r="C1498" s="864"/>
      <c r="D1498" s="864"/>
      <c r="E1498" s="864"/>
      <c r="F1498" s="864"/>
      <c r="G1498" s="864"/>
    </row>
    <row r="1499" spans="1:7" hidden="1">
      <c r="A1499" s="864"/>
      <c r="B1499" s="864"/>
      <c r="C1499" s="864"/>
      <c r="D1499" s="864"/>
      <c r="E1499" s="864"/>
      <c r="F1499" s="864"/>
      <c r="G1499" s="864"/>
    </row>
    <row r="1500" spans="1:7" hidden="1">
      <c r="A1500" s="864"/>
      <c r="B1500" s="864"/>
      <c r="C1500" s="864"/>
      <c r="D1500" s="864"/>
      <c r="E1500" s="864"/>
      <c r="F1500" s="864"/>
      <c r="G1500" s="864"/>
    </row>
    <row r="1501" spans="1:7" hidden="1">
      <c r="A1501" s="864"/>
      <c r="B1501" s="864"/>
      <c r="C1501" s="864"/>
      <c r="D1501" s="864"/>
      <c r="E1501" s="864"/>
      <c r="F1501" s="864"/>
      <c r="G1501" s="864"/>
    </row>
    <row r="1502" spans="1:7" hidden="1">
      <c r="A1502" s="864"/>
      <c r="B1502" s="864"/>
      <c r="C1502" s="864"/>
      <c r="D1502" s="864"/>
      <c r="E1502" s="864"/>
      <c r="F1502" s="864"/>
      <c r="G1502" s="864"/>
    </row>
    <row r="1503" spans="1:7" hidden="1">
      <c r="A1503" s="864"/>
      <c r="B1503" s="864"/>
      <c r="C1503" s="864"/>
      <c r="D1503" s="864"/>
      <c r="E1503" s="864"/>
      <c r="F1503" s="864"/>
      <c r="G1503" s="864"/>
    </row>
    <row r="1504" spans="1:7" hidden="1">
      <c r="A1504" s="864"/>
      <c r="B1504" s="864"/>
      <c r="C1504" s="864"/>
      <c r="D1504" s="864"/>
      <c r="E1504" s="864"/>
      <c r="F1504" s="864"/>
      <c r="G1504" s="864"/>
    </row>
    <row r="1505" spans="1:7" hidden="1">
      <c r="A1505" s="864"/>
      <c r="B1505" s="864"/>
      <c r="C1505" s="864"/>
      <c r="D1505" s="864"/>
      <c r="E1505" s="864"/>
      <c r="F1505" s="864"/>
      <c r="G1505" s="864"/>
    </row>
    <row r="1506" spans="1:7" hidden="1">
      <c r="A1506" s="864"/>
      <c r="B1506" s="864"/>
      <c r="C1506" s="864"/>
      <c r="D1506" s="864"/>
      <c r="E1506" s="864"/>
      <c r="F1506" s="864"/>
      <c r="G1506" s="864"/>
    </row>
    <row r="1507" spans="1:7" hidden="1">
      <c r="A1507" s="864"/>
      <c r="B1507" s="864"/>
      <c r="C1507" s="864"/>
      <c r="D1507" s="864"/>
      <c r="E1507" s="864"/>
      <c r="F1507" s="864"/>
      <c r="G1507" s="864"/>
    </row>
    <row r="1508" spans="1:7" hidden="1">
      <c r="A1508" s="864"/>
      <c r="B1508" s="864"/>
      <c r="C1508" s="864"/>
      <c r="D1508" s="864"/>
      <c r="E1508" s="864"/>
      <c r="F1508" s="864"/>
      <c r="G1508" s="864"/>
    </row>
    <row r="1509" spans="1:7" hidden="1">
      <c r="A1509" s="864"/>
      <c r="B1509" s="864"/>
      <c r="C1509" s="864"/>
      <c r="D1509" s="864"/>
      <c r="E1509" s="864"/>
      <c r="F1509" s="864"/>
      <c r="G1509" s="864"/>
    </row>
    <row r="1510" spans="1:7" hidden="1">
      <c r="A1510" s="864"/>
      <c r="B1510" s="864"/>
      <c r="C1510" s="864"/>
      <c r="D1510" s="864"/>
      <c r="E1510" s="864"/>
      <c r="F1510" s="864"/>
      <c r="G1510" s="864"/>
    </row>
    <row r="1511" spans="1:7" hidden="1">
      <c r="A1511" s="864"/>
      <c r="B1511" s="864"/>
      <c r="C1511" s="864"/>
      <c r="D1511" s="864"/>
      <c r="E1511" s="864"/>
      <c r="F1511" s="864"/>
      <c r="G1511" s="864"/>
    </row>
    <row r="1512" spans="1:7" hidden="1">
      <c r="A1512" s="864"/>
      <c r="B1512" s="864"/>
      <c r="C1512" s="864"/>
      <c r="D1512" s="864"/>
      <c r="E1512" s="864"/>
      <c r="F1512" s="864"/>
      <c r="G1512" s="864"/>
    </row>
    <row r="1513" spans="1:7" hidden="1">
      <c r="A1513" s="864"/>
      <c r="B1513" s="864"/>
      <c r="C1513" s="864"/>
      <c r="D1513" s="864"/>
      <c r="E1513" s="864"/>
      <c r="F1513" s="864"/>
      <c r="G1513" s="864"/>
    </row>
    <row r="1514" spans="1:7" hidden="1">
      <c r="A1514" s="864"/>
      <c r="B1514" s="864"/>
      <c r="C1514" s="864"/>
      <c r="D1514" s="864"/>
      <c r="E1514" s="864"/>
      <c r="F1514" s="864"/>
      <c r="G1514" s="864"/>
    </row>
    <row r="1515" spans="1:7" hidden="1">
      <c r="A1515" s="864"/>
      <c r="B1515" s="864"/>
      <c r="C1515" s="864"/>
      <c r="D1515" s="864"/>
      <c r="E1515" s="864"/>
      <c r="F1515" s="864"/>
      <c r="G1515" s="864"/>
    </row>
    <row r="1516" spans="1:7" hidden="1">
      <c r="A1516" s="864"/>
      <c r="B1516" s="864"/>
      <c r="C1516" s="864"/>
      <c r="D1516" s="864"/>
      <c r="E1516" s="864"/>
      <c r="F1516" s="864"/>
      <c r="G1516" s="864"/>
    </row>
    <row r="1517" spans="1:7" hidden="1">
      <c r="A1517" s="864"/>
      <c r="B1517" s="864"/>
      <c r="C1517" s="864"/>
      <c r="D1517" s="864"/>
      <c r="E1517" s="864"/>
      <c r="F1517" s="864"/>
      <c r="G1517" s="864"/>
    </row>
    <row r="1518" spans="1:7" hidden="1">
      <c r="A1518" s="864"/>
      <c r="B1518" s="864"/>
      <c r="C1518" s="864"/>
      <c r="D1518" s="864"/>
      <c r="E1518" s="864"/>
      <c r="F1518" s="864"/>
      <c r="G1518" s="864"/>
    </row>
    <row r="1519" spans="1:7" hidden="1">
      <c r="A1519" s="864"/>
      <c r="B1519" s="864"/>
      <c r="C1519" s="864"/>
      <c r="D1519" s="864"/>
      <c r="E1519" s="864"/>
      <c r="F1519" s="864"/>
      <c r="G1519" s="864"/>
    </row>
    <row r="1520" spans="1:7" hidden="1">
      <c r="A1520" s="864"/>
      <c r="B1520" s="864"/>
      <c r="C1520" s="864"/>
      <c r="D1520" s="864"/>
      <c r="E1520" s="864"/>
      <c r="F1520" s="864"/>
      <c r="G1520" s="864"/>
    </row>
    <row r="1521" spans="1:7" hidden="1">
      <c r="A1521" s="864"/>
      <c r="B1521" s="864"/>
      <c r="C1521" s="864"/>
      <c r="D1521" s="864"/>
      <c r="E1521" s="864"/>
      <c r="F1521" s="864"/>
      <c r="G1521" s="864"/>
    </row>
    <row r="1522" spans="1:7" hidden="1">
      <c r="A1522" s="864"/>
      <c r="B1522" s="864"/>
      <c r="C1522" s="864"/>
      <c r="D1522" s="864"/>
      <c r="E1522" s="864"/>
      <c r="F1522" s="864"/>
      <c r="G1522" s="864"/>
    </row>
    <row r="1523" spans="1:7" hidden="1">
      <c r="A1523" s="864"/>
      <c r="B1523" s="864"/>
      <c r="C1523" s="864"/>
      <c r="D1523" s="864"/>
      <c r="E1523" s="864"/>
      <c r="F1523" s="864"/>
      <c r="G1523" s="864"/>
    </row>
    <row r="1524" spans="1:7" hidden="1">
      <c r="A1524" s="864"/>
      <c r="B1524" s="864"/>
      <c r="C1524" s="864"/>
      <c r="D1524" s="864"/>
      <c r="E1524" s="864"/>
      <c r="F1524" s="864"/>
      <c r="G1524" s="864"/>
    </row>
    <row r="1525" spans="1:7" hidden="1">
      <c r="A1525" s="864"/>
      <c r="B1525" s="864"/>
      <c r="C1525" s="864"/>
      <c r="D1525" s="864"/>
      <c r="E1525" s="864"/>
      <c r="F1525" s="864"/>
      <c r="G1525" s="864"/>
    </row>
    <row r="1526" spans="1:7" hidden="1">
      <c r="A1526" s="864"/>
      <c r="B1526" s="864"/>
      <c r="C1526" s="864"/>
      <c r="D1526" s="864"/>
      <c r="E1526" s="864"/>
      <c r="F1526" s="864"/>
      <c r="G1526" s="864"/>
    </row>
    <row r="1527" spans="1:7" hidden="1">
      <c r="A1527" s="864"/>
      <c r="B1527" s="864"/>
      <c r="C1527" s="864"/>
      <c r="D1527" s="864"/>
      <c r="E1527" s="864"/>
      <c r="F1527" s="864"/>
      <c r="G1527" s="864"/>
    </row>
    <row r="1528" spans="1:7" hidden="1">
      <c r="A1528" s="864"/>
      <c r="B1528" s="864"/>
      <c r="C1528" s="864"/>
      <c r="D1528" s="864"/>
      <c r="E1528" s="864"/>
      <c r="F1528" s="864"/>
      <c r="G1528" s="864"/>
    </row>
    <row r="1529" spans="1:7" hidden="1">
      <c r="A1529" s="864"/>
      <c r="B1529" s="864"/>
      <c r="C1529" s="864"/>
      <c r="D1529" s="864"/>
      <c r="E1529" s="864"/>
      <c r="F1529" s="864"/>
      <c r="G1529" s="864"/>
    </row>
    <row r="1530" spans="1:7" hidden="1">
      <c r="A1530" s="864"/>
      <c r="B1530" s="864"/>
      <c r="C1530" s="864"/>
      <c r="D1530" s="864"/>
      <c r="E1530" s="864"/>
      <c r="F1530" s="864"/>
      <c r="G1530" s="864"/>
    </row>
    <row r="1531" spans="1:7" hidden="1">
      <c r="A1531" s="864"/>
      <c r="B1531" s="864"/>
      <c r="C1531" s="864"/>
      <c r="D1531" s="864"/>
      <c r="E1531" s="864"/>
      <c r="F1531" s="864"/>
      <c r="G1531" s="864"/>
    </row>
    <row r="1532" spans="1:7" hidden="1">
      <c r="A1532" s="864"/>
      <c r="B1532" s="864"/>
      <c r="C1532" s="864"/>
      <c r="D1532" s="864"/>
      <c r="E1532" s="864"/>
      <c r="F1532" s="864"/>
      <c r="G1532" s="864"/>
    </row>
    <row r="1533" spans="1:7" hidden="1">
      <c r="A1533" s="864"/>
      <c r="B1533" s="864"/>
      <c r="C1533" s="864"/>
      <c r="D1533" s="864"/>
      <c r="E1533" s="864"/>
      <c r="F1533" s="864"/>
      <c r="G1533" s="864"/>
    </row>
    <row r="1534" spans="1:7" hidden="1">
      <c r="A1534" s="864"/>
      <c r="B1534" s="864"/>
      <c r="C1534" s="864"/>
      <c r="D1534" s="864"/>
      <c r="E1534" s="864"/>
      <c r="F1534" s="864"/>
      <c r="G1534" s="864"/>
    </row>
    <row r="1535" spans="1:7" hidden="1">
      <c r="A1535" s="864"/>
      <c r="B1535" s="864"/>
      <c r="C1535" s="864"/>
      <c r="D1535" s="864"/>
      <c r="E1535" s="864"/>
      <c r="F1535" s="864"/>
      <c r="G1535" s="864"/>
    </row>
    <row r="1536" spans="1:7" hidden="1">
      <c r="A1536" s="864"/>
      <c r="B1536" s="864"/>
      <c r="C1536" s="864"/>
      <c r="D1536" s="864"/>
      <c r="E1536" s="864"/>
      <c r="F1536" s="864"/>
      <c r="G1536" s="864"/>
    </row>
    <row r="1537" spans="1:7" hidden="1">
      <c r="A1537" s="864"/>
      <c r="B1537" s="864"/>
      <c r="C1537" s="864"/>
      <c r="D1537" s="864"/>
      <c r="E1537" s="864"/>
      <c r="F1537" s="864"/>
      <c r="G1537" s="864"/>
    </row>
    <row r="1538" spans="1:7" hidden="1">
      <c r="A1538" s="864"/>
      <c r="B1538" s="864"/>
      <c r="C1538" s="864"/>
      <c r="D1538" s="864"/>
      <c r="E1538" s="864"/>
      <c r="F1538" s="864"/>
      <c r="G1538" s="864"/>
    </row>
    <row r="1539" spans="1:7" hidden="1">
      <c r="A1539" s="864"/>
      <c r="B1539" s="864"/>
      <c r="C1539" s="864"/>
      <c r="D1539" s="864"/>
      <c r="E1539" s="864"/>
      <c r="F1539" s="864"/>
      <c r="G1539" s="864"/>
    </row>
    <row r="1540" spans="1:7" hidden="1">
      <c r="A1540" s="864"/>
      <c r="B1540" s="864"/>
      <c r="C1540" s="864"/>
      <c r="D1540" s="864"/>
      <c r="E1540" s="864"/>
      <c r="F1540" s="864"/>
      <c r="G1540" s="864"/>
    </row>
    <row r="1541" spans="1:7" hidden="1">
      <c r="A1541" s="864"/>
      <c r="B1541" s="864"/>
      <c r="C1541" s="864"/>
      <c r="D1541" s="864"/>
      <c r="E1541" s="864"/>
      <c r="F1541" s="864"/>
      <c r="G1541" s="864"/>
    </row>
    <row r="1542" spans="1:7" hidden="1">
      <c r="A1542" s="864"/>
      <c r="B1542" s="864"/>
      <c r="C1542" s="864"/>
      <c r="D1542" s="864"/>
      <c r="E1542" s="864"/>
      <c r="F1542" s="864"/>
      <c r="G1542" s="864"/>
    </row>
    <row r="1543" spans="1:7" hidden="1">
      <c r="A1543" s="864"/>
      <c r="B1543" s="864"/>
      <c r="C1543" s="864"/>
      <c r="D1543" s="864"/>
      <c r="E1543" s="864"/>
      <c r="F1543" s="864"/>
      <c r="G1543" s="864"/>
    </row>
    <row r="1544" spans="1:7" hidden="1">
      <c r="A1544" s="864"/>
      <c r="B1544" s="864"/>
      <c r="C1544" s="864"/>
      <c r="D1544" s="864"/>
      <c r="E1544" s="864"/>
      <c r="F1544" s="864"/>
      <c r="G1544" s="864"/>
    </row>
    <row r="1545" spans="1:7" hidden="1">
      <c r="A1545" s="864"/>
      <c r="B1545" s="864"/>
      <c r="C1545" s="864"/>
      <c r="D1545" s="864"/>
      <c r="E1545" s="864"/>
      <c r="F1545" s="864"/>
      <c r="G1545" s="864"/>
    </row>
    <row r="1546" spans="1:7" hidden="1">
      <c r="A1546" s="864"/>
      <c r="B1546" s="864"/>
      <c r="C1546" s="864"/>
      <c r="D1546" s="864"/>
      <c r="E1546" s="864"/>
      <c r="F1546" s="864"/>
      <c r="G1546" s="864"/>
    </row>
    <row r="1547" spans="1:7" hidden="1">
      <c r="A1547" s="864"/>
      <c r="B1547" s="864"/>
      <c r="C1547" s="864"/>
      <c r="D1547" s="864"/>
      <c r="E1547" s="864"/>
      <c r="F1547" s="864"/>
      <c r="G1547" s="864"/>
    </row>
    <row r="1548" spans="1:7" hidden="1">
      <c r="A1548" s="864"/>
      <c r="B1548" s="864"/>
      <c r="C1548" s="864"/>
      <c r="D1548" s="864"/>
      <c r="E1548" s="864"/>
      <c r="F1548" s="864"/>
      <c r="G1548" s="864"/>
    </row>
    <row r="1549" spans="1:7" hidden="1">
      <c r="A1549" s="864"/>
      <c r="B1549" s="864"/>
      <c r="C1549" s="864"/>
      <c r="D1549" s="864"/>
      <c r="E1549" s="864"/>
      <c r="F1549" s="864"/>
      <c r="G1549" s="864"/>
    </row>
    <row r="1550" spans="1:7" hidden="1">
      <c r="A1550" s="864"/>
      <c r="B1550" s="864"/>
      <c r="C1550" s="864"/>
      <c r="D1550" s="864"/>
      <c r="E1550" s="864"/>
      <c r="F1550" s="864"/>
      <c r="G1550" s="864"/>
    </row>
    <row r="1551" spans="1:7" hidden="1">
      <c r="A1551" s="864"/>
      <c r="B1551" s="864"/>
      <c r="C1551" s="864"/>
      <c r="D1551" s="864"/>
      <c r="E1551" s="864"/>
      <c r="F1551" s="864"/>
      <c r="G1551" s="864"/>
    </row>
    <row r="1552" spans="1:7" hidden="1">
      <c r="A1552" s="864"/>
      <c r="B1552" s="864"/>
      <c r="C1552" s="864"/>
      <c r="D1552" s="864"/>
      <c r="E1552" s="864"/>
      <c r="F1552" s="864"/>
      <c r="G1552" s="864"/>
    </row>
    <row r="1553" spans="1:7" hidden="1">
      <c r="A1553" s="864"/>
      <c r="B1553" s="864"/>
      <c r="C1553" s="864"/>
      <c r="D1553" s="864"/>
      <c r="E1553" s="864"/>
      <c r="F1553" s="864"/>
      <c r="G1553" s="864"/>
    </row>
    <row r="1554" spans="1:7" hidden="1">
      <c r="A1554" s="864"/>
      <c r="B1554" s="864"/>
      <c r="C1554" s="864"/>
      <c r="D1554" s="864"/>
      <c r="E1554" s="864"/>
      <c r="F1554" s="864"/>
      <c r="G1554" s="864"/>
    </row>
    <row r="1555" spans="1:7" hidden="1">
      <c r="A1555" s="864"/>
      <c r="B1555" s="864"/>
      <c r="C1555" s="864"/>
      <c r="D1555" s="864"/>
      <c r="E1555" s="864"/>
      <c r="F1555" s="864"/>
      <c r="G1555" s="864"/>
    </row>
    <row r="1556" spans="1:7" hidden="1">
      <c r="A1556" s="864"/>
      <c r="B1556" s="864"/>
      <c r="C1556" s="864"/>
      <c r="D1556" s="864"/>
      <c r="E1556" s="864"/>
      <c r="F1556" s="864"/>
      <c r="G1556" s="864"/>
    </row>
    <row r="1557" spans="1:7" hidden="1">
      <c r="A1557" s="864"/>
      <c r="B1557" s="864"/>
      <c r="C1557" s="864"/>
      <c r="D1557" s="864"/>
      <c r="E1557" s="864"/>
      <c r="F1557" s="864"/>
      <c r="G1557" s="864"/>
    </row>
    <row r="1558" spans="1:7" hidden="1">
      <c r="A1558" s="864"/>
      <c r="B1558" s="864"/>
      <c r="C1558" s="864"/>
      <c r="D1558" s="864"/>
      <c r="E1558" s="864"/>
      <c r="F1558" s="864"/>
      <c r="G1558" s="864"/>
    </row>
    <row r="1559" spans="1:7" hidden="1">
      <c r="A1559" s="864"/>
      <c r="B1559" s="864"/>
      <c r="C1559" s="864"/>
      <c r="D1559" s="864"/>
      <c r="E1559" s="864"/>
      <c r="F1559" s="864"/>
      <c r="G1559" s="864"/>
    </row>
    <row r="1560" spans="1:7" hidden="1">
      <c r="A1560" s="864"/>
      <c r="B1560" s="864"/>
      <c r="C1560" s="864"/>
      <c r="D1560" s="864"/>
      <c r="E1560" s="864"/>
      <c r="F1560" s="864"/>
      <c r="G1560" s="864"/>
    </row>
    <row r="1561" spans="1:7" hidden="1">
      <c r="A1561" s="864"/>
      <c r="B1561" s="864"/>
      <c r="C1561" s="864"/>
      <c r="D1561" s="864"/>
      <c r="E1561" s="864"/>
      <c r="F1561" s="864"/>
      <c r="G1561" s="864"/>
    </row>
    <row r="1562" spans="1:7" hidden="1">
      <c r="A1562" s="864"/>
      <c r="B1562" s="864"/>
      <c r="C1562" s="864"/>
      <c r="D1562" s="864"/>
      <c r="E1562" s="864"/>
      <c r="F1562" s="864"/>
      <c r="G1562" s="864"/>
    </row>
    <row r="1563" spans="1:7" hidden="1">
      <c r="A1563" s="864"/>
      <c r="B1563" s="864"/>
      <c r="C1563" s="864"/>
      <c r="D1563" s="864"/>
      <c r="E1563" s="864"/>
      <c r="F1563" s="864"/>
      <c r="G1563" s="864"/>
    </row>
    <row r="1564" spans="1:7" hidden="1">
      <c r="A1564" s="864"/>
      <c r="B1564" s="864"/>
      <c r="C1564" s="864"/>
      <c r="D1564" s="864"/>
      <c r="E1564" s="864"/>
      <c r="F1564" s="864"/>
      <c r="G1564" s="864"/>
    </row>
    <row r="1565" spans="1:7" hidden="1">
      <c r="A1565" s="864"/>
      <c r="B1565" s="864"/>
      <c r="C1565" s="864"/>
      <c r="D1565" s="864"/>
      <c r="E1565" s="864"/>
      <c r="F1565" s="864"/>
      <c r="G1565" s="864"/>
    </row>
    <row r="1566" spans="1:7" hidden="1">
      <c r="A1566" s="864"/>
      <c r="B1566" s="864"/>
      <c r="C1566" s="864"/>
      <c r="D1566" s="864"/>
      <c r="E1566" s="864"/>
      <c r="F1566" s="864"/>
      <c r="G1566" s="864"/>
    </row>
    <row r="1567" spans="1:7" hidden="1">
      <c r="A1567" s="864"/>
      <c r="B1567" s="864"/>
      <c r="C1567" s="864"/>
      <c r="D1567" s="864"/>
      <c r="E1567" s="864"/>
      <c r="F1567" s="864"/>
      <c r="G1567" s="864"/>
    </row>
    <row r="1568" spans="1:7" hidden="1">
      <c r="A1568" s="864"/>
      <c r="B1568" s="864"/>
      <c r="C1568" s="864"/>
      <c r="D1568" s="864"/>
      <c r="E1568" s="864"/>
      <c r="F1568" s="864"/>
      <c r="G1568" s="864"/>
    </row>
    <row r="1569" spans="1:7" hidden="1">
      <c r="A1569" s="864"/>
      <c r="B1569" s="864"/>
      <c r="C1569" s="864"/>
      <c r="D1569" s="864"/>
      <c r="E1569" s="864"/>
      <c r="F1569" s="864"/>
      <c r="G1569" s="864"/>
    </row>
    <row r="1570" spans="1:7" hidden="1">
      <c r="A1570" s="864"/>
      <c r="B1570" s="864"/>
      <c r="C1570" s="864"/>
      <c r="D1570" s="864"/>
      <c r="E1570" s="864"/>
      <c r="F1570" s="864"/>
      <c r="G1570" s="864"/>
    </row>
    <row r="1571" spans="1:7" hidden="1">
      <c r="A1571" s="864"/>
      <c r="B1571" s="864"/>
      <c r="C1571" s="864"/>
      <c r="D1571" s="864"/>
      <c r="E1571" s="864"/>
      <c r="F1571" s="864"/>
      <c r="G1571" s="864"/>
    </row>
    <row r="1572" spans="1:7" hidden="1">
      <c r="A1572" s="864"/>
      <c r="B1572" s="864"/>
      <c r="C1572" s="864"/>
      <c r="D1572" s="864"/>
      <c r="E1572" s="864"/>
      <c r="F1572" s="864"/>
      <c r="G1572" s="864"/>
    </row>
    <row r="1573" spans="1:7" hidden="1">
      <c r="A1573" s="864"/>
      <c r="B1573" s="864"/>
      <c r="C1573" s="864"/>
      <c r="D1573" s="864"/>
      <c r="E1573" s="864"/>
      <c r="F1573" s="864"/>
      <c r="G1573" s="864"/>
    </row>
    <row r="1574" spans="1:7" hidden="1">
      <c r="A1574" s="864"/>
      <c r="B1574" s="864"/>
      <c r="C1574" s="864"/>
      <c r="D1574" s="864"/>
      <c r="E1574" s="864"/>
      <c r="F1574" s="864"/>
      <c r="G1574" s="864"/>
    </row>
    <row r="1575" spans="1:7" hidden="1">
      <c r="A1575" s="864"/>
      <c r="B1575" s="864"/>
      <c r="C1575" s="864"/>
      <c r="D1575" s="864"/>
      <c r="E1575" s="864"/>
      <c r="F1575" s="864"/>
      <c r="G1575" s="864"/>
    </row>
    <row r="1576" spans="1:7" hidden="1">
      <c r="A1576" s="864"/>
      <c r="B1576" s="864"/>
      <c r="C1576" s="864"/>
      <c r="D1576" s="864"/>
      <c r="E1576" s="864"/>
      <c r="F1576" s="864"/>
      <c r="G1576" s="864"/>
    </row>
    <row r="1577" spans="1:7" hidden="1">
      <c r="A1577" s="864"/>
      <c r="B1577" s="864"/>
      <c r="C1577" s="864"/>
      <c r="D1577" s="864"/>
      <c r="E1577" s="864"/>
      <c r="F1577" s="864"/>
      <c r="G1577" s="864"/>
    </row>
    <row r="1578" spans="1:7" hidden="1"/>
    <row r="1579" spans="1:7" hidden="1"/>
    <row r="1580" spans="1:7" hidden="1"/>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row r="1685"/>
    <row r="1686"/>
    <row r="1687"/>
    <row r="1688"/>
    <row r="1689"/>
    <row r="1690"/>
    <row r="1691"/>
    <row r="1692"/>
    <row r="1693"/>
    <row r="1694"/>
    <row r="1695"/>
    <row r="1696"/>
    <row r="1697"/>
    <row r="1698"/>
    <row r="1699"/>
    <row r="1700"/>
    <row r="1701"/>
    <row r="1702"/>
    <row r="1703"/>
    <row r="1704"/>
  </sheetData>
  <sheetProtection password="E2FF" sheet="1" objects="1" scenarios="1"/>
  <mergeCells count="222">
    <mergeCell ref="A515:G515"/>
    <mergeCell ref="D268:F268"/>
    <mergeCell ref="D270:F274"/>
    <mergeCell ref="D714:F720"/>
    <mergeCell ref="D694:F695"/>
    <mergeCell ref="D697:F699"/>
    <mergeCell ref="D609:F610"/>
    <mergeCell ref="D614:F614"/>
    <mergeCell ref="D616:F621"/>
    <mergeCell ref="D623:F624"/>
    <mergeCell ref="D626:F629"/>
    <mergeCell ref="D631:F631"/>
    <mergeCell ref="D655:F655"/>
    <mergeCell ref="E669:F669"/>
    <mergeCell ref="D671:F676"/>
    <mergeCell ref="D681:F693"/>
    <mergeCell ref="D654:F654"/>
    <mergeCell ref="D656:F656"/>
    <mergeCell ref="D658:F658"/>
    <mergeCell ref="D659:F659"/>
    <mergeCell ref="E660:F661"/>
    <mergeCell ref="D701:F703"/>
    <mergeCell ref="D705:F707"/>
    <mergeCell ref="D709:F712"/>
    <mergeCell ref="A2:G2"/>
    <mergeCell ref="A6:G6"/>
    <mergeCell ref="A7:G7"/>
    <mergeCell ref="A5:G5"/>
    <mergeCell ref="A9:G9"/>
    <mergeCell ref="D174:F175"/>
    <mergeCell ref="D176:F176"/>
    <mergeCell ref="D193:F193"/>
    <mergeCell ref="D183:F184"/>
    <mergeCell ref="B170:F170"/>
    <mergeCell ref="A172:G172"/>
    <mergeCell ref="A191:G191"/>
    <mergeCell ref="D49:F51"/>
    <mergeCell ref="D53:F54"/>
    <mergeCell ref="D56:F58"/>
    <mergeCell ref="D60:F61"/>
    <mergeCell ref="A3:G3"/>
    <mergeCell ref="A4:G4"/>
    <mergeCell ref="D154:G154"/>
    <mergeCell ref="D135:F152"/>
    <mergeCell ref="D153:F153"/>
    <mergeCell ref="D155:F157"/>
    <mergeCell ref="D159:F162"/>
    <mergeCell ref="D186:F189"/>
    <mergeCell ref="D44:F47"/>
    <mergeCell ref="D644:F644"/>
    <mergeCell ref="D645:F649"/>
    <mergeCell ref="A612:G612"/>
    <mergeCell ref="A633:G633"/>
    <mergeCell ref="D564:F564"/>
    <mergeCell ref="D565:F565"/>
    <mergeCell ref="A70:G70"/>
    <mergeCell ref="A168:G168"/>
    <mergeCell ref="D63:F65"/>
    <mergeCell ref="D67:F68"/>
    <mergeCell ref="D72:F72"/>
    <mergeCell ref="D73:F73"/>
    <mergeCell ref="D75:F80"/>
    <mergeCell ref="D82:F95"/>
    <mergeCell ref="D96:F103"/>
    <mergeCell ref="D105:F111"/>
    <mergeCell ref="A223:G223"/>
    <mergeCell ref="A471:G471"/>
    <mergeCell ref="D266:F266"/>
    <mergeCell ref="D178:F181"/>
    <mergeCell ref="D372:F376"/>
    <mergeCell ref="D378:F408"/>
    <mergeCell ref="D410:F410"/>
    <mergeCell ref="D164:F166"/>
    <mergeCell ref="A595:G595"/>
    <mergeCell ref="D113:F114"/>
    <mergeCell ref="D116:F120"/>
    <mergeCell ref="D122:F133"/>
    <mergeCell ref="D411:F411"/>
    <mergeCell ref="D225:F225"/>
    <mergeCell ref="D227:F227"/>
    <mergeCell ref="D228:F229"/>
    <mergeCell ref="D231:F232"/>
    <mergeCell ref="D233:F233"/>
    <mergeCell ref="D241:F243"/>
    <mergeCell ref="D235:F239"/>
    <mergeCell ref="D260:F261"/>
    <mergeCell ref="A245:G245"/>
    <mergeCell ref="A263:G263"/>
    <mergeCell ref="D336:F339"/>
    <mergeCell ref="D341:F349"/>
    <mergeCell ref="D350:F367"/>
    <mergeCell ref="D473:F473"/>
    <mergeCell ref="B517:F517"/>
    <mergeCell ref="A519:G519"/>
    <mergeCell ref="D412:F415"/>
    <mergeCell ref="D194:F194"/>
    <mergeCell ref="D557:F560"/>
    <mergeCell ref="D754:F754"/>
    <mergeCell ref="D756:F756"/>
    <mergeCell ref="A562:G562"/>
    <mergeCell ref="D553:F555"/>
    <mergeCell ref="D480:F484"/>
    <mergeCell ref="D486:F489"/>
    <mergeCell ref="D491:F493"/>
    <mergeCell ref="D495:F503"/>
    <mergeCell ref="D511:F513"/>
    <mergeCell ref="D663:F665"/>
    <mergeCell ref="D667:F667"/>
    <mergeCell ref="D668:F668"/>
    <mergeCell ref="A652:G652"/>
    <mergeCell ref="D635:F635"/>
    <mergeCell ref="D636:F636"/>
    <mergeCell ref="D589:F589"/>
    <mergeCell ref="D591:F593"/>
    <mergeCell ref="D597:F598"/>
    <mergeCell ref="D599:F599"/>
    <mergeCell ref="D601:F601"/>
    <mergeCell ref="D526:F527"/>
    <mergeCell ref="D588:F588"/>
    <mergeCell ref="E550:F550"/>
    <mergeCell ref="E757:F757"/>
    <mergeCell ref="D725:F725"/>
    <mergeCell ref="D726:F726"/>
    <mergeCell ref="D728:F733"/>
    <mergeCell ref="D735:F738"/>
    <mergeCell ref="D740:F742"/>
    <mergeCell ref="D567:F567"/>
    <mergeCell ref="D569:F572"/>
    <mergeCell ref="D573:F576"/>
    <mergeCell ref="D578:F579"/>
    <mergeCell ref="D581:F582"/>
    <mergeCell ref="D584:F584"/>
    <mergeCell ref="D650:F650"/>
    <mergeCell ref="D638:F642"/>
    <mergeCell ref="A586:G586"/>
    <mergeCell ref="A723:G723"/>
    <mergeCell ref="A751:G751"/>
    <mergeCell ref="D753:F753"/>
    <mergeCell ref="D744:F745"/>
    <mergeCell ref="D747:F749"/>
    <mergeCell ref="D603:F604"/>
    <mergeCell ref="D606:F607"/>
    <mergeCell ref="D721:F721"/>
    <mergeCell ref="D678:F679"/>
    <mergeCell ref="B789:F789"/>
    <mergeCell ref="B765:F765"/>
    <mergeCell ref="A759:G759"/>
    <mergeCell ref="A763:G763"/>
    <mergeCell ref="A767:G767"/>
    <mergeCell ref="B769:F769"/>
    <mergeCell ref="A771:G771"/>
    <mergeCell ref="A775:G775"/>
    <mergeCell ref="A779:G779"/>
    <mergeCell ref="A783:G783"/>
    <mergeCell ref="A787:G787"/>
    <mergeCell ref="B773:F773"/>
    <mergeCell ref="B777:F777"/>
    <mergeCell ref="B781:F781"/>
    <mergeCell ref="B785:F785"/>
    <mergeCell ref="B761:F761"/>
    <mergeCell ref="D11:F12"/>
    <mergeCell ref="D13:F13"/>
    <mergeCell ref="D15:F17"/>
    <mergeCell ref="D19:F19"/>
    <mergeCell ref="D21:F22"/>
    <mergeCell ref="D24:F28"/>
    <mergeCell ref="D30:F31"/>
    <mergeCell ref="D33:F36"/>
    <mergeCell ref="D38:F42"/>
    <mergeCell ref="D297:F305"/>
    <mergeCell ref="D449:F449"/>
    <mergeCell ref="D450:F450"/>
    <mergeCell ref="D452:F453"/>
    <mergeCell ref="D197:F198"/>
    <mergeCell ref="D196:F196"/>
    <mergeCell ref="D250:F250"/>
    <mergeCell ref="D251:F251"/>
    <mergeCell ref="D253:F254"/>
    <mergeCell ref="D256:F258"/>
    <mergeCell ref="D200:F202"/>
    <mergeCell ref="D204:F208"/>
    <mergeCell ref="D210:F211"/>
    <mergeCell ref="D212:F212"/>
    <mergeCell ref="D220:F221"/>
    <mergeCell ref="D214:F218"/>
    <mergeCell ref="D247:F248"/>
    <mergeCell ref="D265:F265"/>
    <mergeCell ref="D276:F277"/>
    <mergeCell ref="D279:F279"/>
    <mergeCell ref="D281:F295"/>
    <mergeCell ref="D307:F312"/>
    <mergeCell ref="D477:F478"/>
    <mergeCell ref="D417:F419"/>
    <mergeCell ref="D421:F422"/>
    <mergeCell ref="D369:F370"/>
    <mergeCell ref="D314:F314"/>
    <mergeCell ref="D464:F464"/>
    <mergeCell ref="D466:F467"/>
    <mergeCell ref="D505:F509"/>
    <mergeCell ref="D315:F315"/>
    <mergeCell ref="D317:F317"/>
    <mergeCell ref="D319:F330"/>
    <mergeCell ref="D469:F469"/>
    <mergeCell ref="D424:F437"/>
    <mergeCell ref="D439:F443"/>
    <mergeCell ref="D445:F445"/>
    <mergeCell ref="D455:F458"/>
    <mergeCell ref="D460:F462"/>
    <mergeCell ref="A447:G447"/>
    <mergeCell ref="D331:F334"/>
    <mergeCell ref="D552:F552"/>
    <mergeCell ref="D521:F521"/>
    <mergeCell ref="D522:F522"/>
    <mergeCell ref="D532:F533"/>
    <mergeCell ref="D535:F537"/>
    <mergeCell ref="D539:F540"/>
    <mergeCell ref="D548:F548"/>
    <mergeCell ref="D549:F549"/>
    <mergeCell ref="D524:F524"/>
    <mergeCell ref="D542:F543"/>
    <mergeCell ref="D545:F546"/>
    <mergeCell ref="D529:F530"/>
  </mergeCells>
  <dataValidations count="2">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 type="list" allowBlank="1" showInputMessage="1" showErrorMessage="1" sqref="B15 B469 B464 B435 B437 B439 B135 B96 B82 B105 B38 B697 B694 B186 B747 B581 B573 B756 B744 B740 B735 B728 B714 B709 B705 B701 B678 B681 B671 B667 B663 B658 B638 B631 B626 B623 B616 B609 B606 B603 B601 B591 B584 B578 B644 B569 B567 B557 B552 B548 B545 B542 B539 B535 B532 B529 B526 B524 B511 B505 B495 B491 B486 B480 B466 B460 B455 B452 B445 B431 B428 B424 B421 B417 B410 B378 B372 B369 B336 B319 B317 B307 B297 B281 B279 B276 B270 B268 B260 B256 B253 B241 B235 B231 B228 B220 B214 B210 B200 B197 B178 B164 B159 B331 B122 B116 B113 B75 B67 B63 B60 B56 B53 B49 B44 B33 B30 B24 B21 B19 B477 B155">
      <formula1>$I$3:$I$5</formula1>
    </dataValidation>
  </dataValidations>
  <hyperlinks>
    <hyperlink ref="D411" r:id="rId1"/>
    <hyperlink ref="D650" r:id="rId2"/>
    <hyperlink ref="D153" r:id="rId3"/>
  </hyperlinks>
  <printOptions horizontalCentered="1"/>
  <pageMargins left="0.75" right="0.5" top="1" bottom="1" header="0.5" footer="0.5"/>
  <pageSetup scale="82" fitToHeight="20" orientation="portrait" r:id="rId4"/>
  <headerFooter alignWithMargins="0"/>
  <rowBreaks count="26" manualBreakCount="26">
    <brk id="59" max="6" man="1"/>
    <brk id="69" max="10" man="1"/>
    <brk id="121" max="6" man="1"/>
    <brk id="167" max="10" man="1"/>
    <brk id="171" max="10" man="1"/>
    <brk id="190" max="10" man="1"/>
    <brk id="222" max="10" man="1"/>
    <brk id="244" max="10" man="1"/>
    <brk id="262" max="10" man="1"/>
    <brk id="313" max="10" man="1"/>
    <brk id="368" max="6" man="1"/>
    <brk id="416" max="10" man="1"/>
    <brk id="446" max="10" man="1"/>
    <brk id="470" max="10" man="1"/>
    <brk id="514" max="10" man="1"/>
    <brk id="518" max="10" man="1"/>
    <brk id="561" max="10" man="1"/>
    <brk id="585" max="10" man="1"/>
    <brk id="594" max="10" man="1"/>
    <brk id="611" max="10" man="1"/>
    <brk id="632" max="10" man="1"/>
    <brk id="651" max="10" man="1"/>
    <brk id="708" max="6" man="1"/>
    <brk id="722" max="10" man="1"/>
    <brk id="750" max="10" man="1"/>
    <brk id="758"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H1054"/>
  <sheetViews>
    <sheetView showGridLines="0" showZeros="0" tabSelected="1" topLeftCell="A522" zoomScaleNormal="100" zoomScaleSheetLayoutView="100" workbookViewId="0">
      <selection activeCell="C546" sqref="C546:O546"/>
    </sheetView>
  </sheetViews>
  <sheetFormatPr defaultColWidth="0" defaultRowHeight="0" customHeight="1" zeroHeight="1"/>
  <cols>
    <col min="1" max="36" width="2.5703125" style="15" customWidth="1"/>
    <col min="37" max="37" width="2.85546875" style="15" customWidth="1"/>
    <col min="38" max="38" width="2.5703125" style="15" customWidth="1"/>
    <col min="39" max="39" width="2.5703125" style="15" hidden="1" customWidth="1"/>
    <col min="40" max="40" width="8.5703125" style="15" hidden="1" customWidth="1"/>
    <col min="41" max="41" width="2.5703125" style="15" hidden="1" customWidth="1"/>
    <col min="42" max="42" width="3.28515625" style="15" hidden="1" customWidth="1"/>
    <col min="43" max="44" width="2.5703125" style="15" hidden="1" customWidth="1"/>
    <col min="45" max="45" width="5.5703125" style="15" hidden="1" customWidth="1"/>
    <col min="46" max="46" width="5.7109375" style="15" hidden="1" customWidth="1"/>
    <col min="47" max="47" width="7.7109375" style="15" hidden="1" customWidth="1"/>
    <col min="48" max="53" width="6.7109375" style="15" hidden="1" customWidth="1"/>
    <col min="54" max="54" width="15" style="15" hidden="1" customWidth="1"/>
    <col min="55" max="59" width="12.7109375" style="15" hidden="1" customWidth="1"/>
    <col min="60" max="60" width="11.5703125" style="15" hidden="1" customWidth="1"/>
    <col min="61" max="61" width="17.85546875" style="15" hidden="1" customWidth="1"/>
    <col min="62" max="62" width="12.5703125" style="15" hidden="1" customWidth="1"/>
    <col min="63" max="63" width="11.5703125" style="15" hidden="1" customWidth="1"/>
    <col min="64" max="65" width="11.7109375" style="15" hidden="1" customWidth="1"/>
    <col min="66" max="66" width="12.85546875" style="15" hidden="1" customWidth="1"/>
    <col min="67" max="82" width="2.7109375" style="15" hidden="1" customWidth="1"/>
    <col min="83" max="83" width="12.85546875" style="15" hidden="1" customWidth="1"/>
    <col min="84" max="16384" width="8.85546875" style="15" hidden="1"/>
  </cols>
  <sheetData>
    <row r="1" spans="1:38" ht="12.75">
      <c r="A1" s="29"/>
      <c r="B1" s="29"/>
      <c r="C1" s="29"/>
      <c r="D1" s="29"/>
      <c r="E1" s="29"/>
      <c r="F1" s="29"/>
      <c r="G1" s="3"/>
      <c r="H1" s="29"/>
      <c r="I1" s="29"/>
      <c r="J1" s="166"/>
      <c r="K1" s="29"/>
      <c r="L1" s="29"/>
      <c r="M1" s="29"/>
      <c r="N1" s="29"/>
      <c r="O1" s="29"/>
      <c r="P1" s="29"/>
      <c r="Q1" s="29"/>
      <c r="R1" s="29"/>
      <c r="S1" s="29"/>
      <c r="T1" s="29"/>
      <c r="U1" s="29"/>
      <c r="V1" s="29"/>
      <c r="W1" s="29"/>
      <c r="X1" s="29"/>
      <c r="Y1" s="29"/>
      <c r="Z1" s="29"/>
      <c r="AA1" s="29"/>
      <c r="AB1" s="29"/>
      <c r="AC1" s="29"/>
      <c r="AD1" s="29"/>
      <c r="AE1" s="29"/>
      <c r="AF1" s="29"/>
      <c r="AG1" s="29"/>
      <c r="AH1" s="29"/>
      <c r="AI1" s="29"/>
      <c r="AK1" s="3"/>
      <c r="AL1" s="3"/>
    </row>
    <row r="2" spans="1:38" ht="12.75">
      <c r="A2" s="29"/>
      <c r="B2" s="29"/>
      <c r="C2" s="29"/>
      <c r="D2" s="29"/>
      <c r="E2" s="29"/>
      <c r="F2" s="29"/>
      <c r="G2" s="29"/>
      <c r="H2" s="29"/>
      <c r="I2" s="29"/>
      <c r="J2" s="29"/>
      <c r="K2" s="29"/>
      <c r="L2" s="29"/>
      <c r="M2" s="29"/>
      <c r="N2" s="29"/>
      <c r="O2" s="29"/>
      <c r="P2" s="29"/>
      <c r="Q2" s="29"/>
      <c r="R2" s="29"/>
      <c r="S2" s="29"/>
      <c r="T2" s="29"/>
      <c r="U2" s="29"/>
      <c r="V2" s="29"/>
      <c r="W2" s="29"/>
      <c r="X2" s="29"/>
      <c r="Y2" s="29"/>
      <c r="Z2" s="29"/>
      <c r="AA2" s="29"/>
      <c r="AB2" s="29"/>
      <c r="AC2" s="29"/>
      <c r="AD2" s="29"/>
      <c r="AE2" s="29"/>
      <c r="AF2" s="29"/>
      <c r="AG2" s="29"/>
      <c r="AH2" s="29"/>
      <c r="AI2" s="29"/>
      <c r="AK2" s="3"/>
      <c r="AL2" s="3"/>
    </row>
    <row r="3" spans="1:38" ht="12.75">
      <c r="A3" s="29"/>
      <c r="B3" s="29"/>
      <c r="C3" s="29"/>
      <c r="D3" s="29"/>
      <c r="E3" s="29"/>
      <c r="F3" s="29"/>
      <c r="G3" s="3"/>
      <c r="H3" s="29"/>
      <c r="I3" s="29"/>
      <c r="J3" s="29"/>
      <c r="K3" s="29"/>
      <c r="L3" s="29"/>
      <c r="M3" s="29"/>
      <c r="N3" s="29"/>
      <c r="O3" s="29"/>
      <c r="P3" s="29"/>
      <c r="Q3" s="29"/>
      <c r="R3" s="29"/>
      <c r="S3" s="29"/>
      <c r="T3" s="29"/>
      <c r="U3" s="29"/>
      <c r="V3" s="29"/>
      <c r="W3" s="29"/>
      <c r="X3" s="29"/>
      <c r="Y3" s="29"/>
      <c r="Z3" s="29"/>
      <c r="AA3" s="29"/>
      <c r="AB3" s="29"/>
      <c r="AC3" s="29"/>
      <c r="AD3" s="29"/>
      <c r="AE3" s="29"/>
      <c r="AF3" s="29"/>
      <c r="AG3" s="29"/>
      <c r="AH3" s="29"/>
      <c r="AI3" s="29"/>
      <c r="AK3" s="3"/>
      <c r="AL3" s="3"/>
    </row>
    <row r="4" spans="1:38" ht="12.75">
      <c r="A4" s="29"/>
      <c r="B4" s="29"/>
      <c r="C4" s="29"/>
      <c r="D4" s="29"/>
      <c r="E4" s="29"/>
      <c r="F4" s="29"/>
      <c r="G4" s="29"/>
      <c r="H4" s="29"/>
      <c r="I4" s="29"/>
      <c r="J4" s="29"/>
      <c r="K4" s="29"/>
      <c r="L4" s="29"/>
      <c r="M4" s="29"/>
      <c r="N4" s="29"/>
      <c r="O4" s="29"/>
      <c r="P4" s="29"/>
      <c r="Q4" s="29"/>
      <c r="R4" s="29"/>
      <c r="S4" s="29"/>
      <c r="T4" s="29"/>
      <c r="U4" s="29"/>
      <c r="V4" s="29"/>
      <c r="W4" s="29"/>
      <c r="X4" s="29"/>
    </row>
    <row r="5" spans="1:38" ht="12.75">
      <c r="A5" s="29"/>
      <c r="B5" s="29"/>
      <c r="C5" s="29"/>
      <c r="D5" s="29"/>
      <c r="E5" s="29"/>
      <c r="F5" s="29"/>
      <c r="G5" s="3"/>
      <c r="H5" s="29"/>
      <c r="I5" s="29"/>
      <c r="J5" s="29"/>
      <c r="K5" s="29"/>
      <c r="L5" s="29"/>
      <c r="M5" s="29"/>
      <c r="N5" s="29"/>
      <c r="O5" s="29"/>
      <c r="P5" s="29"/>
      <c r="Q5" s="29"/>
      <c r="R5" s="29"/>
      <c r="S5" s="29"/>
      <c r="T5" s="29"/>
      <c r="U5" s="29"/>
      <c r="V5" s="29"/>
      <c r="W5" s="29"/>
      <c r="X5" s="29"/>
    </row>
    <row r="6" spans="1:38" ht="12.75">
      <c r="A6" s="29"/>
      <c r="B6" s="29"/>
      <c r="C6" s="29"/>
      <c r="D6" s="29"/>
      <c r="E6" s="29"/>
      <c r="F6" s="29"/>
      <c r="G6" s="29"/>
      <c r="H6" s="29"/>
      <c r="I6" s="29"/>
      <c r="J6" s="29"/>
      <c r="K6" s="29"/>
      <c r="L6" s="29"/>
      <c r="M6" s="29"/>
      <c r="N6" s="29"/>
      <c r="O6" s="29"/>
      <c r="P6" s="29"/>
      <c r="Q6" s="29"/>
      <c r="R6" s="29"/>
      <c r="S6" s="29"/>
      <c r="T6" s="29"/>
      <c r="U6" s="29"/>
      <c r="V6" s="29"/>
      <c r="W6" s="29"/>
      <c r="X6" s="29"/>
      <c r="Y6" s="29"/>
      <c r="Z6" s="29"/>
      <c r="AA6" s="29"/>
      <c r="AB6" s="29"/>
      <c r="AC6" s="29"/>
      <c r="AD6" s="29"/>
      <c r="AE6" s="29"/>
      <c r="AF6" s="29"/>
      <c r="AG6" s="29"/>
      <c r="AH6" s="29"/>
      <c r="AI6" s="29"/>
      <c r="AK6" s="3"/>
      <c r="AL6" s="3"/>
    </row>
    <row r="7" spans="1:38" ht="12.75">
      <c r="A7" s="29"/>
      <c r="B7" s="29"/>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29"/>
      <c r="AE7" s="29"/>
      <c r="AF7" s="29"/>
      <c r="AG7" s="29"/>
      <c r="AH7" s="29"/>
      <c r="AI7" s="29"/>
      <c r="AK7" s="3"/>
      <c r="AL7" s="3"/>
    </row>
    <row r="8" spans="1:38" ht="18.75">
      <c r="A8" s="1097" t="s">
        <v>108</v>
      </c>
      <c r="B8" s="1097"/>
      <c r="C8" s="1097"/>
      <c r="D8" s="1097"/>
      <c r="E8" s="1097"/>
      <c r="F8" s="1097"/>
      <c r="G8" s="1097"/>
      <c r="H8" s="1097"/>
      <c r="I8" s="1097"/>
      <c r="J8" s="1097"/>
      <c r="K8" s="1097"/>
      <c r="L8" s="1097"/>
      <c r="M8" s="1097"/>
      <c r="N8" s="1097"/>
      <c r="O8" s="1097"/>
      <c r="P8" s="1097"/>
      <c r="Q8" s="1097"/>
      <c r="R8" s="1097"/>
      <c r="S8" s="1097"/>
      <c r="T8" s="1097"/>
      <c r="U8" s="1097"/>
      <c r="V8" s="1097"/>
      <c r="W8" s="1097"/>
      <c r="X8" s="1097"/>
      <c r="Y8" s="1097"/>
      <c r="Z8" s="1097"/>
      <c r="AA8" s="1097"/>
      <c r="AB8" s="1097"/>
      <c r="AC8" s="1097"/>
      <c r="AD8" s="1097"/>
      <c r="AE8" s="1097"/>
      <c r="AF8" s="1097"/>
      <c r="AG8" s="1097"/>
      <c r="AH8" s="1097"/>
      <c r="AI8" s="1097"/>
      <c r="AJ8" s="1097"/>
      <c r="AK8" s="1097"/>
      <c r="AL8" s="1097"/>
    </row>
    <row r="9" spans="1:38" ht="15" customHeight="1">
      <c r="A9" s="1373" t="s">
        <v>1597</v>
      </c>
      <c r="B9" s="1373"/>
      <c r="C9" s="1373"/>
      <c r="D9" s="1373"/>
      <c r="E9" s="1373"/>
      <c r="F9" s="1373"/>
      <c r="G9" s="1373"/>
      <c r="H9" s="1373"/>
      <c r="I9" s="1373"/>
      <c r="J9" s="1373"/>
      <c r="K9" s="1373"/>
      <c r="L9" s="1373"/>
      <c r="M9" s="1373"/>
      <c r="N9" s="1373"/>
      <c r="O9" s="1373"/>
      <c r="P9" s="1373"/>
      <c r="Q9" s="1373"/>
      <c r="R9" s="1373"/>
      <c r="S9" s="1373"/>
      <c r="T9" s="1373"/>
      <c r="U9" s="1373"/>
      <c r="V9" s="1373"/>
      <c r="W9" s="1373"/>
      <c r="X9" s="1373"/>
      <c r="Y9" s="1373"/>
      <c r="Z9" s="1373"/>
      <c r="AA9" s="1373"/>
      <c r="AB9" s="1373"/>
      <c r="AC9" s="1373"/>
      <c r="AD9" s="1373"/>
      <c r="AE9" s="1373"/>
      <c r="AF9" s="1373"/>
      <c r="AG9" s="1373"/>
      <c r="AH9" s="1373"/>
      <c r="AI9" s="1373"/>
      <c r="AJ9" s="1373"/>
      <c r="AK9" s="1373"/>
      <c r="AL9" s="1373"/>
    </row>
    <row r="10" spans="1:38" ht="15" customHeight="1">
      <c r="A10" s="1354" t="s">
        <v>1579</v>
      </c>
      <c r="B10" s="1354"/>
      <c r="C10" s="1354"/>
      <c r="D10" s="1354"/>
      <c r="E10" s="1354"/>
      <c r="F10" s="1354"/>
      <c r="G10" s="1354"/>
      <c r="H10" s="1354"/>
      <c r="I10" s="1354"/>
      <c r="J10" s="1354"/>
      <c r="K10" s="1354"/>
      <c r="L10" s="1354"/>
      <c r="M10" s="1354"/>
      <c r="N10" s="1354"/>
      <c r="O10" s="1354"/>
      <c r="P10" s="1354"/>
      <c r="Q10" s="1354"/>
      <c r="R10" s="1354"/>
      <c r="S10" s="1354"/>
      <c r="T10" s="1354"/>
      <c r="U10" s="1354"/>
      <c r="V10" s="1354"/>
      <c r="W10" s="1354"/>
      <c r="X10" s="1354"/>
      <c r="Y10" s="1354"/>
      <c r="Z10" s="1354"/>
      <c r="AA10" s="1354"/>
      <c r="AB10" s="1354"/>
      <c r="AC10" s="1354"/>
      <c r="AD10" s="1354"/>
      <c r="AE10" s="1354"/>
      <c r="AF10" s="1354"/>
      <c r="AG10" s="1354"/>
      <c r="AH10" s="1354"/>
      <c r="AI10" s="1354"/>
      <c r="AJ10" s="1354"/>
      <c r="AK10" s="1354"/>
      <c r="AL10" s="1354"/>
    </row>
    <row r="11" spans="1:38" ht="15" customHeight="1">
      <c r="A11" s="1354" t="s">
        <v>1580</v>
      </c>
      <c r="B11" s="1354"/>
      <c r="C11" s="1354"/>
      <c r="D11" s="1354"/>
      <c r="E11" s="1354"/>
      <c r="F11" s="1354"/>
      <c r="G11" s="1354"/>
      <c r="H11" s="1354"/>
      <c r="I11" s="1354"/>
      <c r="J11" s="1354"/>
      <c r="K11" s="1354"/>
      <c r="L11" s="1354"/>
      <c r="M11" s="1354"/>
      <c r="N11" s="1354"/>
      <c r="O11" s="1354"/>
      <c r="P11" s="1354"/>
      <c r="Q11" s="1354"/>
      <c r="R11" s="1354"/>
      <c r="S11" s="1354"/>
      <c r="T11" s="1354"/>
      <c r="U11" s="1354"/>
      <c r="V11" s="1354"/>
      <c r="W11" s="1354"/>
      <c r="X11" s="1354"/>
      <c r="Y11" s="1354"/>
      <c r="Z11" s="1354"/>
      <c r="AA11" s="1354"/>
      <c r="AB11" s="1354"/>
      <c r="AC11" s="1354"/>
      <c r="AD11" s="1354"/>
      <c r="AE11" s="1354"/>
      <c r="AF11" s="1354"/>
      <c r="AG11" s="1354"/>
      <c r="AH11" s="1354"/>
      <c r="AI11" s="1354"/>
      <c r="AJ11" s="1354"/>
      <c r="AK11" s="1354"/>
      <c r="AL11" s="1354"/>
    </row>
    <row r="12" spans="1:38" ht="12.75">
      <c r="A12" s="1356" t="s">
        <v>1606</v>
      </c>
      <c r="B12" s="1357"/>
      <c r="C12" s="1357"/>
      <c r="D12" s="1357"/>
      <c r="E12" s="1357"/>
      <c r="F12" s="1357"/>
      <c r="G12" s="1357"/>
      <c r="H12" s="1357"/>
      <c r="I12" s="1357"/>
      <c r="J12" s="1357"/>
      <c r="K12" s="1357"/>
      <c r="L12" s="1357"/>
      <c r="M12" s="1357"/>
      <c r="N12" s="1357"/>
      <c r="O12" s="1357"/>
      <c r="P12" s="1357"/>
      <c r="Q12" s="1357"/>
      <c r="R12" s="1357"/>
      <c r="S12" s="1357"/>
      <c r="T12" s="1357"/>
      <c r="U12" s="1357"/>
      <c r="V12" s="1357"/>
      <c r="W12" s="1357"/>
      <c r="X12" s="1357"/>
      <c r="Y12" s="1357"/>
      <c r="Z12" s="1357"/>
      <c r="AA12" s="1357"/>
      <c r="AB12" s="1357"/>
      <c r="AC12" s="1357"/>
      <c r="AD12" s="1357"/>
      <c r="AE12" s="1357"/>
      <c r="AF12" s="1357"/>
      <c r="AG12" s="1357"/>
      <c r="AH12" s="1357"/>
      <c r="AI12" s="1357"/>
      <c r="AJ12" s="1357"/>
      <c r="AK12" s="1357"/>
      <c r="AL12" s="1357"/>
    </row>
    <row r="13" spans="1:38" ht="12.75">
      <c r="A13" s="975" t="s">
        <v>1509</v>
      </c>
      <c r="B13" s="975"/>
      <c r="C13" s="975"/>
      <c r="D13" s="975"/>
      <c r="E13" s="975"/>
      <c r="F13" s="975"/>
      <c r="G13" s="975"/>
      <c r="H13" s="975"/>
      <c r="I13" s="975"/>
      <c r="J13" s="975"/>
      <c r="K13" s="975"/>
      <c r="L13" s="975"/>
      <c r="M13" s="975"/>
      <c r="N13" s="975"/>
      <c r="O13" s="975"/>
      <c r="P13" s="975"/>
      <c r="Q13" s="975"/>
      <c r="R13" s="975"/>
      <c r="S13" s="975"/>
      <c r="T13" s="975"/>
      <c r="U13" s="975"/>
      <c r="V13" s="975"/>
      <c r="W13" s="975"/>
      <c r="X13" s="975"/>
      <c r="Y13" s="975"/>
      <c r="Z13" s="975"/>
      <c r="AA13" s="975"/>
      <c r="AB13" s="975"/>
      <c r="AC13" s="975"/>
      <c r="AD13" s="975"/>
      <c r="AE13" s="975"/>
      <c r="AF13" s="975"/>
      <c r="AG13" s="975"/>
      <c r="AH13" s="975"/>
      <c r="AI13" s="975"/>
      <c r="AJ13" s="975"/>
      <c r="AK13" s="975"/>
      <c r="AL13" s="975"/>
    </row>
    <row r="14" spans="1:38" ht="12.75" customHeight="1" thickBot="1">
      <c r="A14" s="976"/>
      <c r="B14" s="976"/>
      <c r="C14" s="976"/>
      <c r="D14" s="976"/>
      <c r="E14" s="976"/>
      <c r="F14" s="976"/>
      <c r="G14" s="976"/>
      <c r="H14" s="976"/>
      <c r="I14" s="976"/>
      <c r="J14" s="976"/>
      <c r="K14" s="976"/>
      <c r="L14" s="976"/>
      <c r="M14" s="976"/>
      <c r="N14" s="976"/>
      <c r="O14" s="976"/>
      <c r="P14" s="976"/>
      <c r="Q14" s="976"/>
      <c r="R14" s="976"/>
      <c r="S14" s="976"/>
      <c r="T14" s="976"/>
      <c r="U14" s="976"/>
      <c r="V14" s="976"/>
      <c r="W14" s="976"/>
      <c r="X14" s="976"/>
      <c r="Y14" s="976"/>
      <c r="Z14" s="976"/>
      <c r="AA14" s="976"/>
      <c r="AB14" s="976"/>
      <c r="AC14" s="976"/>
      <c r="AD14" s="976"/>
      <c r="AE14" s="976"/>
      <c r="AF14" s="976"/>
      <c r="AG14" s="976"/>
      <c r="AH14" s="976"/>
      <c r="AI14" s="976"/>
      <c r="AJ14" s="976"/>
      <c r="AK14" s="976"/>
      <c r="AL14" s="976"/>
    </row>
    <row r="15" spans="1:38" ht="12.75" customHeight="1" thickTop="1">
      <c r="A15" s="152"/>
      <c r="B15" s="152"/>
      <c r="C15" s="152"/>
      <c r="D15" s="152"/>
      <c r="E15" s="152"/>
      <c r="F15" s="152"/>
      <c r="G15" s="152"/>
      <c r="AC15" s="152"/>
      <c r="AD15" s="152"/>
      <c r="AE15" s="152"/>
      <c r="AF15" s="152"/>
      <c r="AG15" s="152"/>
      <c r="AH15" s="152"/>
      <c r="AI15" s="152"/>
      <c r="AJ15" s="152"/>
      <c r="AK15" s="152"/>
      <c r="AL15" s="152"/>
    </row>
    <row r="16" spans="1:38" ht="12.75" customHeight="1">
      <c r="A16" s="141" t="s">
        <v>1494</v>
      </c>
      <c r="C16" s="8"/>
      <c r="D16" s="8"/>
      <c r="E16" s="8"/>
      <c r="F16" s="8"/>
      <c r="G16" s="8"/>
      <c r="H16" s="1362" t="s">
        <v>1708</v>
      </c>
      <c r="I16" s="1124"/>
      <c r="J16" s="1124"/>
      <c r="K16" s="1124"/>
      <c r="L16" s="1124"/>
      <c r="M16" s="1124"/>
      <c r="N16" s="1124"/>
      <c r="O16" s="1124"/>
      <c r="P16" s="1124"/>
      <c r="Q16" s="1124"/>
      <c r="R16" s="1124"/>
      <c r="S16" s="1124"/>
      <c r="T16" s="1124"/>
      <c r="U16" s="1124"/>
      <c r="V16" s="1124"/>
      <c r="W16" s="1124"/>
      <c r="X16" s="1124"/>
      <c r="Y16" s="1124"/>
      <c r="Z16" s="1124"/>
      <c r="AA16" s="1124"/>
      <c r="AB16" s="1124"/>
      <c r="AC16" s="1124"/>
      <c r="AD16" s="1124"/>
      <c r="AE16" s="1124"/>
      <c r="AF16" s="1124"/>
      <c r="AG16" s="1124"/>
      <c r="AH16" s="1124"/>
      <c r="AI16" s="1124"/>
      <c r="AJ16" s="1124"/>
    </row>
    <row r="17" spans="1:39" ht="12.75" customHeight="1"/>
    <row r="18" spans="1:39" ht="12.75" customHeight="1">
      <c r="A18" s="141" t="s">
        <v>109</v>
      </c>
      <c r="C18" s="8"/>
      <c r="D18" s="8"/>
      <c r="E18" s="8"/>
      <c r="F18" s="8"/>
      <c r="G18" s="8"/>
      <c r="H18" s="1107" t="s">
        <v>1665</v>
      </c>
      <c r="I18" s="1141"/>
      <c r="J18" s="1141"/>
      <c r="K18" s="1141"/>
      <c r="L18" s="1141"/>
      <c r="M18" s="1141"/>
      <c r="N18" s="1141"/>
      <c r="O18" s="1141"/>
      <c r="P18" s="1141"/>
      <c r="Q18" s="1141"/>
      <c r="R18" s="1141"/>
      <c r="S18" s="1141"/>
      <c r="T18" s="1141"/>
      <c r="U18" s="1141"/>
      <c r="V18" s="1141"/>
      <c r="W18" s="1141"/>
      <c r="X18" s="1141"/>
      <c r="Y18" s="1141"/>
      <c r="Z18" s="1141"/>
      <c r="AA18" s="1141"/>
      <c r="AB18" s="1141"/>
      <c r="AC18" s="1141"/>
      <c r="AD18" s="1141"/>
      <c r="AE18" s="1141"/>
      <c r="AF18" s="1141"/>
      <c r="AG18" s="1141"/>
      <c r="AH18" s="1141"/>
      <c r="AI18" s="1141"/>
      <c r="AJ18" s="1141"/>
    </row>
    <row r="19" spans="1:39" ht="12.75" customHeight="1"/>
    <row r="20" spans="1:39" ht="14.25" customHeight="1">
      <c r="A20" s="1376" t="s">
        <v>998</v>
      </c>
      <c r="B20" s="1376"/>
      <c r="C20" s="1376"/>
      <c r="D20" s="1376"/>
      <c r="E20" s="1376"/>
      <c r="F20" s="1376"/>
      <c r="G20" s="1376"/>
      <c r="H20" s="1376"/>
      <c r="I20" s="1376"/>
      <c r="J20" s="1376"/>
      <c r="K20" s="1376"/>
      <c r="L20" s="1376"/>
      <c r="M20" s="1376"/>
      <c r="N20" s="1376"/>
      <c r="O20" s="1376"/>
      <c r="P20" s="1376"/>
      <c r="Q20" s="1376"/>
      <c r="R20" s="1376"/>
      <c r="S20" s="1376"/>
      <c r="T20" s="1376"/>
      <c r="U20" s="1376"/>
      <c r="V20" s="1376"/>
      <c r="W20" s="1376"/>
      <c r="X20" s="1376"/>
      <c r="Y20" s="1376"/>
      <c r="Z20" s="1376"/>
      <c r="AA20" s="1376"/>
      <c r="AB20" s="1376"/>
      <c r="AC20" s="1376"/>
      <c r="AD20" s="1376"/>
      <c r="AE20" s="1376"/>
      <c r="AF20" s="1376"/>
      <c r="AG20" s="1376"/>
      <c r="AH20" s="1376"/>
      <c r="AI20" s="1376"/>
      <c r="AJ20" s="1376"/>
      <c r="AK20" s="1376"/>
      <c r="AL20" s="1376"/>
    </row>
    <row r="21" spans="1:39" ht="12.75" customHeight="1">
      <c r="A21" s="1348" t="s">
        <v>1204</v>
      </c>
      <c r="B21" s="1348"/>
      <c r="C21" s="1348"/>
      <c r="D21" s="1348"/>
      <c r="E21" s="1348"/>
      <c r="F21" s="1348"/>
      <c r="G21" s="1348"/>
      <c r="H21" s="1348"/>
      <c r="I21" s="1348"/>
      <c r="J21" s="1348"/>
      <c r="K21" s="1348"/>
      <c r="L21" s="1348"/>
      <c r="M21" s="1348"/>
      <c r="N21" s="1348"/>
      <c r="O21" s="1348"/>
      <c r="P21" s="1348"/>
      <c r="Q21" s="1348"/>
      <c r="R21" s="1348"/>
      <c r="S21" s="1348"/>
      <c r="T21" s="1348"/>
      <c r="U21" s="1348"/>
      <c r="V21" s="1348"/>
      <c r="W21" s="1348"/>
      <c r="X21" s="1348"/>
      <c r="Y21" s="1348"/>
      <c r="Z21" s="1348"/>
      <c r="AA21" s="1348"/>
      <c r="AB21" s="1348"/>
      <c r="AC21" s="1348"/>
      <c r="AD21" s="1348"/>
      <c r="AE21" s="1348"/>
      <c r="AF21" s="1348"/>
      <c r="AG21" s="1348"/>
      <c r="AH21" s="1348"/>
      <c r="AI21" s="1348"/>
      <c r="AJ21" s="1348"/>
      <c r="AK21" s="1348"/>
      <c r="AL21" s="1348"/>
    </row>
    <row r="22" spans="1:39" ht="12.75" customHeight="1">
      <c r="A22" s="30"/>
      <c r="B22" s="8"/>
      <c r="C22" s="8"/>
      <c r="D22" s="8"/>
      <c r="E22" s="8"/>
      <c r="F22" s="8"/>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row>
    <row r="23" spans="1:39" ht="12.75" customHeight="1">
      <c r="A23" s="194" t="s">
        <v>1497</v>
      </c>
      <c r="C23" s="188"/>
      <c r="D23" s="188"/>
      <c r="E23" s="188"/>
      <c r="F23" s="188"/>
      <c r="G23" s="188"/>
      <c r="H23" s="188"/>
      <c r="I23" s="188"/>
      <c r="J23" s="188"/>
      <c r="K23" s="188"/>
      <c r="L23" s="188"/>
      <c r="M23" s="188"/>
      <c r="N23" s="188"/>
      <c r="O23" s="188"/>
      <c r="P23" s="188"/>
      <c r="Q23" s="188"/>
      <c r="R23" s="188"/>
      <c r="S23" s="188"/>
      <c r="T23" s="188"/>
      <c r="U23" s="188"/>
      <c r="V23" s="188"/>
      <c r="W23" s="188"/>
      <c r="X23" s="188"/>
      <c r="Y23" s="188"/>
      <c r="Z23" s="188"/>
      <c r="AA23" s="32"/>
      <c r="AB23" s="32"/>
      <c r="AC23" s="32"/>
      <c r="AD23" s="32"/>
      <c r="AE23" s="32"/>
      <c r="AF23" s="32"/>
      <c r="AG23" s="32"/>
      <c r="AH23" s="32"/>
      <c r="AI23" s="32"/>
      <c r="AJ23" s="32"/>
      <c r="AK23" s="32"/>
      <c r="AL23" s="32"/>
      <c r="AM23" s="32"/>
    </row>
    <row r="24" spans="1:39" ht="12.75" customHeight="1">
      <c r="A24" s="187" t="s">
        <v>1153</v>
      </c>
      <c r="C24" s="188"/>
      <c r="D24" s="188"/>
      <c r="E24" s="188"/>
      <c r="F24" s="188"/>
      <c r="G24" s="188"/>
      <c r="H24" s="188"/>
      <c r="I24" s="188"/>
      <c r="J24" s="188"/>
      <c r="K24" s="188"/>
      <c r="L24" s="188"/>
      <c r="M24" s="188"/>
      <c r="N24" s="188"/>
      <c r="O24" s="188"/>
      <c r="P24" s="188"/>
      <c r="Q24" s="188"/>
      <c r="R24" s="188"/>
      <c r="S24" s="188"/>
      <c r="T24" s="188"/>
      <c r="U24" s="188"/>
      <c r="V24" s="188"/>
      <c r="W24" s="188"/>
      <c r="X24" s="188"/>
      <c r="Y24" s="188"/>
      <c r="Z24" s="188"/>
      <c r="AA24" s="32"/>
      <c r="AB24" s="32"/>
      <c r="AC24" s="32"/>
      <c r="AD24" s="32"/>
      <c r="AE24" s="32"/>
      <c r="AF24" s="32"/>
      <c r="AG24" s="32"/>
      <c r="AH24" s="32"/>
      <c r="AI24" s="32"/>
      <c r="AJ24" s="32"/>
      <c r="AK24" s="32"/>
      <c r="AL24" s="32"/>
      <c r="AM24" s="32"/>
    </row>
    <row r="25" spans="1:39" ht="12.75" customHeight="1">
      <c r="A25" s="28"/>
      <c r="C25" s="28"/>
      <c r="D25" s="28"/>
      <c r="E25" s="28"/>
      <c r="F25" s="28"/>
      <c r="G25" s="28"/>
      <c r="H25" s="28"/>
      <c r="I25" s="28"/>
      <c r="J25" s="28"/>
      <c r="K25" s="28"/>
      <c r="L25" s="28"/>
      <c r="M25" s="28"/>
      <c r="N25" s="28"/>
      <c r="O25" s="28"/>
      <c r="P25" s="28"/>
      <c r="Q25" s="28"/>
      <c r="R25" s="28"/>
      <c r="S25" s="28"/>
      <c r="T25" s="28"/>
      <c r="U25" s="28"/>
      <c r="V25" s="28"/>
      <c r="W25" s="28"/>
      <c r="X25" s="28"/>
      <c r="Y25" s="28"/>
      <c r="Z25" s="28"/>
      <c r="AA25" s="28"/>
      <c r="AB25" s="28"/>
      <c r="AC25" s="28"/>
      <c r="AD25" s="28"/>
      <c r="AE25" s="28"/>
      <c r="AF25" s="28"/>
      <c r="AG25" s="28"/>
      <c r="AH25" s="28"/>
      <c r="AI25" s="28"/>
      <c r="AJ25" s="28"/>
      <c r="AK25" s="8"/>
    </row>
    <row r="26" spans="1:39" ht="12.75" customHeight="1">
      <c r="A26" s="8"/>
      <c r="C26" s="8"/>
      <c r="D26" s="8"/>
      <c r="E26" s="8"/>
      <c r="F26" s="8"/>
      <c r="G26" s="8"/>
      <c r="H26" s="8"/>
      <c r="I26" s="8"/>
      <c r="J26" s="8"/>
      <c r="K26" s="8"/>
      <c r="L26" s="8"/>
      <c r="M26" s="1361">
        <f>IF(P204&gt;0,IF('FARMWORKER Basis &amp; Credits'!AB55&gt;0,'FARMWORKER Basis &amp; Credits'!AB55,'FARMWORKER Basis &amp; Credits'!AC55),IF('Basis &amp; Credits'!AB55&gt;0,'Basis &amp; Credits'!AB55,'Basis &amp; Credits'!AC55))</f>
        <v>1814104</v>
      </c>
      <c r="N26" s="1361"/>
      <c r="O26" s="1361"/>
      <c r="P26" s="1361"/>
      <c r="Q26" s="1361"/>
      <c r="R26" s="8" t="s">
        <v>869</v>
      </c>
      <c r="S26" s="8"/>
      <c r="T26" s="8"/>
      <c r="U26" s="8"/>
      <c r="V26" s="8"/>
      <c r="W26" s="8"/>
      <c r="X26" s="8"/>
      <c r="Y26" s="8"/>
      <c r="Z26" s="8"/>
      <c r="AF26" s="8"/>
      <c r="AG26" s="8"/>
      <c r="AH26" s="8"/>
      <c r="AI26" s="8"/>
      <c r="AJ26" s="8"/>
      <c r="AK26" s="8"/>
    </row>
    <row r="27" spans="1:39" ht="12.75" customHeight="1">
      <c r="A27" s="8"/>
      <c r="C27" s="8"/>
      <c r="D27" s="8"/>
      <c r="E27" s="8"/>
      <c r="F27" s="8"/>
      <c r="G27" s="8"/>
      <c r="H27" s="8"/>
      <c r="I27" s="8"/>
      <c r="J27" s="8"/>
      <c r="K27" s="8"/>
      <c r="L27" s="8"/>
      <c r="M27" s="1288">
        <f>IF('FARMWORKER Basis &amp; Credits'!AB76&gt;0,'FARMWORKER Basis &amp; Credits'!AB76,0)</f>
        <v>0</v>
      </c>
      <c r="N27" s="1288"/>
      <c r="O27" s="1288"/>
      <c r="P27" s="1288"/>
      <c r="Q27" s="1288"/>
      <c r="R27" s="8" t="s">
        <v>1152</v>
      </c>
      <c r="S27" s="8"/>
      <c r="T27" s="8"/>
      <c r="U27" s="8"/>
      <c r="V27" s="8"/>
      <c r="W27" s="8"/>
      <c r="X27" s="8"/>
      <c r="Y27" s="8"/>
      <c r="Z27" s="8"/>
      <c r="AF27" s="8"/>
      <c r="AG27" s="8"/>
      <c r="AH27" s="8"/>
      <c r="AI27" s="8"/>
      <c r="AJ27" s="8"/>
      <c r="AK27" s="8"/>
    </row>
    <row r="28" spans="1:39" ht="12.75" customHeight="1">
      <c r="A28" s="8"/>
      <c r="C28" s="8"/>
      <c r="D28" s="8"/>
      <c r="E28" s="8"/>
      <c r="F28" s="8"/>
      <c r="G28" s="8"/>
      <c r="H28" s="8"/>
      <c r="I28" s="8"/>
      <c r="J28" s="8"/>
      <c r="K28" s="8"/>
      <c r="L28" s="8"/>
      <c r="M28" s="34"/>
      <c r="N28" s="8"/>
      <c r="O28" s="8"/>
      <c r="P28" s="8"/>
      <c r="Q28" s="8"/>
      <c r="R28" s="8"/>
      <c r="S28" s="8"/>
      <c r="T28" s="8"/>
      <c r="U28" s="8"/>
      <c r="V28" s="8"/>
      <c r="W28" s="8"/>
      <c r="X28" s="8"/>
      <c r="Y28" s="8"/>
      <c r="Z28" s="8"/>
      <c r="AF28" s="8"/>
      <c r="AG28" s="8"/>
      <c r="AH28" s="8"/>
      <c r="AI28" s="8"/>
      <c r="AJ28" s="8"/>
      <c r="AK28" s="8"/>
    </row>
    <row r="29" spans="1:39" ht="12.75" customHeight="1">
      <c r="A29" s="8" t="s">
        <v>851</v>
      </c>
      <c r="C29" s="8"/>
      <c r="D29" s="8"/>
      <c r="E29" s="8"/>
      <c r="F29" s="8"/>
      <c r="G29" s="8"/>
      <c r="H29" s="8"/>
      <c r="I29" s="8"/>
      <c r="J29" s="8"/>
      <c r="K29" s="8"/>
      <c r="L29" s="8"/>
      <c r="M29" s="34"/>
      <c r="N29" s="8"/>
      <c r="O29" s="8"/>
      <c r="P29" s="8"/>
      <c r="Q29" s="8"/>
      <c r="R29" s="8"/>
      <c r="S29" s="8"/>
      <c r="T29" s="8"/>
      <c r="U29" s="8"/>
      <c r="V29" s="8"/>
      <c r="W29" s="8"/>
      <c r="X29" s="8"/>
      <c r="Y29" s="8"/>
      <c r="Z29" s="8"/>
      <c r="AF29" s="8"/>
      <c r="AG29" s="8"/>
      <c r="AH29" s="8"/>
      <c r="AI29" s="8"/>
      <c r="AJ29" s="8"/>
      <c r="AK29" s="8"/>
    </row>
    <row r="30" spans="1:39" ht="12.75" customHeight="1">
      <c r="A30" s="8" t="s">
        <v>852</v>
      </c>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M30" s="35"/>
    </row>
    <row r="31" spans="1:39" ht="12.75" customHeight="1">
      <c r="A31" s="145" t="s">
        <v>853</v>
      </c>
      <c r="C31" s="145"/>
      <c r="D31" s="145"/>
      <c r="E31" s="145"/>
      <c r="F31" s="145"/>
      <c r="G31" s="145"/>
      <c r="H31" s="145"/>
      <c r="I31" s="145"/>
      <c r="J31" s="145"/>
      <c r="K31" s="145"/>
      <c r="L31" s="145"/>
      <c r="M31" s="145"/>
      <c r="N31" s="145"/>
      <c r="O31" s="145"/>
      <c r="P31" s="145"/>
      <c r="Q31" s="145"/>
      <c r="R31" s="145"/>
      <c r="S31" s="145"/>
      <c r="T31" s="304"/>
      <c r="U31" s="304"/>
      <c r="V31" s="304"/>
      <c r="W31" s="304"/>
      <c r="X31" s="304"/>
      <c r="Y31" s="304"/>
      <c r="Z31" s="304"/>
      <c r="AA31" s="305"/>
      <c r="AB31" s="305"/>
      <c r="AC31" s="305"/>
      <c r="AD31" s="305"/>
      <c r="AE31" s="305"/>
      <c r="AF31" s="35"/>
      <c r="AG31" s="35"/>
      <c r="AH31" s="35"/>
      <c r="AI31" s="35"/>
      <c r="AJ31" s="35"/>
      <c r="AK31" s="35"/>
      <c r="AL31" s="35"/>
      <c r="AM31" s="35"/>
    </row>
    <row r="32" spans="1:39" s="43" customFormat="1" ht="12.75" customHeight="1">
      <c r="A32" s="145"/>
      <c r="B32" s="15"/>
      <c r="C32" s="145"/>
      <c r="D32" s="145"/>
      <c r="E32" s="145"/>
      <c r="F32" s="145"/>
      <c r="G32" s="145"/>
      <c r="H32" s="145"/>
      <c r="I32" s="145"/>
      <c r="J32" s="145"/>
      <c r="K32" s="145"/>
      <c r="L32" s="145"/>
      <c r="M32" s="145"/>
      <c r="N32" s="145"/>
      <c r="O32" s="145"/>
      <c r="P32" s="145"/>
      <c r="Q32" s="145"/>
      <c r="R32" s="145"/>
      <c r="S32" s="145"/>
      <c r="T32" s="145"/>
      <c r="U32" s="145"/>
      <c r="V32" s="145"/>
      <c r="W32" s="145"/>
      <c r="X32" s="145"/>
      <c r="Y32" s="145"/>
      <c r="Z32" s="145"/>
      <c r="AA32" s="35"/>
      <c r="AB32" s="35"/>
      <c r="AC32" s="35"/>
      <c r="AD32" s="35"/>
      <c r="AE32" s="35"/>
      <c r="AF32" s="35"/>
      <c r="AG32" s="35"/>
      <c r="AH32" s="35"/>
      <c r="AI32" s="35"/>
      <c r="AJ32" s="35"/>
      <c r="AK32" s="35"/>
      <c r="AL32" s="35"/>
      <c r="AM32" s="305"/>
    </row>
    <row r="33" spans="1:39" s="43" customFormat="1" ht="12.75" customHeight="1">
      <c r="A33" s="304" t="s">
        <v>483</v>
      </c>
      <c r="C33" s="304"/>
      <c r="D33" s="304"/>
      <c r="E33" s="304"/>
      <c r="F33" s="304"/>
      <c r="G33" s="304"/>
      <c r="H33" s="304"/>
      <c r="I33" s="304"/>
      <c r="J33" s="304"/>
      <c r="K33" s="304"/>
      <c r="L33" s="304"/>
      <c r="M33" s="304"/>
      <c r="N33" s="304"/>
      <c r="O33" s="304"/>
      <c r="P33" s="304"/>
      <c r="Q33" s="304"/>
      <c r="R33" s="304"/>
      <c r="S33" s="304"/>
      <c r="T33" s="304"/>
      <c r="U33" s="304"/>
      <c r="V33" s="304"/>
      <c r="W33" s="304"/>
      <c r="X33" s="304"/>
      <c r="Y33" s="304"/>
      <c r="Z33" s="304"/>
      <c r="AA33" s="305"/>
      <c r="AB33" s="305"/>
      <c r="AC33" s="305"/>
      <c r="AD33" s="305"/>
      <c r="AE33" s="305"/>
      <c r="AF33" s="305"/>
      <c r="AG33" s="305"/>
      <c r="AH33" s="305"/>
      <c r="AI33" s="305"/>
      <c r="AJ33" s="305"/>
      <c r="AK33" s="305"/>
      <c r="AL33" s="305"/>
      <c r="AM33" s="260"/>
    </row>
    <row r="34" spans="1:39" s="43" customFormat="1" ht="12.75" customHeight="1">
      <c r="A34" s="306" t="s">
        <v>484</v>
      </c>
      <c r="C34" s="304"/>
      <c r="D34" s="304"/>
      <c r="E34" s="304"/>
      <c r="F34" s="304"/>
      <c r="G34" s="304"/>
      <c r="H34" s="304"/>
      <c r="I34" s="304"/>
      <c r="J34" s="304"/>
      <c r="K34" s="304"/>
      <c r="L34" s="304"/>
      <c r="M34" s="304"/>
      <c r="N34" s="304"/>
      <c r="O34" s="304"/>
      <c r="P34" s="304"/>
      <c r="Q34" s="304"/>
      <c r="R34" s="304"/>
      <c r="S34" s="304"/>
      <c r="T34" s="304"/>
      <c r="U34" s="304"/>
      <c r="V34" s="304"/>
      <c r="W34" s="304"/>
      <c r="X34" s="304"/>
      <c r="Y34" s="304"/>
      <c r="Z34" s="304"/>
      <c r="AA34" s="305"/>
      <c r="AB34" s="305"/>
      <c r="AC34" s="305"/>
      <c r="AD34" s="305"/>
      <c r="AE34" s="305"/>
      <c r="AF34" s="305"/>
      <c r="AG34" s="305"/>
      <c r="AH34" s="305"/>
      <c r="AI34" s="305"/>
      <c r="AJ34" s="305"/>
      <c r="AK34" s="305"/>
      <c r="AL34" s="305"/>
      <c r="AM34" s="305"/>
    </row>
    <row r="35" spans="1:39" s="43" customFormat="1" ht="12.75" customHeight="1">
      <c r="A35" s="306" t="s">
        <v>485</v>
      </c>
      <c r="C35" s="304"/>
      <c r="D35" s="304"/>
      <c r="E35" s="304"/>
      <c r="F35" s="304"/>
      <c r="G35" s="304"/>
      <c r="H35" s="304"/>
      <c r="I35" s="304"/>
      <c r="J35" s="304"/>
      <c r="K35" s="304"/>
      <c r="L35" s="304"/>
      <c r="M35" s="304"/>
      <c r="N35" s="304"/>
      <c r="O35" s="304"/>
      <c r="P35" s="304"/>
      <c r="Q35" s="304"/>
      <c r="R35" s="304"/>
      <c r="S35" s="304"/>
      <c r="T35" s="304"/>
      <c r="U35" s="304"/>
      <c r="V35" s="304"/>
      <c r="W35" s="304"/>
      <c r="X35" s="304"/>
      <c r="Y35" s="304"/>
      <c r="Z35" s="304"/>
      <c r="AA35" s="305"/>
      <c r="AB35" s="305"/>
      <c r="AC35" s="305"/>
      <c r="AD35" s="305"/>
      <c r="AE35" s="305"/>
      <c r="AF35" s="305"/>
      <c r="AG35" s="305"/>
      <c r="AH35" s="305"/>
      <c r="AI35" s="305"/>
      <c r="AJ35" s="305"/>
      <c r="AK35" s="307"/>
      <c r="AL35" s="260"/>
      <c r="AM35" s="305"/>
    </row>
    <row r="36" spans="1:39" ht="12.75" customHeight="1">
      <c r="A36" s="306" t="s">
        <v>486</v>
      </c>
      <c r="B36" s="43"/>
      <c r="C36" s="304"/>
      <c r="D36" s="304"/>
      <c r="E36" s="304"/>
      <c r="F36" s="304"/>
      <c r="G36" s="304"/>
      <c r="H36" s="304"/>
      <c r="I36" s="304"/>
      <c r="J36" s="304"/>
      <c r="K36" s="304"/>
      <c r="L36" s="304"/>
      <c r="M36" s="304"/>
      <c r="N36" s="304"/>
      <c r="O36" s="304"/>
      <c r="P36" s="304"/>
      <c r="Q36" s="304"/>
      <c r="R36" s="304"/>
      <c r="S36" s="304"/>
      <c r="T36" s="304"/>
      <c r="U36" s="304"/>
      <c r="V36" s="304"/>
      <c r="W36" s="304"/>
      <c r="X36" s="304"/>
      <c r="Y36" s="304"/>
      <c r="Z36" s="304"/>
      <c r="AA36" s="305"/>
      <c r="AB36" s="305"/>
      <c r="AC36" s="305"/>
      <c r="AD36" s="305"/>
      <c r="AE36" s="305"/>
      <c r="AF36" s="305"/>
      <c r="AG36" s="305"/>
      <c r="AH36" s="305"/>
      <c r="AI36" s="305"/>
      <c r="AJ36" s="305"/>
      <c r="AK36" s="305"/>
      <c r="AL36" s="305"/>
      <c r="AM36" s="35"/>
    </row>
    <row r="37" spans="1:39" ht="12.75" customHeight="1">
      <c r="A37" s="189" t="s">
        <v>487</v>
      </c>
      <c r="C37" s="145"/>
      <c r="D37" s="145"/>
      <c r="E37" s="145"/>
      <c r="F37" s="145"/>
      <c r="G37" s="145"/>
      <c r="H37" s="145"/>
      <c r="I37" s="145"/>
      <c r="J37" s="145"/>
      <c r="K37" s="145"/>
      <c r="L37" s="145"/>
      <c r="M37" s="145"/>
      <c r="N37" s="145"/>
      <c r="O37" s="145"/>
      <c r="P37" s="145"/>
      <c r="Q37" s="145"/>
      <c r="R37" s="145"/>
      <c r="S37" s="145"/>
      <c r="T37" s="145"/>
      <c r="U37" s="145"/>
      <c r="V37" s="145"/>
      <c r="W37" s="145"/>
      <c r="X37" s="145"/>
      <c r="Y37" s="145"/>
      <c r="Z37" s="145"/>
      <c r="AA37" s="35"/>
      <c r="AB37" s="35"/>
      <c r="AC37" s="35"/>
      <c r="AD37" s="35"/>
      <c r="AE37" s="35"/>
      <c r="AF37" s="35"/>
      <c r="AG37" s="35"/>
      <c r="AH37" s="35"/>
      <c r="AI37" s="35"/>
      <c r="AJ37" s="35"/>
      <c r="AK37" s="35"/>
      <c r="AL37" s="35"/>
      <c r="AM37" s="35"/>
    </row>
    <row r="38" spans="1:39" ht="12.75" customHeight="1">
      <c r="A38" s="189" t="s">
        <v>488</v>
      </c>
      <c r="C38" s="145"/>
      <c r="D38" s="145"/>
      <c r="E38" s="145"/>
      <c r="F38" s="145"/>
      <c r="G38" s="145"/>
      <c r="H38" s="145"/>
      <c r="I38" s="145"/>
      <c r="J38" s="145"/>
      <c r="K38" s="145"/>
      <c r="L38" s="145"/>
      <c r="M38" s="145"/>
      <c r="N38" s="145"/>
      <c r="O38" s="145"/>
      <c r="P38" s="145"/>
      <c r="Q38" s="145"/>
      <c r="R38" s="145"/>
      <c r="S38" s="145"/>
      <c r="T38" s="145"/>
      <c r="U38" s="145"/>
      <c r="V38" s="145"/>
      <c r="W38" s="145"/>
      <c r="X38" s="145"/>
      <c r="Y38" s="145"/>
      <c r="Z38" s="145"/>
      <c r="AA38" s="35"/>
      <c r="AB38" s="35"/>
      <c r="AC38" s="35"/>
      <c r="AD38" s="35"/>
      <c r="AE38" s="35"/>
      <c r="AF38" s="35"/>
      <c r="AG38" s="35"/>
      <c r="AH38" s="35"/>
      <c r="AI38" s="35"/>
      <c r="AJ38" s="35"/>
      <c r="AK38" s="35"/>
      <c r="AL38" s="35"/>
      <c r="AM38" s="35"/>
    </row>
    <row r="39" spans="1:39" ht="12.75" customHeight="1">
      <c r="A39" s="189" t="s">
        <v>489</v>
      </c>
      <c r="C39" s="145"/>
      <c r="D39" s="145"/>
      <c r="E39" s="145"/>
      <c r="F39" s="145"/>
      <c r="G39" s="145"/>
      <c r="H39" s="145"/>
      <c r="I39" s="145"/>
      <c r="J39" s="145"/>
      <c r="K39" s="145"/>
      <c r="L39" s="145"/>
      <c r="M39" s="145"/>
      <c r="N39" s="145"/>
      <c r="O39" s="145"/>
      <c r="P39" s="145"/>
      <c r="Q39" s="145"/>
      <c r="R39" s="145"/>
      <c r="S39" s="145"/>
      <c r="T39" s="145"/>
      <c r="U39" s="145"/>
      <c r="V39" s="145"/>
      <c r="W39" s="145"/>
      <c r="X39" s="145"/>
      <c r="Y39" s="145"/>
      <c r="Z39" s="145"/>
      <c r="AA39" s="35"/>
      <c r="AB39" s="35"/>
      <c r="AC39" s="35"/>
      <c r="AD39" s="35"/>
      <c r="AE39" s="35"/>
      <c r="AF39" s="35"/>
      <c r="AG39" s="35"/>
      <c r="AH39" s="35"/>
      <c r="AI39" s="35"/>
      <c r="AJ39" s="35"/>
      <c r="AK39" s="35"/>
      <c r="AL39" s="35"/>
      <c r="AM39" s="35"/>
    </row>
    <row r="40" spans="1:39" ht="12.75" customHeight="1">
      <c r="A40" s="189" t="s">
        <v>490</v>
      </c>
      <c r="C40" s="145"/>
      <c r="D40" s="145"/>
      <c r="E40" s="145"/>
      <c r="F40" s="145"/>
      <c r="G40" s="145"/>
      <c r="H40" s="145"/>
      <c r="I40" s="145"/>
      <c r="J40" s="145"/>
      <c r="K40" s="145"/>
      <c r="L40" s="145"/>
      <c r="M40" s="145"/>
      <c r="N40" s="145"/>
      <c r="O40" s="145"/>
      <c r="P40" s="145"/>
      <c r="Q40" s="145"/>
      <c r="R40" s="145"/>
      <c r="S40" s="145"/>
      <c r="T40" s="145"/>
      <c r="U40" s="145"/>
      <c r="V40" s="145"/>
      <c r="W40" s="145"/>
      <c r="X40" s="145"/>
      <c r="Y40" s="145"/>
      <c r="Z40" s="145"/>
      <c r="AA40" s="35"/>
      <c r="AB40" s="35"/>
      <c r="AC40" s="35"/>
      <c r="AD40" s="35"/>
      <c r="AE40" s="35"/>
      <c r="AF40" s="35"/>
      <c r="AG40" s="35"/>
      <c r="AH40" s="35"/>
      <c r="AI40" s="35"/>
      <c r="AJ40" s="35"/>
      <c r="AK40" s="35"/>
      <c r="AL40" s="35"/>
      <c r="AM40" s="35"/>
    </row>
    <row r="41" spans="1:39" ht="12.75" customHeight="1">
      <c r="A41" s="145" t="s">
        <v>491</v>
      </c>
      <c r="C41" s="145"/>
      <c r="D41" s="145"/>
      <c r="E41" s="145"/>
      <c r="F41" s="145"/>
      <c r="G41" s="145"/>
      <c r="H41" s="145"/>
      <c r="I41" s="145"/>
      <c r="J41" s="145"/>
      <c r="K41" s="145"/>
      <c r="L41" s="145"/>
      <c r="M41" s="145"/>
      <c r="N41" s="145"/>
      <c r="O41" s="145"/>
      <c r="P41" s="145"/>
      <c r="Q41" s="145"/>
      <c r="R41" s="145"/>
      <c r="S41" s="145"/>
      <c r="T41" s="145"/>
      <c r="U41" s="145"/>
      <c r="V41" s="145"/>
      <c r="W41" s="145"/>
      <c r="X41" s="145"/>
      <c r="Y41" s="145"/>
      <c r="Z41" s="145"/>
      <c r="AA41" s="35"/>
      <c r="AB41" s="35"/>
      <c r="AC41" s="35"/>
      <c r="AD41" s="35"/>
      <c r="AE41" s="35"/>
      <c r="AF41" s="35"/>
      <c r="AG41" s="35"/>
      <c r="AH41" s="35"/>
      <c r="AI41" s="35"/>
      <c r="AJ41" s="35"/>
      <c r="AK41" s="35"/>
      <c r="AL41" s="35"/>
      <c r="AM41" s="35"/>
    </row>
    <row r="42" spans="1:39" ht="12.75" customHeight="1">
      <c r="A42" s="145" t="s">
        <v>492</v>
      </c>
      <c r="C42" s="145"/>
      <c r="D42" s="145"/>
      <c r="E42" s="145"/>
      <c r="F42" s="145"/>
      <c r="G42" s="145"/>
      <c r="H42" s="145"/>
      <c r="I42" s="145"/>
      <c r="J42" s="145"/>
      <c r="K42" s="145"/>
      <c r="L42" s="145"/>
      <c r="M42" s="145"/>
      <c r="N42" s="145"/>
      <c r="O42" s="145"/>
      <c r="P42" s="145"/>
      <c r="Q42" s="145"/>
      <c r="R42" s="145"/>
      <c r="S42" s="145"/>
      <c r="T42" s="145"/>
      <c r="U42" s="145"/>
      <c r="V42" s="145"/>
      <c r="W42" s="145"/>
      <c r="X42" s="145"/>
      <c r="Y42" s="145"/>
      <c r="Z42" s="145"/>
      <c r="AA42" s="35"/>
      <c r="AB42" s="35"/>
      <c r="AC42" s="35"/>
      <c r="AD42" s="35"/>
      <c r="AE42" s="35"/>
      <c r="AF42" s="35"/>
      <c r="AG42" s="35"/>
      <c r="AH42" s="35"/>
      <c r="AI42" s="35"/>
      <c r="AJ42" s="35"/>
      <c r="AK42" s="35"/>
      <c r="AL42" s="35"/>
      <c r="AM42" s="35"/>
    </row>
    <row r="43" spans="1:39" ht="12.75" customHeight="1">
      <c r="A43" s="145"/>
      <c r="C43" s="145"/>
      <c r="D43" s="145"/>
      <c r="E43" s="145"/>
      <c r="F43" s="145"/>
      <c r="G43" s="145"/>
      <c r="H43" s="145"/>
      <c r="I43" s="145"/>
      <c r="J43" s="145"/>
      <c r="K43" s="145"/>
      <c r="L43" s="145"/>
      <c r="M43" s="145"/>
      <c r="N43" s="145"/>
      <c r="O43" s="145"/>
      <c r="P43" s="145"/>
      <c r="Q43" s="145"/>
      <c r="R43" s="145"/>
      <c r="S43" s="145"/>
      <c r="T43" s="145"/>
      <c r="U43" s="145"/>
      <c r="V43" s="145"/>
      <c r="W43" s="145"/>
      <c r="X43" s="145"/>
      <c r="Y43" s="145"/>
      <c r="Z43" s="145"/>
      <c r="AA43" s="35"/>
      <c r="AB43" s="35"/>
      <c r="AC43" s="35"/>
      <c r="AD43" s="35"/>
      <c r="AE43" s="35"/>
      <c r="AF43" s="35"/>
      <c r="AG43" s="35"/>
      <c r="AH43" s="35"/>
      <c r="AI43" s="35"/>
      <c r="AJ43" s="35"/>
      <c r="AK43" s="35"/>
      <c r="AL43" s="35"/>
      <c r="AM43" s="35"/>
    </row>
    <row r="44" spans="1:39" ht="12.75" customHeight="1">
      <c r="A44" s="145" t="s">
        <v>77</v>
      </c>
      <c r="C44" s="145"/>
      <c r="D44" s="145"/>
      <c r="E44" s="145"/>
      <c r="F44" s="145"/>
      <c r="G44" s="145"/>
      <c r="H44" s="145"/>
      <c r="I44" s="145"/>
      <c r="J44" s="145"/>
      <c r="K44" s="145"/>
      <c r="L44" s="145"/>
      <c r="M44" s="145"/>
      <c r="N44" s="145"/>
      <c r="O44" s="145"/>
      <c r="P44" s="145"/>
      <c r="Q44" s="145"/>
      <c r="R44" s="145"/>
      <c r="S44" s="145"/>
      <c r="T44" s="145"/>
      <c r="U44" s="145"/>
      <c r="V44" s="145"/>
      <c r="W44" s="145"/>
      <c r="X44" s="145"/>
      <c r="Y44" s="145"/>
      <c r="Z44" s="145"/>
      <c r="AA44" s="35"/>
      <c r="AB44" s="35"/>
      <c r="AC44" s="35"/>
      <c r="AD44" s="35"/>
      <c r="AE44" s="35"/>
      <c r="AF44" s="35"/>
      <c r="AG44" s="35"/>
      <c r="AH44" s="35"/>
      <c r="AI44" s="35"/>
      <c r="AJ44" s="35"/>
      <c r="AK44" s="35"/>
      <c r="AL44" s="35"/>
      <c r="AM44" s="35"/>
    </row>
    <row r="45" spans="1:39" ht="12.75" customHeight="1">
      <c r="A45" s="145" t="s">
        <v>1063</v>
      </c>
      <c r="C45" s="145"/>
      <c r="D45" s="145"/>
      <c r="E45" s="145"/>
      <c r="F45" s="145"/>
      <c r="G45" s="145"/>
      <c r="H45" s="145"/>
      <c r="I45" s="145"/>
      <c r="J45" s="145"/>
      <c r="K45" s="145"/>
      <c r="L45" s="145"/>
      <c r="M45" s="145"/>
      <c r="N45" s="145"/>
      <c r="O45" s="145"/>
      <c r="P45" s="145"/>
      <c r="Q45" s="145"/>
      <c r="R45" s="145"/>
      <c r="S45" s="145"/>
      <c r="T45" s="145"/>
      <c r="U45" s="145"/>
      <c r="V45" s="145"/>
      <c r="W45" s="145"/>
      <c r="X45" s="145"/>
      <c r="Y45" s="145"/>
      <c r="Z45" s="145"/>
      <c r="AA45" s="35"/>
      <c r="AB45" s="35"/>
      <c r="AC45" s="35"/>
      <c r="AD45" s="35"/>
      <c r="AE45" s="35"/>
      <c r="AF45" s="35"/>
      <c r="AG45" s="35"/>
      <c r="AH45" s="35"/>
      <c r="AI45" s="35"/>
      <c r="AJ45" s="35"/>
      <c r="AK45" s="35"/>
      <c r="AL45" s="35"/>
      <c r="AM45" s="36"/>
    </row>
    <row r="46" spans="1:39" ht="12.75" customHeight="1">
      <c r="A46" s="145" t="s">
        <v>930</v>
      </c>
      <c r="C46" s="145"/>
      <c r="D46" s="145"/>
      <c r="E46" s="145"/>
      <c r="F46" s="145"/>
      <c r="G46" s="145"/>
      <c r="H46" s="145"/>
      <c r="I46" s="145"/>
      <c r="J46" s="145"/>
      <c r="K46" s="145"/>
      <c r="L46" s="145"/>
      <c r="M46" s="145"/>
      <c r="N46" s="145"/>
      <c r="O46" s="145"/>
      <c r="P46" s="145"/>
      <c r="Q46" s="145"/>
      <c r="R46" s="145"/>
      <c r="S46" s="145"/>
      <c r="T46" s="145"/>
      <c r="U46" s="145"/>
      <c r="V46" s="145"/>
      <c r="W46" s="145"/>
      <c r="X46" s="145"/>
      <c r="Y46" s="145"/>
      <c r="Z46" s="145"/>
      <c r="AA46" s="35"/>
      <c r="AB46" s="35"/>
      <c r="AC46" s="35"/>
      <c r="AD46" s="35"/>
      <c r="AE46" s="35"/>
      <c r="AF46" s="35"/>
      <c r="AG46" s="35"/>
      <c r="AH46" s="35"/>
      <c r="AI46" s="35"/>
      <c r="AJ46" s="35"/>
      <c r="AK46" s="35"/>
      <c r="AL46" s="35"/>
      <c r="AM46" s="35"/>
    </row>
    <row r="47" spans="1:39" ht="12.75" customHeight="1">
      <c r="A47" s="145"/>
      <c r="C47" s="145"/>
      <c r="D47" s="145"/>
      <c r="E47" s="145"/>
      <c r="F47" s="145"/>
      <c r="G47" s="145"/>
      <c r="H47" s="145"/>
      <c r="I47" s="145"/>
      <c r="J47" s="145"/>
      <c r="K47" s="145"/>
      <c r="L47" s="145"/>
      <c r="M47" s="145"/>
      <c r="N47" s="145"/>
      <c r="O47" s="145"/>
      <c r="P47" s="145"/>
      <c r="Q47" s="145"/>
      <c r="R47" s="145"/>
      <c r="S47" s="145"/>
      <c r="T47" s="145"/>
      <c r="U47" s="145"/>
      <c r="V47" s="145"/>
      <c r="W47" s="145"/>
      <c r="X47" s="145"/>
      <c r="Y47" s="145"/>
      <c r="Z47" s="145"/>
      <c r="AA47" s="35"/>
      <c r="AB47" s="35"/>
      <c r="AC47" s="35"/>
      <c r="AD47" s="35"/>
      <c r="AE47" s="35"/>
      <c r="AF47" s="35"/>
      <c r="AG47" s="35"/>
      <c r="AH47" s="35"/>
      <c r="AI47" s="35"/>
      <c r="AJ47" s="35"/>
      <c r="AK47" s="35"/>
      <c r="AL47" s="35"/>
      <c r="AM47" s="35"/>
    </row>
    <row r="48" spans="1:39" ht="12.75" customHeight="1">
      <c r="A48" s="145" t="s">
        <v>1156</v>
      </c>
      <c r="C48" s="145"/>
      <c r="D48" s="145"/>
      <c r="E48" s="145"/>
      <c r="F48" s="145"/>
      <c r="G48" s="145"/>
      <c r="H48" s="145"/>
      <c r="I48" s="145"/>
      <c r="J48" s="145"/>
      <c r="K48" s="145"/>
      <c r="L48" s="145"/>
      <c r="M48" s="145"/>
      <c r="N48" s="145"/>
      <c r="O48" s="145"/>
      <c r="P48" s="145"/>
      <c r="Q48" s="145"/>
      <c r="R48" s="145"/>
      <c r="S48" s="145"/>
      <c r="T48" s="145"/>
      <c r="U48" s="145"/>
      <c r="V48" s="145"/>
      <c r="W48" s="145"/>
      <c r="X48" s="145"/>
      <c r="Y48" s="145"/>
      <c r="Z48" s="145"/>
      <c r="AA48" s="35"/>
      <c r="AB48" s="35"/>
      <c r="AC48" s="35"/>
      <c r="AD48" s="35"/>
      <c r="AE48" s="35"/>
      <c r="AF48" s="35"/>
      <c r="AG48" s="35"/>
      <c r="AH48" s="35"/>
      <c r="AI48" s="35"/>
      <c r="AJ48" s="35"/>
      <c r="AK48" s="34"/>
      <c r="AL48" s="36"/>
      <c r="AM48" s="35"/>
    </row>
    <row r="49" spans="1:39" ht="12.75" customHeight="1">
      <c r="A49" s="189" t="s">
        <v>1157</v>
      </c>
      <c r="C49" s="145"/>
      <c r="D49" s="145"/>
      <c r="E49" s="145"/>
      <c r="F49" s="145"/>
      <c r="G49" s="145"/>
      <c r="H49" s="145"/>
      <c r="I49" s="145"/>
      <c r="J49" s="145"/>
      <c r="K49" s="145"/>
      <c r="L49" s="145"/>
      <c r="M49" s="145"/>
      <c r="N49" s="145"/>
      <c r="O49" s="145"/>
      <c r="P49" s="145"/>
      <c r="Q49" s="145"/>
      <c r="R49" s="145"/>
      <c r="S49" s="145"/>
      <c r="T49" s="145"/>
      <c r="U49" s="145"/>
      <c r="V49" s="145"/>
      <c r="W49" s="145"/>
      <c r="X49" s="145"/>
      <c r="Y49" s="145"/>
      <c r="Z49" s="145"/>
      <c r="AA49" s="35"/>
      <c r="AB49" s="35"/>
      <c r="AC49" s="35"/>
      <c r="AD49" s="35"/>
      <c r="AE49" s="35"/>
      <c r="AF49" s="35"/>
      <c r="AG49" s="35"/>
      <c r="AH49" s="35"/>
      <c r="AI49" s="35"/>
      <c r="AJ49" s="35"/>
      <c r="AK49" s="34"/>
      <c r="AL49" s="36"/>
      <c r="AM49" s="35"/>
    </row>
    <row r="50" spans="1:39" ht="12.75" customHeight="1">
      <c r="A50" s="189" t="s">
        <v>1158</v>
      </c>
      <c r="C50" s="145"/>
      <c r="D50" s="145"/>
      <c r="E50" s="145"/>
      <c r="F50" s="145"/>
      <c r="G50" s="145"/>
      <c r="H50" s="145"/>
      <c r="I50" s="145"/>
      <c r="J50" s="145"/>
      <c r="K50" s="145"/>
      <c r="L50" s="145"/>
      <c r="M50" s="145"/>
      <c r="N50" s="145"/>
      <c r="O50" s="145"/>
      <c r="P50" s="145"/>
      <c r="Q50" s="145"/>
      <c r="R50" s="145"/>
      <c r="S50" s="145"/>
      <c r="T50" s="145"/>
      <c r="U50" s="145"/>
      <c r="V50" s="145"/>
      <c r="W50" s="145"/>
      <c r="X50" s="145"/>
      <c r="Y50" s="145"/>
      <c r="Z50" s="145"/>
      <c r="AA50" s="35"/>
      <c r="AB50" s="35"/>
      <c r="AC50" s="35"/>
      <c r="AD50" s="35"/>
      <c r="AE50" s="35"/>
      <c r="AF50" s="35"/>
      <c r="AG50" s="35"/>
      <c r="AH50" s="35"/>
      <c r="AI50" s="35"/>
      <c r="AJ50" s="35"/>
      <c r="AK50" s="34"/>
      <c r="AL50" s="36"/>
      <c r="AM50" s="35"/>
    </row>
    <row r="51" spans="1:39" ht="12.75" customHeight="1">
      <c r="A51" s="189" t="s">
        <v>1159</v>
      </c>
      <c r="C51" s="145"/>
      <c r="D51" s="145"/>
      <c r="E51" s="145"/>
      <c r="F51" s="145"/>
      <c r="G51" s="145"/>
      <c r="H51" s="145"/>
      <c r="I51" s="145"/>
      <c r="J51" s="145"/>
      <c r="K51" s="145"/>
      <c r="L51" s="145"/>
      <c r="M51" s="145"/>
      <c r="N51" s="145"/>
      <c r="O51" s="145"/>
      <c r="P51" s="145"/>
      <c r="Q51" s="145"/>
      <c r="R51" s="145"/>
      <c r="S51" s="145"/>
      <c r="T51" s="145"/>
      <c r="U51" s="145"/>
      <c r="V51" s="145"/>
      <c r="W51" s="145"/>
      <c r="X51" s="145"/>
      <c r="Y51" s="145"/>
      <c r="Z51" s="145"/>
      <c r="AA51" s="35"/>
      <c r="AB51" s="35"/>
      <c r="AC51" s="35"/>
      <c r="AD51" s="35"/>
      <c r="AE51" s="35"/>
      <c r="AF51" s="35"/>
      <c r="AG51" s="35"/>
      <c r="AH51" s="35"/>
      <c r="AI51" s="35"/>
      <c r="AJ51" s="35"/>
      <c r="AK51" s="34"/>
      <c r="AL51" s="36"/>
      <c r="AM51" s="35"/>
    </row>
    <row r="52" spans="1:39" ht="12.75" customHeight="1">
      <c r="A52" s="145" t="s">
        <v>1160</v>
      </c>
      <c r="C52" s="145"/>
      <c r="D52" s="145"/>
      <c r="E52" s="145"/>
      <c r="F52" s="145"/>
      <c r="G52" s="145"/>
      <c r="H52" s="145"/>
      <c r="I52" s="145"/>
      <c r="J52" s="145"/>
      <c r="K52" s="145"/>
      <c r="L52" s="145"/>
      <c r="M52" s="145"/>
      <c r="N52" s="145"/>
      <c r="O52" s="145"/>
      <c r="P52" s="145"/>
      <c r="Q52" s="145"/>
      <c r="R52" s="145"/>
      <c r="S52" s="145"/>
      <c r="T52" s="145"/>
      <c r="U52" s="145"/>
      <c r="V52" s="145"/>
      <c r="W52" s="145"/>
      <c r="X52" s="145"/>
      <c r="Y52" s="145"/>
      <c r="Z52" s="145"/>
      <c r="AA52" s="35"/>
      <c r="AB52" s="35"/>
      <c r="AC52" s="35"/>
      <c r="AD52" s="35"/>
      <c r="AE52" s="35"/>
      <c r="AF52" s="35"/>
      <c r="AG52" s="35"/>
      <c r="AH52" s="35"/>
      <c r="AI52" s="35"/>
      <c r="AJ52" s="35"/>
      <c r="AK52" s="35"/>
      <c r="AL52" s="35"/>
      <c r="AM52" s="35"/>
    </row>
    <row r="53" spans="1:39" ht="12.75" customHeight="1">
      <c r="A53" s="145" t="s">
        <v>1161</v>
      </c>
      <c r="C53" s="145"/>
      <c r="D53" s="145"/>
      <c r="E53" s="145"/>
      <c r="F53" s="145"/>
      <c r="G53" s="145"/>
      <c r="H53" s="145"/>
      <c r="I53" s="145"/>
      <c r="J53" s="145"/>
      <c r="K53" s="145"/>
      <c r="L53" s="145"/>
      <c r="M53" s="145"/>
      <c r="N53" s="145"/>
      <c r="O53" s="145"/>
      <c r="P53" s="145"/>
      <c r="Q53" s="145"/>
      <c r="R53" s="145"/>
      <c r="S53" s="145"/>
      <c r="T53" s="145"/>
      <c r="U53" s="145"/>
      <c r="V53" s="145"/>
      <c r="W53" s="145"/>
      <c r="X53" s="145"/>
      <c r="Y53" s="145"/>
      <c r="Z53" s="145"/>
      <c r="AA53" s="35"/>
      <c r="AB53" s="35"/>
      <c r="AC53" s="35"/>
      <c r="AD53" s="35"/>
      <c r="AE53" s="35"/>
      <c r="AF53" s="35"/>
      <c r="AG53" s="35"/>
      <c r="AH53" s="35"/>
      <c r="AI53" s="35"/>
      <c r="AJ53" s="35"/>
      <c r="AK53" s="35"/>
      <c r="AL53" s="35"/>
      <c r="AM53" s="35"/>
    </row>
    <row r="54" spans="1:39" ht="12.75" customHeight="1">
      <c r="A54" s="189"/>
      <c r="C54" s="145"/>
      <c r="D54" s="145"/>
      <c r="E54" s="145"/>
      <c r="F54" s="145"/>
      <c r="G54" s="145"/>
      <c r="H54" s="145"/>
      <c r="I54" s="145"/>
      <c r="J54" s="145"/>
      <c r="K54" s="145"/>
      <c r="L54" s="145"/>
      <c r="M54" s="145"/>
      <c r="N54" s="145"/>
      <c r="O54" s="145"/>
      <c r="P54" s="145"/>
      <c r="Q54" s="145"/>
      <c r="R54" s="145"/>
      <c r="S54" s="145"/>
      <c r="T54" s="145"/>
      <c r="U54" s="145"/>
      <c r="V54" s="145"/>
      <c r="W54" s="145"/>
      <c r="X54" s="145"/>
      <c r="Y54" s="145"/>
      <c r="Z54" s="145"/>
      <c r="AA54" s="35"/>
      <c r="AB54" s="35"/>
      <c r="AC54" s="35"/>
      <c r="AD54" s="35"/>
      <c r="AE54" s="35"/>
      <c r="AF54" s="35"/>
      <c r="AG54" s="35"/>
      <c r="AH54" s="35"/>
      <c r="AI54" s="35"/>
      <c r="AJ54" s="35"/>
      <c r="AK54" s="35"/>
      <c r="AL54" s="35"/>
      <c r="AM54" s="37"/>
    </row>
    <row r="55" spans="1:39" ht="12.75" customHeight="1">
      <c r="A55" s="189" t="s">
        <v>1102</v>
      </c>
      <c r="C55" s="145"/>
      <c r="D55" s="145"/>
      <c r="E55" s="145"/>
      <c r="F55" s="145"/>
      <c r="G55" s="145"/>
      <c r="H55" s="145"/>
      <c r="I55" s="145"/>
      <c r="J55" s="145"/>
      <c r="K55" s="145"/>
      <c r="L55" s="145"/>
      <c r="M55" s="145"/>
      <c r="N55" s="145"/>
      <c r="O55" s="145"/>
      <c r="P55" s="145"/>
      <c r="Q55" s="145"/>
      <c r="R55" s="145"/>
      <c r="S55" s="145"/>
      <c r="T55" s="145"/>
      <c r="U55" s="145"/>
      <c r="V55" s="145"/>
      <c r="W55" s="145"/>
      <c r="X55" s="145"/>
      <c r="Y55" s="145"/>
      <c r="Z55" s="145"/>
      <c r="AA55" s="35"/>
      <c r="AB55" s="35"/>
      <c r="AC55" s="35"/>
      <c r="AD55" s="35"/>
      <c r="AE55" s="35"/>
      <c r="AF55" s="35"/>
      <c r="AG55" s="35"/>
      <c r="AH55" s="35"/>
      <c r="AI55" s="35"/>
      <c r="AJ55" s="35"/>
      <c r="AK55" s="35"/>
      <c r="AL55" s="35"/>
      <c r="AM55" s="37"/>
    </row>
    <row r="56" spans="1:39" ht="12.75" customHeight="1">
      <c r="A56" s="189" t="s">
        <v>1064</v>
      </c>
      <c r="C56" s="145"/>
      <c r="D56" s="145"/>
      <c r="E56" s="145"/>
      <c r="F56" s="145"/>
      <c r="G56" s="145"/>
      <c r="H56" s="145"/>
      <c r="I56" s="145"/>
      <c r="J56" s="145"/>
      <c r="K56" s="145"/>
      <c r="L56" s="145"/>
      <c r="M56" s="145"/>
      <c r="N56" s="145"/>
      <c r="O56" s="145"/>
      <c r="P56" s="145"/>
      <c r="Q56" s="145"/>
      <c r="R56" s="145"/>
      <c r="S56" s="145"/>
      <c r="T56" s="145"/>
      <c r="U56" s="145"/>
      <c r="V56" s="145"/>
      <c r="W56" s="145"/>
      <c r="X56" s="145"/>
      <c r="Y56" s="145"/>
      <c r="Z56" s="145"/>
      <c r="AA56" s="35"/>
      <c r="AB56" s="35"/>
      <c r="AC56" s="35"/>
      <c r="AD56" s="35"/>
      <c r="AE56" s="35"/>
      <c r="AF56" s="35"/>
      <c r="AG56" s="35"/>
      <c r="AH56" s="35"/>
      <c r="AI56" s="35"/>
      <c r="AJ56" s="35"/>
      <c r="AK56" s="35"/>
      <c r="AL56" s="35"/>
      <c r="AM56" s="36"/>
    </row>
    <row r="57" spans="1:39" ht="12.75">
      <c r="A57" s="145"/>
      <c r="C57" s="145"/>
      <c r="D57" s="145"/>
      <c r="E57" s="145"/>
      <c r="F57" s="145"/>
      <c r="G57" s="145"/>
      <c r="H57" s="145"/>
      <c r="I57" s="145"/>
      <c r="J57" s="145"/>
      <c r="K57" s="145"/>
      <c r="L57" s="145"/>
      <c r="M57" s="145"/>
      <c r="N57" s="145"/>
      <c r="O57" s="145"/>
      <c r="P57" s="145"/>
      <c r="Q57" s="145"/>
      <c r="R57" s="145"/>
      <c r="S57" s="145"/>
      <c r="T57" s="145"/>
      <c r="U57" s="145"/>
      <c r="V57" s="145"/>
      <c r="W57" s="145"/>
      <c r="X57" s="145"/>
      <c r="Y57" s="145"/>
      <c r="Z57" s="145"/>
      <c r="AA57" s="35"/>
      <c r="AB57" s="35"/>
      <c r="AC57" s="35"/>
      <c r="AD57" s="35"/>
      <c r="AE57" s="35"/>
      <c r="AF57" s="35"/>
      <c r="AG57" s="35"/>
      <c r="AH57" s="35"/>
      <c r="AI57" s="35"/>
      <c r="AJ57" s="35"/>
      <c r="AK57" s="35"/>
      <c r="AL57" s="35"/>
      <c r="AM57" s="36"/>
    </row>
    <row r="58" spans="1:39" ht="12.75">
      <c r="A58" s="142" t="s">
        <v>531</v>
      </c>
      <c r="C58" s="142"/>
      <c r="D58" s="142"/>
      <c r="E58" s="142"/>
      <c r="F58" s="142"/>
      <c r="G58" s="142"/>
      <c r="H58" s="142"/>
      <c r="I58" s="142"/>
      <c r="J58" s="142"/>
      <c r="K58" s="142"/>
      <c r="L58" s="142"/>
      <c r="M58" s="142"/>
      <c r="N58" s="142"/>
      <c r="O58" s="142"/>
      <c r="P58" s="142"/>
      <c r="Q58" s="142"/>
      <c r="R58" s="142"/>
      <c r="S58" s="142"/>
      <c r="T58" s="142"/>
      <c r="U58" s="142"/>
      <c r="V58" s="142"/>
      <c r="W58" s="142"/>
      <c r="X58" s="142"/>
      <c r="Y58" s="142"/>
      <c r="Z58" s="142"/>
      <c r="AA58" s="37"/>
      <c r="AB58" s="37"/>
      <c r="AC58" s="37"/>
      <c r="AD58" s="37"/>
      <c r="AE58" s="37"/>
      <c r="AF58" s="37"/>
      <c r="AG58" s="37"/>
      <c r="AH58" s="37"/>
      <c r="AI58" s="37"/>
      <c r="AJ58" s="37"/>
      <c r="AK58" s="37"/>
      <c r="AL58" s="37"/>
      <c r="AM58" s="36"/>
    </row>
    <row r="59" spans="1:39" ht="12.75">
      <c r="A59" s="142" t="s">
        <v>854</v>
      </c>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c r="AA59" s="37"/>
      <c r="AB59" s="37"/>
      <c r="AC59" s="37"/>
      <c r="AD59" s="37"/>
      <c r="AE59" s="37"/>
      <c r="AF59" s="37"/>
      <c r="AG59" s="37"/>
      <c r="AH59" s="37"/>
      <c r="AI59" s="37"/>
      <c r="AJ59" s="37"/>
      <c r="AK59" s="37"/>
      <c r="AL59" s="37"/>
      <c r="AM59" s="35"/>
    </row>
    <row r="60" spans="1:39" ht="12.75" customHeight="1">
      <c r="A60" s="34"/>
      <c r="C60" s="34"/>
      <c r="D60" s="34"/>
      <c r="E60" s="34"/>
      <c r="F60" s="34"/>
      <c r="G60" s="34"/>
      <c r="H60" s="34"/>
      <c r="I60" s="34"/>
      <c r="J60" s="34"/>
      <c r="K60" s="34"/>
      <c r="L60" s="34"/>
      <c r="M60" s="34"/>
      <c r="N60" s="34"/>
      <c r="O60" s="34"/>
      <c r="P60" s="34"/>
      <c r="Q60" s="34"/>
      <c r="R60" s="34"/>
      <c r="S60" s="34"/>
      <c r="T60" s="34"/>
      <c r="U60" s="34"/>
      <c r="V60" s="34"/>
      <c r="W60" s="34"/>
      <c r="X60" s="34"/>
      <c r="Y60" s="34"/>
      <c r="Z60" s="34"/>
      <c r="AA60" s="36"/>
      <c r="AB60" s="36"/>
      <c r="AC60" s="36"/>
      <c r="AD60" s="36"/>
      <c r="AE60" s="36"/>
      <c r="AF60" s="36"/>
      <c r="AG60" s="36"/>
      <c r="AH60" s="36"/>
      <c r="AI60" s="36"/>
      <c r="AJ60" s="36"/>
      <c r="AK60" s="36"/>
      <c r="AL60" s="36"/>
      <c r="AM60" s="35"/>
    </row>
    <row r="61" spans="1:39" ht="12.75">
      <c r="A61" s="189" t="s">
        <v>648</v>
      </c>
      <c r="C61" s="34"/>
      <c r="D61" s="34"/>
      <c r="E61" s="34"/>
      <c r="F61" s="34"/>
      <c r="G61" s="34"/>
      <c r="H61" s="34"/>
      <c r="I61" s="34"/>
      <c r="J61" s="34"/>
      <c r="K61" s="34"/>
      <c r="L61" s="34"/>
      <c r="M61" s="34"/>
      <c r="N61" s="34"/>
      <c r="O61" s="34"/>
      <c r="P61" s="34"/>
      <c r="Q61" s="34"/>
      <c r="R61" s="34"/>
      <c r="S61" s="34"/>
      <c r="T61" s="34"/>
      <c r="U61" s="34"/>
      <c r="V61" s="34"/>
      <c r="W61" s="34"/>
      <c r="X61" s="34"/>
      <c r="Y61" s="34"/>
      <c r="Z61" s="34"/>
      <c r="AA61" s="36"/>
      <c r="AB61" s="36"/>
      <c r="AC61" s="36"/>
      <c r="AD61" s="36"/>
      <c r="AE61" s="36"/>
      <c r="AF61" s="36"/>
      <c r="AG61" s="36"/>
      <c r="AH61" s="36"/>
      <c r="AI61" s="36"/>
      <c r="AJ61" s="36"/>
      <c r="AK61" s="36"/>
      <c r="AL61" s="36"/>
      <c r="AM61" s="35"/>
    </row>
    <row r="62" spans="1:39" ht="12.75">
      <c r="A62" s="149" t="s">
        <v>519</v>
      </c>
      <c r="C62" s="34"/>
      <c r="D62" s="34"/>
      <c r="E62" s="34"/>
      <c r="F62" s="34"/>
      <c r="G62" s="34"/>
      <c r="H62" s="34"/>
      <c r="I62" s="34"/>
      <c r="J62" s="34"/>
      <c r="K62" s="34"/>
      <c r="L62" s="34"/>
      <c r="M62" s="34"/>
      <c r="N62" s="34"/>
      <c r="O62" s="34"/>
      <c r="P62" s="34"/>
      <c r="Q62" s="34"/>
      <c r="R62" s="34"/>
      <c r="S62" s="34"/>
      <c r="T62" s="34"/>
      <c r="U62" s="34"/>
      <c r="V62" s="34"/>
      <c r="W62" s="34"/>
      <c r="X62" s="34"/>
      <c r="Y62" s="34"/>
      <c r="Z62" s="34"/>
      <c r="AA62" s="36"/>
      <c r="AB62" s="36"/>
      <c r="AC62" s="36"/>
      <c r="AD62" s="36"/>
      <c r="AE62" s="36"/>
      <c r="AF62" s="36"/>
      <c r="AG62" s="36"/>
      <c r="AH62" s="36"/>
      <c r="AI62" s="36"/>
      <c r="AJ62" s="36"/>
      <c r="AK62" s="36"/>
      <c r="AL62" s="36"/>
      <c r="AM62" s="35"/>
    </row>
    <row r="63" spans="1:39" ht="12.75" customHeight="1">
      <c r="A63" s="190" t="s">
        <v>855</v>
      </c>
      <c r="C63" s="145"/>
      <c r="D63" s="145"/>
      <c r="E63" s="145"/>
      <c r="F63" s="145"/>
      <c r="G63" s="145"/>
      <c r="H63" s="145"/>
      <c r="I63" s="145"/>
      <c r="J63" s="145"/>
      <c r="K63" s="145"/>
      <c r="L63" s="145"/>
      <c r="M63" s="145"/>
      <c r="N63" s="145"/>
      <c r="O63" s="145"/>
      <c r="P63" s="145"/>
      <c r="Q63" s="145"/>
      <c r="R63" s="145"/>
      <c r="S63" s="145"/>
      <c r="T63" s="145"/>
      <c r="U63" s="145"/>
      <c r="V63" s="145"/>
      <c r="W63" s="145"/>
      <c r="X63" s="145"/>
      <c r="Y63" s="145"/>
      <c r="Z63" s="145"/>
      <c r="AA63" s="35"/>
      <c r="AB63" s="35"/>
      <c r="AC63" s="35"/>
      <c r="AD63" s="35"/>
      <c r="AE63" s="35"/>
      <c r="AF63" s="35"/>
      <c r="AG63" s="35"/>
      <c r="AH63" s="35"/>
      <c r="AI63" s="35"/>
      <c r="AJ63" s="35"/>
      <c r="AK63" s="35"/>
      <c r="AL63" s="35"/>
      <c r="AM63" s="35"/>
    </row>
    <row r="64" spans="1:39" ht="12.75">
      <c r="A64" s="189" t="s">
        <v>856</v>
      </c>
      <c r="C64" s="145"/>
      <c r="D64" s="145"/>
      <c r="E64" s="145"/>
      <c r="F64" s="145"/>
      <c r="G64" s="145"/>
      <c r="H64" s="145"/>
      <c r="I64" s="145"/>
      <c r="J64" s="145"/>
      <c r="K64" s="145"/>
      <c r="L64" s="145"/>
      <c r="M64" s="145"/>
      <c r="N64" s="145"/>
      <c r="O64" s="145"/>
      <c r="P64" s="145"/>
      <c r="Q64" s="145"/>
      <c r="R64" s="145"/>
      <c r="S64" s="145"/>
      <c r="T64" s="145"/>
      <c r="U64" s="145"/>
      <c r="V64" s="145"/>
      <c r="W64" s="145"/>
      <c r="X64" s="145"/>
      <c r="Y64" s="145"/>
      <c r="Z64" s="145"/>
      <c r="AA64" s="35"/>
      <c r="AB64" s="35"/>
      <c r="AC64" s="35"/>
      <c r="AD64" s="35"/>
      <c r="AE64" s="35"/>
      <c r="AF64" s="35"/>
      <c r="AG64" s="35"/>
      <c r="AH64" s="35"/>
      <c r="AI64" s="35"/>
      <c r="AJ64" s="35"/>
      <c r="AK64" s="35"/>
      <c r="AL64" s="35"/>
      <c r="AM64" s="35"/>
    </row>
    <row r="65" spans="1:39" ht="12.75">
      <c r="A65" s="189"/>
      <c r="C65" s="145"/>
      <c r="D65" s="145"/>
      <c r="E65" s="145"/>
      <c r="F65" s="145"/>
      <c r="G65" s="145"/>
      <c r="H65" s="145"/>
      <c r="I65" s="145"/>
      <c r="J65" s="145"/>
      <c r="K65" s="145"/>
      <c r="L65" s="145"/>
      <c r="M65" s="145"/>
      <c r="N65" s="145"/>
      <c r="O65" s="145"/>
      <c r="P65" s="145"/>
      <c r="Q65" s="145"/>
      <c r="R65" s="145"/>
      <c r="S65" s="145"/>
      <c r="T65" s="145"/>
      <c r="U65" s="145"/>
      <c r="V65" s="145"/>
      <c r="W65" s="145"/>
      <c r="X65" s="145"/>
      <c r="Y65" s="145"/>
      <c r="Z65" s="145"/>
      <c r="AA65" s="35"/>
      <c r="AB65" s="35"/>
      <c r="AC65" s="35"/>
      <c r="AD65" s="35"/>
      <c r="AE65" s="35"/>
      <c r="AF65" s="35"/>
      <c r="AG65" s="35"/>
      <c r="AH65" s="35"/>
      <c r="AI65" s="35"/>
      <c r="AJ65" s="35"/>
      <c r="AK65" s="35"/>
      <c r="AL65" s="35"/>
      <c r="AM65" s="35"/>
    </row>
    <row r="66" spans="1:39" ht="12.75">
      <c r="A66" s="189" t="s">
        <v>857</v>
      </c>
      <c r="C66" s="145"/>
      <c r="D66" s="145"/>
      <c r="E66" s="145"/>
      <c r="F66" s="145"/>
      <c r="G66" s="145"/>
      <c r="H66" s="145"/>
      <c r="I66" s="145"/>
      <c r="J66" s="145"/>
      <c r="K66" s="145"/>
      <c r="L66" s="145"/>
      <c r="M66" s="145"/>
      <c r="N66" s="145"/>
      <c r="O66" s="145"/>
      <c r="P66" s="145"/>
      <c r="Q66" s="145"/>
      <c r="R66" s="145"/>
      <c r="S66" s="145"/>
      <c r="T66" s="145"/>
      <c r="U66" s="145"/>
      <c r="V66" s="145"/>
      <c r="W66" s="145"/>
      <c r="X66" s="145"/>
      <c r="Y66" s="145"/>
      <c r="Z66" s="145"/>
      <c r="AA66" s="35"/>
      <c r="AB66" s="35"/>
      <c r="AC66" s="35"/>
      <c r="AD66" s="35"/>
      <c r="AE66" s="35"/>
      <c r="AF66" s="35"/>
      <c r="AG66" s="35"/>
      <c r="AH66" s="35"/>
      <c r="AI66" s="35"/>
      <c r="AJ66" s="35"/>
      <c r="AK66" s="35"/>
      <c r="AL66" s="35"/>
      <c r="AM66" s="35"/>
    </row>
    <row r="67" spans="1:39" ht="12.75" customHeight="1">
      <c r="A67" s="189" t="s">
        <v>858</v>
      </c>
      <c r="C67" s="145"/>
      <c r="D67" s="145"/>
      <c r="E67" s="145"/>
      <c r="F67" s="145"/>
      <c r="G67" s="145"/>
      <c r="H67" s="145"/>
      <c r="I67" s="145"/>
      <c r="J67" s="145"/>
      <c r="K67" s="145"/>
      <c r="L67" s="145"/>
      <c r="M67" s="145"/>
      <c r="N67" s="145"/>
      <c r="O67" s="145"/>
      <c r="P67" s="145"/>
      <c r="Q67" s="145"/>
      <c r="R67" s="145"/>
      <c r="S67" s="145"/>
      <c r="T67" s="145"/>
      <c r="U67" s="145"/>
      <c r="V67" s="145"/>
      <c r="W67" s="145"/>
      <c r="X67" s="145"/>
      <c r="Y67" s="145"/>
      <c r="Z67" s="145"/>
      <c r="AA67" s="35"/>
      <c r="AB67" s="35"/>
      <c r="AC67" s="35"/>
      <c r="AD67" s="35"/>
      <c r="AE67" s="35"/>
      <c r="AF67" s="35"/>
      <c r="AG67" s="35"/>
      <c r="AH67" s="35"/>
      <c r="AI67" s="35"/>
      <c r="AJ67" s="35"/>
      <c r="AK67" s="35"/>
      <c r="AL67" s="35"/>
      <c r="AM67" s="35"/>
    </row>
    <row r="68" spans="1:39" ht="12.75" customHeight="1">
      <c r="A68" s="145"/>
      <c r="C68" s="145"/>
      <c r="D68" s="145"/>
      <c r="E68" s="145"/>
      <c r="F68" s="145"/>
      <c r="G68" s="145"/>
      <c r="H68" s="145"/>
      <c r="I68" s="145"/>
      <c r="J68" s="145"/>
      <c r="K68" s="145"/>
      <c r="L68" s="145"/>
      <c r="M68" s="145"/>
      <c r="N68" s="145"/>
      <c r="O68" s="145"/>
      <c r="P68" s="145"/>
      <c r="Q68" s="145"/>
      <c r="R68" s="145"/>
      <c r="S68" s="145"/>
      <c r="T68" s="145"/>
      <c r="U68" s="145"/>
      <c r="V68" s="145"/>
      <c r="W68" s="145"/>
      <c r="X68" s="145"/>
      <c r="Y68" s="145"/>
      <c r="Z68" s="145"/>
      <c r="AA68" s="35"/>
      <c r="AB68" s="35"/>
      <c r="AC68" s="35"/>
      <c r="AD68" s="35"/>
      <c r="AE68" s="35"/>
      <c r="AF68" s="35"/>
      <c r="AG68" s="35"/>
      <c r="AH68" s="35"/>
      <c r="AI68" s="35"/>
      <c r="AJ68" s="35"/>
      <c r="AK68" s="35"/>
      <c r="AL68" s="35"/>
      <c r="AM68" s="35"/>
    </row>
    <row r="69" spans="1:39" ht="12.75" customHeight="1">
      <c r="A69" s="145" t="s">
        <v>795</v>
      </c>
      <c r="C69" s="145"/>
      <c r="D69" s="145"/>
      <c r="E69" s="145"/>
      <c r="F69" s="145"/>
      <c r="G69" s="145"/>
      <c r="H69" s="145"/>
      <c r="I69" s="145"/>
      <c r="J69" s="145"/>
      <c r="K69" s="145"/>
      <c r="L69" s="145"/>
      <c r="M69" s="145"/>
      <c r="N69" s="145"/>
      <c r="O69" s="145"/>
      <c r="P69" s="145"/>
      <c r="Q69" s="145"/>
      <c r="R69" s="145"/>
      <c r="S69" s="145"/>
      <c r="T69" s="145"/>
      <c r="U69" s="145"/>
      <c r="V69" s="145"/>
      <c r="W69" s="145"/>
      <c r="X69" s="145"/>
      <c r="Y69" s="145"/>
      <c r="Z69" s="145"/>
      <c r="AA69" s="35"/>
      <c r="AB69" s="35"/>
      <c r="AC69" s="35"/>
      <c r="AD69" s="35"/>
      <c r="AE69" s="35"/>
      <c r="AF69" s="35"/>
      <c r="AG69" s="35"/>
      <c r="AH69" s="35"/>
      <c r="AI69" s="35"/>
      <c r="AJ69" s="35"/>
      <c r="AK69" s="35"/>
      <c r="AL69" s="35"/>
      <c r="AM69" s="35"/>
    </row>
    <row r="70" spans="1:39" ht="12.75" customHeight="1">
      <c r="A70" s="145" t="s">
        <v>796</v>
      </c>
      <c r="C70" s="145"/>
      <c r="D70" s="145"/>
      <c r="E70" s="145"/>
      <c r="F70" s="145"/>
      <c r="G70" s="145"/>
      <c r="H70" s="145"/>
      <c r="I70" s="145"/>
      <c r="J70" s="145"/>
      <c r="K70" s="145"/>
      <c r="L70" s="145"/>
      <c r="M70" s="145"/>
      <c r="N70" s="145"/>
      <c r="O70" s="145"/>
      <c r="P70" s="145"/>
      <c r="Q70" s="145"/>
      <c r="R70" s="145"/>
      <c r="S70" s="145"/>
      <c r="T70" s="145"/>
      <c r="U70" s="145"/>
      <c r="V70" s="145"/>
      <c r="W70" s="145"/>
      <c r="X70" s="145"/>
      <c r="Y70" s="145"/>
      <c r="Z70" s="145"/>
      <c r="AA70" s="35"/>
      <c r="AB70" s="35"/>
      <c r="AC70" s="35"/>
      <c r="AD70" s="35"/>
      <c r="AE70" s="35"/>
      <c r="AF70" s="35"/>
      <c r="AG70" s="35"/>
      <c r="AH70" s="35"/>
      <c r="AI70" s="35"/>
      <c r="AJ70" s="35"/>
      <c r="AK70" s="35"/>
      <c r="AL70" s="35"/>
      <c r="AM70" s="35"/>
    </row>
    <row r="71" spans="1:39" ht="12.75">
      <c r="A71" s="145"/>
      <c r="C71" s="145"/>
      <c r="D71" s="145"/>
      <c r="E71" s="145"/>
      <c r="F71" s="145"/>
      <c r="G71" s="145"/>
      <c r="H71" s="145"/>
      <c r="I71" s="145"/>
      <c r="J71" s="145"/>
      <c r="K71" s="145"/>
      <c r="L71" s="145"/>
      <c r="M71" s="145"/>
      <c r="N71" s="145"/>
      <c r="O71" s="145"/>
      <c r="P71" s="145"/>
      <c r="Q71" s="145"/>
      <c r="R71" s="145"/>
      <c r="S71" s="145"/>
      <c r="T71" s="145"/>
      <c r="U71" s="145"/>
      <c r="V71" s="145"/>
      <c r="W71" s="145"/>
      <c r="X71" s="145"/>
      <c r="Y71" s="145"/>
      <c r="Z71" s="145"/>
      <c r="AA71" s="35"/>
      <c r="AB71" s="35"/>
      <c r="AC71" s="35"/>
      <c r="AD71" s="35"/>
      <c r="AE71" s="35"/>
      <c r="AF71" s="35"/>
      <c r="AG71" s="35"/>
      <c r="AH71" s="35"/>
      <c r="AI71" s="35"/>
      <c r="AJ71" s="35"/>
      <c r="AK71" s="35"/>
      <c r="AL71" s="35"/>
      <c r="AM71" s="35"/>
    </row>
    <row r="72" spans="1:39" ht="12.75">
      <c r="A72" s="189" t="s">
        <v>1208</v>
      </c>
      <c r="C72" s="145"/>
      <c r="D72" s="145"/>
      <c r="E72" s="145"/>
      <c r="F72" s="145"/>
      <c r="G72" s="145"/>
      <c r="H72" s="145"/>
      <c r="I72" s="145"/>
      <c r="J72" s="145"/>
      <c r="K72" s="145"/>
      <c r="L72" s="145"/>
      <c r="M72" s="145"/>
      <c r="N72" s="145"/>
      <c r="O72" s="145"/>
      <c r="P72" s="145"/>
      <c r="Q72" s="145"/>
      <c r="R72" s="145"/>
      <c r="S72" s="145"/>
      <c r="T72" s="145"/>
      <c r="U72" s="145"/>
      <c r="V72" s="145"/>
      <c r="W72" s="145"/>
      <c r="X72" s="145"/>
      <c r="Y72" s="145"/>
      <c r="Z72" s="145"/>
      <c r="AA72" s="35"/>
      <c r="AB72" s="35"/>
      <c r="AC72" s="35"/>
      <c r="AD72" s="35"/>
      <c r="AE72" s="35"/>
      <c r="AF72" s="35"/>
      <c r="AG72" s="35"/>
      <c r="AH72" s="35"/>
      <c r="AI72" s="35"/>
      <c r="AJ72" s="35"/>
      <c r="AK72" s="35"/>
      <c r="AL72" s="35"/>
      <c r="AM72" s="35"/>
    </row>
    <row r="73" spans="1:39" ht="12.75">
      <c r="A73" s="145" t="s">
        <v>1163</v>
      </c>
      <c r="C73" s="145"/>
      <c r="D73" s="145"/>
      <c r="E73" s="145"/>
      <c r="F73" s="145"/>
      <c r="G73" s="145"/>
      <c r="H73" s="145"/>
      <c r="I73" s="145"/>
      <c r="J73" s="145"/>
      <c r="K73" s="145"/>
      <c r="L73" s="145"/>
      <c r="M73" s="145"/>
      <c r="N73" s="145"/>
      <c r="O73" s="145"/>
      <c r="P73" s="145"/>
      <c r="Q73" s="145"/>
      <c r="R73" s="145"/>
      <c r="S73" s="145"/>
      <c r="T73" s="145"/>
      <c r="U73" s="145"/>
      <c r="V73" s="145"/>
      <c r="W73" s="145"/>
      <c r="X73" s="145"/>
      <c r="Y73" s="145"/>
      <c r="Z73" s="145"/>
      <c r="AA73" s="35"/>
      <c r="AB73" s="35"/>
      <c r="AC73" s="35"/>
      <c r="AD73" s="35"/>
      <c r="AE73" s="35"/>
      <c r="AF73" s="35"/>
      <c r="AG73" s="35"/>
      <c r="AH73" s="35"/>
      <c r="AI73" s="35"/>
      <c r="AJ73" s="35"/>
      <c r="AK73" s="35"/>
      <c r="AL73" s="35"/>
      <c r="AM73" s="35"/>
    </row>
    <row r="74" spans="1:39" ht="12.75" customHeight="1">
      <c r="A74" s="145" t="s">
        <v>1162</v>
      </c>
      <c r="C74" s="145"/>
      <c r="D74" s="145"/>
      <c r="E74" s="145"/>
      <c r="F74" s="145"/>
      <c r="G74" s="145"/>
      <c r="H74" s="145"/>
      <c r="I74" s="145"/>
      <c r="J74" s="145"/>
      <c r="K74" s="145"/>
      <c r="L74" s="145"/>
      <c r="M74" s="145"/>
      <c r="N74" s="145"/>
      <c r="O74" s="145"/>
      <c r="P74" s="145"/>
      <c r="Q74" s="145"/>
      <c r="R74" s="145"/>
      <c r="S74" s="145"/>
      <c r="T74" s="145"/>
      <c r="U74" s="145"/>
      <c r="V74" s="145"/>
      <c r="W74" s="145"/>
      <c r="X74" s="145"/>
      <c r="Y74" s="145"/>
      <c r="Z74" s="145"/>
      <c r="AA74" s="35"/>
      <c r="AB74" s="35"/>
      <c r="AC74" s="35"/>
      <c r="AD74" s="35"/>
      <c r="AE74" s="35"/>
      <c r="AF74" s="35"/>
      <c r="AG74" s="35"/>
      <c r="AH74" s="35"/>
      <c r="AI74" s="35"/>
      <c r="AJ74" s="35"/>
      <c r="AK74" s="35"/>
      <c r="AL74" s="35"/>
      <c r="AM74" s="35"/>
    </row>
    <row r="75" spans="1:39" ht="13.7" customHeight="1">
      <c r="A75" s="189"/>
      <c r="C75" s="145"/>
      <c r="D75" s="145"/>
      <c r="E75" s="145"/>
      <c r="F75" s="145"/>
      <c r="G75" s="145"/>
      <c r="H75" s="145"/>
      <c r="I75" s="145"/>
      <c r="J75" s="145"/>
      <c r="K75" s="145"/>
      <c r="L75" s="145"/>
      <c r="M75" s="145"/>
      <c r="N75" s="145"/>
      <c r="O75" s="145"/>
      <c r="P75" s="145"/>
      <c r="Q75" s="145"/>
      <c r="R75" s="145"/>
      <c r="S75" s="145"/>
      <c r="T75" s="145"/>
      <c r="U75" s="145"/>
      <c r="V75" s="145"/>
      <c r="W75" s="145"/>
      <c r="X75" s="145"/>
      <c r="Y75" s="145"/>
      <c r="Z75" s="145"/>
      <c r="AA75" s="35"/>
      <c r="AB75" s="35"/>
      <c r="AC75" s="35"/>
      <c r="AD75" s="35"/>
      <c r="AE75" s="35"/>
      <c r="AF75" s="35"/>
      <c r="AG75" s="35"/>
      <c r="AH75" s="35"/>
      <c r="AI75" s="35"/>
      <c r="AJ75" s="35"/>
      <c r="AK75" s="35"/>
      <c r="AL75" s="35"/>
      <c r="AM75" s="35"/>
    </row>
    <row r="76" spans="1:39" ht="13.7" customHeight="1">
      <c r="A76" s="189" t="s">
        <v>1155</v>
      </c>
      <c r="C76" s="145"/>
      <c r="D76" s="145"/>
      <c r="E76" s="145"/>
      <c r="F76" s="145"/>
      <c r="G76" s="145"/>
      <c r="H76" s="145"/>
      <c r="I76" s="145"/>
      <c r="J76" s="145"/>
      <c r="K76" s="145"/>
      <c r="L76" s="145"/>
      <c r="M76" s="145"/>
      <c r="N76" s="145"/>
      <c r="O76" s="145"/>
      <c r="P76" s="145"/>
      <c r="Q76" s="145"/>
      <c r="R76" s="145"/>
      <c r="S76" s="145"/>
      <c r="T76" s="145"/>
      <c r="U76" s="145"/>
      <c r="V76" s="145"/>
      <c r="W76" s="145"/>
      <c r="X76" s="145"/>
      <c r="Y76" s="145"/>
      <c r="Z76" s="145"/>
      <c r="AA76" s="35"/>
      <c r="AB76" s="35"/>
      <c r="AC76" s="35"/>
      <c r="AD76" s="35"/>
      <c r="AE76" s="35"/>
      <c r="AF76" s="35"/>
      <c r="AG76" s="35"/>
      <c r="AH76" s="35"/>
      <c r="AI76" s="35"/>
      <c r="AJ76" s="35"/>
      <c r="AK76" s="35"/>
      <c r="AL76" s="35"/>
      <c r="AM76" s="31"/>
    </row>
    <row r="77" spans="1:39" ht="12.75" customHeight="1">
      <c r="A77" s="145" t="s">
        <v>1154</v>
      </c>
      <c r="C77" s="145"/>
      <c r="D77" s="145"/>
      <c r="E77" s="145"/>
      <c r="F77" s="145"/>
      <c r="G77" s="145"/>
      <c r="H77" s="145"/>
      <c r="I77" s="145"/>
      <c r="J77" s="145"/>
      <c r="K77" s="145"/>
      <c r="L77" s="145"/>
      <c r="M77" s="145"/>
      <c r="N77" s="145"/>
      <c r="O77" s="145"/>
      <c r="P77" s="145"/>
      <c r="Q77" s="145"/>
      <c r="R77" s="145"/>
      <c r="S77" s="145"/>
      <c r="T77" s="145"/>
      <c r="U77" s="145"/>
      <c r="V77" s="145"/>
      <c r="W77" s="145"/>
      <c r="X77" s="145"/>
      <c r="Y77" s="145"/>
      <c r="Z77" s="145"/>
      <c r="AA77" s="35"/>
      <c r="AB77" s="35"/>
      <c r="AC77" s="35"/>
      <c r="AD77" s="35"/>
      <c r="AE77" s="35"/>
      <c r="AF77" s="35"/>
      <c r="AG77" s="35"/>
      <c r="AH77" s="35"/>
      <c r="AI77" s="35"/>
      <c r="AJ77" s="35"/>
      <c r="AK77" s="35"/>
      <c r="AL77" s="35"/>
      <c r="AM77" s="31"/>
    </row>
    <row r="78" spans="1:39" ht="12.75">
      <c r="A78" s="145" t="s">
        <v>859</v>
      </c>
      <c r="C78" s="145"/>
      <c r="D78" s="145"/>
      <c r="E78" s="145"/>
      <c r="F78" s="145"/>
      <c r="G78" s="145"/>
      <c r="H78" s="145"/>
      <c r="I78" s="145"/>
      <c r="J78" s="145"/>
      <c r="K78" s="145"/>
      <c r="L78" s="145"/>
      <c r="M78" s="145"/>
      <c r="N78" s="145"/>
      <c r="O78" s="145"/>
      <c r="P78" s="145"/>
      <c r="Q78" s="145"/>
      <c r="R78" s="145"/>
      <c r="S78" s="145"/>
      <c r="T78" s="145"/>
      <c r="U78" s="145"/>
      <c r="V78" s="145"/>
      <c r="W78" s="145"/>
      <c r="X78" s="145"/>
      <c r="Y78" s="145"/>
      <c r="Z78" s="145"/>
      <c r="AA78" s="35"/>
      <c r="AB78" s="35"/>
      <c r="AC78" s="35"/>
      <c r="AD78" s="35"/>
      <c r="AE78" s="35"/>
      <c r="AF78" s="35"/>
      <c r="AG78" s="35"/>
      <c r="AH78" s="35"/>
      <c r="AI78" s="35"/>
      <c r="AJ78" s="35"/>
      <c r="AK78" s="35"/>
      <c r="AL78" s="35"/>
      <c r="AM78" s="31"/>
    </row>
    <row r="79" spans="1:39" ht="12.75">
      <c r="A79" s="145"/>
      <c r="C79" s="145"/>
      <c r="D79" s="145"/>
      <c r="E79" s="145"/>
      <c r="F79" s="145"/>
      <c r="G79" s="145"/>
      <c r="H79" s="145"/>
      <c r="I79" s="145"/>
      <c r="J79" s="145"/>
      <c r="K79" s="145"/>
      <c r="L79" s="145"/>
      <c r="M79" s="145"/>
      <c r="N79" s="145"/>
      <c r="O79" s="145"/>
      <c r="P79" s="145"/>
      <c r="Q79" s="145"/>
      <c r="R79" s="145"/>
      <c r="S79" s="145"/>
      <c r="T79" s="145"/>
      <c r="U79" s="145"/>
      <c r="V79" s="145"/>
      <c r="W79" s="145"/>
      <c r="X79" s="145"/>
      <c r="Y79" s="145"/>
      <c r="Z79" s="145"/>
      <c r="AA79" s="35"/>
      <c r="AB79" s="35"/>
      <c r="AC79" s="35"/>
      <c r="AD79" s="35"/>
      <c r="AE79" s="35"/>
      <c r="AF79" s="35"/>
      <c r="AG79" s="35"/>
      <c r="AH79" s="35"/>
      <c r="AI79" s="35"/>
      <c r="AJ79" s="35"/>
      <c r="AK79" s="35"/>
      <c r="AL79" s="35"/>
      <c r="AM79" s="35"/>
    </row>
    <row r="80" spans="1:39" ht="12.75" customHeight="1">
      <c r="A80" s="145" t="s">
        <v>860</v>
      </c>
      <c r="C80" s="145"/>
      <c r="D80" s="145"/>
      <c r="E80" s="145"/>
      <c r="F80" s="145"/>
      <c r="G80" s="145"/>
      <c r="H80" s="145"/>
      <c r="I80" s="145"/>
      <c r="J80" s="145"/>
      <c r="K80" s="145"/>
      <c r="L80" s="145"/>
      <c r="M80" s="145"/>
      <c r="N80" s="145"/>
      <c r="O80" s="145"/>
      <c r="P80" s="145"/>
      <c r="Q80" s="145"/>
      <c r="R80" s="145"/>
      <c r="S80" s="145"/>
      <c r="T80" s="145"/>
      <c r="U80" s="145"/>
      <c r="V80" s="145"/>
      <c r="W80" s="145"/>
      <c r="X80" s="145"/>
      <c r="Y80" s="145"/>
      <c r="Z80" s="145"/>
      <c r="AA80" s="35"/>
      <c r="AB80" s="35"/>
      <c r="AC80" s="35"/>
      <c r="AD80" s="35"/>
      <c r="AE80" s="35"/>
      <c r="AF80" s="35"/>
      <c r="AG80" s="35"/>
      <c r="AH80" s="35"/>
      <c r="AI80" s="35"/>
      <c r="AJ80" s="35"/>
      <c r="AK80" s="35"/>
      <c r="AL80" s="35"/>
      <c r="AM80" s="35"/>
    </row>
    <row r="81" spans="1:39" ht="12.75">
      <c r="A81" s="145" t="s">
        <v>861</v>
      </c>
      <c r="C81" s="145"/>
      <c r="D81" s="145"/>
      <c r="E81" s="145"/>
      <c r="F81" s="145"/>
      <c r="G81" s="145"/>
      <c r="H81" s="145"/>
      <c r="I81" s="145"/>
      <c r="J81" s="145"/>
      <c r="K81" s="145"/>
      <c r="L81" s="145"/>
      <c r="M81" s="145"/>
      <c r="N81" s="145"/>
      <c r="O81" s="145"/>
      <c r="P81" s="145"/>
      <c r="Q81" s="145"/>
      <c r="R81" s="145"/>
      <c r="S81" s="145"/>
      <c r="T81" s="145"/>
      <c r="U81" s="145"/>
      <c r="V81" s="145"/>
      <c r="W81" s="145"/>
      <c r="X81" s="145"/>
      <c r="Y81" s="145"/>
      <c r="Z81" s="145"/>
      <c r="AA81" s="35"/>
      <c r="AB81" s="35"/>
      <c r="AC81" s="35"/>
      <c r="AD81" s="35"/>
      <c r="AE81" s="35"/>
      <c r="AF81" s="35"/>
      <c r="AG81" s="35"/>
      <c r="AH81" s="35"/>
      <c r="AI81" s="35"/>
      <c r="AJ81" s="35"/>
      <c r="AK81" s="35"/>
      <c r="AL81" s="35"/>
      <c r="AM81" s="35"/>
    </row>
    <row r="82" spans="1:39" ht="12.75">
      <c r="A82" s="187"/>
      <c r="C82" s="187"/>
      <c r="D82" s="187"/>
      <c r="E82" s="187"/>
      <c r="F82" s="187"/>
      <c r="G82" s="187"/>
      <c r="H82" s="187"/>
      <c r="I82" s="187"/>
      <c r="J82" s="187"/>
      <c r="K82" s="187"/>
      <c r="L82" s="187"/>
      <c r="M82" s="187"/>
      <c r="N82" s="187"/>
      <c r="O82" s="187"/>
      <c r="P82" s="187"/>
      <c r="Q82" s="187"/>
      <c r="R82" s="187"/>
      <c r="S82" s="187"/>
      <c r="T82" s="187"/>
      <c r="U82" s="187"/>
      <c r="V82" s="187"/>
      <c r="W82" s="187"/>
      <c r="X82" s="187"/>
      <c r="Y82" s="187"/>
      <c r="Z82" s="187"/>
      <c r="AA82" s="31"/>
      <c r="AB82" s="31"/>
      <c r="AC82" s="31"/>
      <c r="AD82" s="31"/>
      <c r="AE82" s="31"/>
      <c r="AF82" s="31"/>
      <c r="AG82" s="31"/>
      <c r="AH82" s="31"/>
      <c r="AI82" s="31"/>
      <c r="AJ82" s="31"/>
      <c r="AK82" s="31"/>
      <c r="AL82" s="31"/>
      <c r="AM82" s="35"/>
    </row>
    <row r="83" spans="1:39" ht="12.75">
      <c r="A83" s="230" t="s">
        <v>1166</v>
      </c>
      <c r="C83" s="187"/>
      <c r="D83" s="187"/>
      <c r="E83" s="187"/>
      <c r="F83" s="187"/>
      <c r="G83" s="187"/>
      <c r="H83" s="187"/>
      <c r="I83" s="187"/>
      <c r="J83" s="187"/>
      <c r="K83" s="187"/>
      <c r="L83" s="187"/>
      <c r="M83" s="187"/>
      <c r="N83" s="187"/>
      <c r="O83" s="187"/>
      <c r="P83" s="187"/>
      <c r="Q83" s="187"/>
      <c r="R83" s="187"/>
      <c r="S83" s="187"/>
      <c r="T83" s="187"/>
      <c r="U83" s="187"/>
      <c r="V83" s="187"/>
      <c r="W83" s="187"/>
      <c r="X83" s="187"/>
      <c r="Y83" s="187"/>
      <c r="Z83" s="187"/>
      <c r="AA83" s="31"/>
      <c r="AB83" s="31"/>
      <c r="AC83" s="31"/>
      <c r="AD83" s="31"/>
      <c r="AE83" s="31"/>
      <c r="AF83" s="31"/>
      <c r="AG83" s="31"/>
      <c r="AH83" s="31"/>
      <c r="AI83" s="31"/>
      <c r="AJ83" s="31"/>
      <c r="AK83" s="31"/>
      <c r="AL83" s="31"/>
      <c r="AM83" s="35"/>
    </row>
    <row r="84" spans="1:39" ht="12.75" customHeight="1">
      <c r="A84" s="187" t="s">
        <v>1165</v>
      </c>
      <c r="C84" s="187"/>
      <c r="D84" s="187"/>
      <c r="E84" s="187"/>
      <c r="F84" s="187"/>
      <c r="G84" s="187"/>
      <c r="H84" s="187"/>
      <c r="I84" s="187"/>
      <c r="J84" s="187"/>
      <c r="K84" s="187"/>
      <c r="L84" s="187"/>
      <c r="M84" s="187"/>
      <c r="N84" s="187"/>
      <c r="O84" s="187"/>
      <c r="P84" s="187"/>
      <c r="Q84" s="187"/>
      <c r="R84" s="187"/>
      <c r="S84" s="187"/>
      <c r="T84" s="187"/>
      <c r="U84" s="187"/>
      <c r="V84" s="187"/>
      <c r="W84" s="187"/>
      <c r="X84" s="187"/>
      <c r="Y84" s="187"/>
      <c r="Z84" s="187"/>
      <c r="AA84" s="31"/>
      <c r="AB84" s="31"/>
      <c r="AC84" s="31"/>
      <c r="AD84" s="31"/>
      <c r="AE84" s="31"/>
      <c r="AF84" s="31"/>
      <c r="AG84" s="31"/>
      <c r="AH84" s="31"/>
      <c r="AI84" s="31"/>
      <c r="AJ84" s="31"/>
      <c r="AK84" s="31"/>
      <c r="AL84" s="31"/>
      <c r="AM84" s="35"/>
    </row>
    <row r="85" spans="1:39" ht="12.75">
      <c r="A85" s="145" t="s">
        <v>1164</v>
      </c>
      <c r="C85" s="145"/>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35"/>
      <c r="AB85" s="35"/>
      <c r="AC85" s="35"/>
      <c r="AD85" s="35"/>
      <c r="AE85" s="35"/>
      <c r="AF85" s="35"/>
      <c r="AG85" s="35"/>
      <c r="AH85" s="35"/>
      <c r="AI85" s="35"/>
      <c r="AJ85" s="35"/>
      <c r="AK85" s="35"/>
      <c r="AL85" s="35"/>
      <c r="AM85" s="35"/>
    </row>
    <row r="86" spans="1:39" ht="12.75">
      <c r="A86" s="145"/>
      <c r="C86" s="145"/>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35"/>
      <c r="AB86" s="35"/>
      <c r="AC86" s="35"/>
      <c r="AD86" s="35"/>
      <c r="AE86" s="35"/>
      <c r="AF86" s="35"/>
      <c r="AG86" s="35"/>
      <c r="AH86" s="35"/>
      <c r="AI86" s="35"/>
      <c r="AJ86" s="35"/>
      <c r="AK86" s="35"/>
      <c r="AL86" s="35"/>
      <c r="AM86" s="35"/>
    </row>
    <row r="87" spans="1:39" ht="12.75">
      <c r="A87" s="189" t="s">
        <v>862</v>
      </c>
      <c r="C87" s="145"/>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35"/>
      <c r="AB87" s="35"/>
      <c r="AC87" s="35"/>
      <c r="AD87" s="35"/>
      <c r="AE87" s="35"/>
      <c r="AF87" s="35"/>
      <c r="AG87" s="35"/>
      <c r="AH87" s="35"/>
      <c r="AI87" s="35"/>
      <c r="AJ87" s="35"/>
      <c r="AK87" s="35"/>
      <c r="AL87" s="35"/>
      <c r="AM87" s="35"/>
    </row>
    <row r="88" spans="1:39" ht="12.75" customHeight="1">
      <c r="A88" s="189" t="s">
        <v>1019</v>
      </c>
      <c r="C88" s="145"/>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35"/>
      <c r="AB88" s="35"/>
      <c r="AC88" s="35"/>
      <c r="AD88" s="35"/>
      <c r="AE88" s="35"/>
      <c r="AF88" s="35"/>
      <c r="AG88" s="35"/>
      <c r="AH88" s="35"/>
      <c r="AI88" s="35"/>
      <c r="AJ88" s="35"/>
      <c r="AK88" s="35"/>
      <c r="AL88" s="35"/>
      <c r="AM88" s="35"/>
    </row>
    <row r="89" spans="1:39" s="43" customFormat="1" ht="12.75">
      <c r="A89" s="306"/>
      <c r="C89" s="304"/>
      <c r="D89" s="304"/>
      <c r="E89" s="304"/>
      <c r="F89" s="304"/>
      <c r="G89" s="304"/>
      <c r="H89" s="304"/>
      <c r="I89" s="304"/>
      <c r="J89" s="304"/>
      <c r="K89" s="304"/>
      <c r="L89" s="304"/>
      <c r="M89" s="304"/>
      <c r="N89" s="304"/>
      <c r="O89" s="304"/>
      <c r="P89" s="304"/>
      <c r="Q89" s="304"/>
      <c r="R89" s="304"/>
      <c r="S89" s="304"/>
      <c r="T89" s="304"/>
      <c r="U89" s="304"/>
      <c r="V89" s="304"/>
      <c r="W89" s="304"/>
      <c r="X89" s="304"/>
      <c r="Y89" s="304"/>
      <c r="Z89" s="304"/>
      <c r="AA89" s="305"/>
      <c r="AB89" s="305"/>
      <c r="AC89" s="305"/>
      <c r="AD89" s="305"/>
      <c r="AE89" s="305"/>
      <c r="AF89" s="305"/>
      <c r="AG89" s="305"/>
      <c r="AH89" s="305"/>
      <c r="AI89" s="305"/>
      <c r="AJ89" s="305"/>
      <c r="AK89" s="305"/>
      <c r="AL89" s="305"/>
      <c r="AM89" s="305"/>
    </row>
    <row r="90" spans="1:39" s="43" customFormat="1" ht="12.75">
      <c r="A90" s="490" t="s">
        <v>1036</v>
      </c>
      <c r="C90" s="304"/>
      <c r="D90" s="304"/>
      <c r="E90" s="304"/>
      <c r="F90" s="304"/>
      <c r="G90" s="304"/>
      <c r="H90" s="304"/>
      <c r="I90" s="304"/>
      <c r="J90" s="304"/>
      <c r="K90" s="304"/>
      <c r="L90" s="304"/>
      <c r="M90" s="304"/>
      <c r="N90" s="304"/>
      <c r="O90" s="304"/>
      <c r="P90" s="304"/>
      <c r="Q90" s="304"/>
      <c r="R90" s="304"/>
      <c r="S90" s="304"/>
      <c r="T90" s="304"/>
      <c r="U90" s="304"/>
      <c r="V90" s="304"/>
      <c r="W90" s="304"/>
      <c r="X90" s="304"/>
      <c r="Y90" s="304"/>
      <c r="Z90" s="304"/>
      <c r="AA90" s="305"/>
      <c r="AB90" s="305"/>
      <c r="AC90" s="305"/>
      <c r="AD90" s="305"/>
      <c r="AE90" s="305"/>
      <c r="AF90" s="305"/>
      <c r="AG90" s="305"/>
      <c r="AH90" s="305"/>
      <c r="AI90" s="305"/>
      <c r="AJ90" s="305"/>
      <c r="AK90" s="305"/>
      <c r="AL90" s="305"/>
      <c r="AM90" s="305"/>
    </row>
    <row r="91" spans="1:39" s="43" customFormat="1" ht="12.75" customHeight="1">
      <c r="A91" s="491" t="s">
        <v>1037</v>
      </c>
      <c r="C91" s="304"/>
      <c r="D91" s="304"/>
      <c r="E91" s="304"/>
      <c r="F91" s="304"/>
      <c r="G91" s="304"/>
      <c r="H91" s="304"/>
      <c r="I91" s="304"/>
      <c r="J91" s="304"/>
      <c r="K91" s="304"/>
      <c r="L91" s="304"/>
      <c r="M91" s="304"/>
      <c r="N91" s="304"/>
      <c r="O91" s="304"/>
      <c r="P91" s="304"/>
      <c r="Q91" s="304"/>
      <c r="R91" s="304"/>
      <c r="S91" s="304"/>
      <c r="T91" s="304"/>
      <c r="U91" s="304"/>
      <c r="V91" s="304"/>
      <c r="W91" s="304"/>
      <c r="X91" s="304"/>
      <c r="Y91" s="304"/>
      <c r="Z91" s="304"/>
      <c r="AA91" s="305"/>
      <c r="AB91" s="305"/>
      <c r="AC91" s="305"/>
      <c r="AD91" s="305"/>
      <c r="AE91" s="305"/>
      <c r="AF91" s="305"/>
      <c r="AG91" s="305"/>
      <c r="AH91" s="305"/>
      <c r="AI91" s="305"/>
      <c r="AJ91" s="305"/>
      <c r="AK91" s="305"/>
      <c r="AL91" s="305"/>
      <c r="AM91" s="305"/>
    </row>
    <row r="92" spans="1:39" s="43" customFormat="1" ht="12.75">
      <c r="A92" s="491" t="s">
        <v>1038</v>
      </c>
      <c r="C92" s="304"/>
      <c r="D92" s="304"/>
      <c r="E92" s="304"/>
      <c r="F92" s="304"/>
      <c r="G92" s="304"/>
      <c r="H92" s="304"/>
      <c r="I92" s="304"/>
      <c r="J92" s="304"/>
      <c r="K92" s="304"/>
      <c r="L92" s="304"/>
      <c r="M92" s="304"/>
      <c r="N92" s="304"/>
      <c r="O92" s="304"/>
      <c r="P92" s="304"/>
      <c r="Q92" s="304"/>
      <c r="R92" s="304"/>
      <c r="S92" s="304"/>
      <c r="T92" s="304"/>
      <c r="U92" s="304"/>
      <c r="V92" s="304"/>
      <c r="W92" s="304"/>
      <c r="X92" s="304"/>
      <c r="Y92" s="304"/>
      <c r="Z92" s="304"/>
      <c r="AA92" s="305"/>
      <c r="AB92" s="305"/>
      <c r="AC92" s="305"/>
      <c r="AD92" s="305"/>
      <c r="AE92" s="305"/>
      <c r="AF92" s="305"/>
      <c r="AG92" s="305"/>
      <c r="AH92" s="305"/>
      <c r="AI92" s="305"/>
      <c r="AJ92" s="305"/>
      <c r="AK92" s="305"/>
      <c r="AL92" s="305"/>
      <c r="AM92" s="305"/>
    </row>
    <row r="93" spans="1:39" s="43" customFormat="1" ht="12.75">
      <c r="A93" s="491" t="s">
        <v>1039</v>
      </c>
      <c r="C93" s="304"/>
      <c r="D93" s="304"/>
      <c r="E93" s="304"/>
      <c r="F93" s="304"/>
      <c r="G93" s="304"/>
      <c r="H93" s="304"/>
      <c r="I93" s="304"/>
      <c r="J93" s="304"/>
      <c r="K93" s="304"/>
      <c r="L93" s="304"/>
      <c r="M93" s="304"/>
      <c r="N93" s="304"/>
      <c r="O93" s="304"/>
      <c r="P93" s="304"/>
      <c r="Q93" s="304"/>
      <c r="R93" s="304"/>
      <c r="S93" s="304"/>
      <c r="T93" s="304"/>
      <c r="U93" s="304"/>
      <c r="V93" s="304"/>
      <c r="W93" s="304"/>
      <c r="X93" s="304"/>
      <c r="Y93" s="304"/>
      <c r="Z93" s="304"/>
      <c r="AA93" s="305"/>
      <c r="AB93" s="305"/>
      <c r="AC93" s="305"/>
      <c r="AD93" s="305"/>
      <c r="AE93" s="305"/>
      <c r="AF93" s="305"/>
      <c r="AG93" s="305"/>
      <c r="AH93" s="305"/>
      <c r="AI93" s="305"/>
      <c r="AJ93" s="305"/>
      <c r="AK93" s="305"/>
      <c r="AL93" s="305"/>
      <c r="AM93" s="305"/>
    </row>
    <row r="94" spans="1:39" s="43" customFormat="1" ht="12.75">
      <c r="A94" s="491" t="s">
        <v>1040</v>
      </c>
      <c r="C94" s="304"/>
      <c r="D94" s="304"/>
      <c r="E94" s="304"/>
      <c r="F94" s="304"/>
      <c r="G94" s="304"/>
      <c r="H94" s="304"/>
      <c r="I94" s="304"/>
      <c r="J94" s="304"/>
      <c r="K94" s="304"/>
      <c r="L94" s="304"/>
      <c r="M94" s="304"/>
      <c r="N94" s="304"/>
      <c r="O94" s="304"/>
      <c r="P94" s="304"/>
      <c r="Q94" s="304"/>
      <c r="R94" s="304"/>
      <c r="S94" s="304"/>
      <c r="T94" s="304"/>
      <c r="U94" s="304"/>
      <c r="V94" s="304"/>
      <c r="W94" s="304"/>
      <c r="X94" s="304"/>
      <c r="Y94" s="304"/>
      <c r="Z94" s="304"/>
      <c r="AA94" s="305"/>
      <c r="AB94" s="305"/>
      <c r="AC94" s="305"/>
      <c r="AD94" s="305"/>
      <c r="AE94" s="305"/>
      <c r="AF94" s="305"/>
      <c r="AG94" s="305"/>
      <c r="AH94" s="305"/>
      <c r="AI94" s="305"/>
      <c r="AJ94" s="305"/>
      <c r="AK94" s="305"/>
      <c r="AL94" s="305"/>
      <c r="AM94" s="305"/>
    </row>
    <row r="95" spans="1:39" s="43" customFormat="1" ht="12.75">
      <c r="A95" s="491" t="s">
        <v>1041</v>
      </c>
      <c r="C95" s="304"/>
      <c r="D95" s="304"/>
      <c r="E95" s="304"/>
      <c r="F95" s="304"/>
      <c r="G95" s="304"/>
      <c r="H95" s="304"/>
      <c r="I95" s="304"/>
      <c r="J95" s="304"/>
      <c r="K95" s="304"/>
      <c r="L95" s="304"/>
      <c r="M95" s="304"/>
      <c r="N95" s="304"/>
      <c r="O95" s="304"/>
      <c r="P95" s="304"/>
      <c r="Q95" s="304"/>
      <c r="R95" s="304"/>
      <c r="S95" s="304"/>
      <c r="T95" s="304"/>
      <c r="U95" s="304"/>
      <c r="V95" s="304"/>
      <c r="W95" s="304"/>
      <c r="X95" s="304"/>
      <c r="Y95" s="304"/>
      <c r="Z95" s="304"/>
      <c r="AA95" s="305"/>
      <c r="AB95" s="305"/>
      <c r="AC95" s="305"/>
      <c r="AD95" s="305"/>
      <c r="AE95" s="305"/>
      <c r="AF95" s="305"/>
      <c r="AG95" s="305"/>
      <c r="AH95" s="305"/>
      <c r="AI95" s="305"/>
      <c r="AJ95" s="305"/>
      <c r="AK95" s="305"/>
      <c r="AL95" s="305"/>
      <c r="AM95" s="305"/>
    </row>
    <row r="96" spans="1:39" s="43" customFormat="1" ht="12.75">
      <c r="A96" s="491" t="s">
        <v>1042</v>
      </c>
      <c r="C96" s="304"/>
      <c r="D96" s="304"/>
      <c r="E96" s="304"/>
      <c r="F96" s="304"/>
      <c r="G96" s="304"/>
      <c r="H96" s="304"/>
      <c r="I96" s="304"/>
      <c r="J96" s="304"/>
      <c r="K96" s="304"/>
      <c r="L96" s="304"/>
      <c r="M96" s="304"/>
      <c r="N96" s="304"/>
      <c r="O96" s="304"/>
      <c r="P96" s="304"/>
      <c r="Q96" s="304"/>
      <c r="R96" s="304"/>
      <c r="S96" s="304"/>
      <c r="T96" s="304"/>
      <c r="U96" s="304"/>
      <c r="V96" s="304"/>
      <c r="W96" s="304"/>
      <c r="X96" s="304"/>
      <c r="Y96" s="304"/>
      <c r="Z96" s="304"/>
      <c r="AA96" s="305"/>
      <c r="AB96" s="305"/>
      <c r="AC96" s="305"/>
      <c r="AD96" s="305"/>
      <c r="AE96" s="305"/>
      <c r="AF96" s="305"/>
      <c r="AG96" s="305"/>
      <c r="AH96" s="305"/>
      <c r="AI96" s="305"/>
      <c r="AJ96" s="305"/>
      <c r="AK96" s="305"/>
      <c r="AL96" s="305"/>
      <c r="AM96" s="305"/>
    </row>
    <row r="97" spans="1:39" s="43" customFormat="1" ht="12.75">
      <c r="A97" s="491" t="s">
        <v>1217</v>
      </c>
      <c r="C97" s="304"/>
      <c r="D97" s="304"/>
      <c r="E97" s="304"/>
      <c r="F97" s="304"/>
      <c r="G97" s="304"/>
      <c r="H97" s="304"/>
      <c r="I97" s="304"/>
      <c r="J97" s="304"/>
      <c r="K97" s="304"/>
      <c r="L97" s="304"/>
      <c r="M97" s="304"/>
      <c r="N97" s="304"/>
      <c r="O97" s="304"/>
      <c r="P97" s="304"/>
      <c r="Q97" s="304"/>
      <c r="R97" s="304"/>
      <c r="S97" s="304"/>
      <c r="T97" s="304"/>
      <c r="U97" s="304"/>
      <c r="V97" s="304"/>
      <c r="W97" s="304"/>
      <c r="X97" s="304"/>
      <c r="Y97" s="304"/>
      <c r="Z97" s="304"/>
      <c r="AA97" s="305"/>
      <c r="AB97" s="305"/>
      <c r="AC97" s="305"/>
      <c r="AD97" s="305"/>
      <c r="AE97" s="305"/>
      <c r="AF97" s="305"/>
      <c r="AG97" s="305"/>
      <c r="AH97" s="305"/>
      <c r="AI97" s="305"/>
      <c r="AJ97" s="305"/>
      <c r="AK97" s="305"/>
      <c r="AL97" s="305"/>
      <c r="AM97" s="305"/>
    </row>
    <row r="98" spans="1:39" s="43" customFormat="1" ht="12.75">
      <c r="A98" s="491"/>
      <c r="C98" s="304"/>
      <c r="D98" s="304"/>
      <c r="E98" s="304"/>
      <c r="F98" s="304"/>
      <c r="G98" s="304"/>
      <c r="H98" s="304"/>
      <c r="I98" s="304"/>
      <c r="J98" s="304"/>
      <c r="K98" s="304"/>
      <c r="L98" s="304"/>
      <c r="M98" s="304"/>
      <c r="N98" s="304"/>
      <c r="O98" s="304"/>
      <c r="P98" s="304"/>
      <c r="Q98" s="304"/>
      <c r="R98" s="304"/>
      <c r="S98" s="304"/>
      <c r="T98" s="304"/>
      <c r="U98" s="304"/>
      <c r="V98" s="304"/>
      <c r="W98" s="304"/>
      <c r="X98" s="304"/>
      <c r="Y98" s="304"/>
      <c r="Z98" s="304"/>
      <c r="AA98" s="305"/>
      <c r="AB98" s="305"/>
      <c r="AC98" s="305"/>
      <c r="AD98" s="305"/>
      <c r="AE98" s="305"/>
      <c r="AF98" s="305"/>
      <c r="AG98" s="305"/>
      <c r="AH98" s="305"/>
      <c r="AI98" s="305"/>
      <c r="AJ98" s="305"/>
      <c r="AK98" s="305"/>
      <c r="AL98" s="305"/>
      <c r="AM98" s="305"/>
    </row>
    <row r="99" spans="1:39" s="43" customFormat="1" ht="12.75">
      <c r="A99" s="491" t="s">
        <v>1218</v>
      </c>
      <c r="C99" s="304"/>
      <c r="D99" s="304"/>
      <c r="E99" s="304"/>
      <c r="F99" s="304"/>
      <c r="G99" s="304"/>
      <c r="H99" s="304"/>
      <c r="I99" s="304"/>
      <c r="J99" s="304"/>
      <c r="K99" s="304"/>
      <c r="L99" s="304"/>
      <c r="M99" s="304"/>
      <c r="N99" s="304"/>
      <c r="O99" s="304"/>
      <c r="P99" s="304"/>
      <c r="Q99" s="304"/>
      <c r="R99" s="304"/>
      <c r="S99" s="304"/>
      <c r="T99" s="304"/>
      <c r="U99" s="304"/>
      <c r="V99" s="304"/>
      <c r="W99" s="304"/>
      <c r="X99" s="304"/>
      <c r="Y99" s="304"/>
      <c r="Z99" s="304"/>
      <c r="AA99" s="305"/>
      <c r="AB99" s="305"/>
      <c r="AC99" s="305"/>
      <c r="AD99" s="305"/>
      <c r="AE99" s="305"/>
      <c r="AF99" s="305"/>
      <c r="AG99" s="305"/>
      <c r="AH99" s="305"/>
      <c r="AI99" s="305"/>
      <c r="AJ99" s="305"/>
      <c r="AK99" s="305"/>
      <c r="AL99" s="305"/>
      <c r="AM99" s="305"/>
    </row>
    <row r="100" spans="1:39" s="43" customFormat="1" ht="12.75">
      <c r="A100" s="491" t="s">
        <v>1219</v>
      </c>
      <c r="C100" s="304"/>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c r="Z100" s="304"/>
      <c r="AA100" s="305"/>
      <c r="AB100" s="305"/>
      <c r="AC100" s="305"/>
      <c r="AD100" s="305"/>
      <c r="AE100" s="305"/>
      <c r="AF100" s="305"/>
      <c r="AG100" s="305"/>
      <c r="AH100" s="305"/>
      <c r="AI100" s="305"/>
      <c r="AJ100" s="305"/>
      <c r="AK100" s="305"/>
      <c r="AL100" s="305"/>
      <c r="AM100" s="305"/>
    </row>
    <row r="101" spans="1:39" s="43" customFormat="1" ht="12.75">
      <c r="A101" s="490" t="s">
        <v>1221</v>
      </c>
      <c r="C101" s="304"/>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c r="Z101" s="304"/>
      <c r="AA101" s="305"/>
      <c r="AB101" s="305"/>
      <c r="AC101" s="305"/>
      <c r="AD101" s="305"/>
      <c r="AE101" s="305"/>
      <c r="AF101" s="305"/>
      <c r="AG101" s="305"/>
      <c r="AH101" s="305"/>
      <c r="AI101" s="305"/>
      <c r="AJ101" s="305"/>
      <c r="AK101" s="305"/>
      <c r="AL101" s="305"/>
      <c r="AM101" s="305"/>
    </row>
    <row r="102" spans="1:39" s="43" customFormat="1" ht="12.75">
      <c r="A102" s="490" t="s">
        <v>1220</v>
      </c>
      <c r="C102" s="304"/>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c r="Z102" s="304"/>
      <c r="AA102" s="305"/>
      <c r="AB102" s="305"/>
      <c r="AC102" s="305"/>
      <c r="AD102" s="305"/>
      <c r="AE102" s="305"/>
      <c r="AF102" s="305"/>
      <c r="AG102" s="305"/>
      <c r="AH102" s="305"/>
      <c r="AI102" s="305"/>
      <c r="AJ102" s="305"/>
      <c r="AK102" s="305"/>
      <c r="AL102" s="305"/>
      <c r="AM102" s="305"/>
    </row>
    <row r="103" spans="1:39" ht="12.75">
      <c r="A103" s="145"/>
      <c r="C103" s="145"/>
      <c r="D103" s="145"/>
      <c r="E103" s="145"/>
      <c r="F103" s="145"/>
      <c r="G103" s="145"/>
      <c r="H103" s="145"/>
      <c r="I103" s="145"/>
      <c r="J103" s="145"/>
      <c r="K103" s="145"/>
      <c r="L103" s="145"/>
      <c r="M103" s="145"/>
      <c r="N103" s="145"/>
      <c r="O103" s="145"/>
      <c r="P103" s="145"/>
      <c r="Q103" s="145"/>
      <c r="R103" s="145"/>
      <c r="S103" s="145"/>
      <c r="T103" s="145"/>
      <c r="U103" s="145"/>
      <c r="V103" s="145"/>
      <c r="W103" s="145"/>
      <c r="X103" s="145"/>
      <c r="Y103" s="145"/>
      <c r="Z103" s="145"/>
      <c r="AA103" s="35"/>
      <c r="AB103" s="35"/>
      <c r="AC103" s="35"/>
      <c r="AD103" s="35"/>
      <c r="AE103" s="35"/>
      <c r="AF103" s="35"/>
      <c r="AG103" s="35"/>
      <c r="AH103" s="35"/>
      <c r="AI103" s="35"/>
      <c r="AJ103" s="35"/>
      <c r="AK103" s="35"/>
      <c r="AL103" s="35"/>
    </row>
    <row r="104" spans="1:39" ht="12.75">
      <c r="A104" s="189" t="s">
        <v>863</v>
      </c>
      <c r="C104" s="145"/>
      <c r="D104" s="145"/>
      <c r="E104" s="145"/>
      <c r="F104" s="145"/>
      <c r="G104" s="145"/>
      <c r="H104" s="145"/>
      <c r="I104" s="145"/>
      <c r="J104" s="145"/>
      <c r="K104" s="145"/>
      <c r="L104" s="145"/>
      <c r="M104" s="145"/>
      <c r="N104" s="145"/>
      <c r="O104" s="145"/>
      <c r="P104" s="145"/>
      <c r="Q104" s="145"/>
      <c r="R104" s="145"/>
      <c r="S104" s="145"/>
      <c r="T104" s="145"/>
      <c r="U104" s="145"/>
      <c r="V104" s="145"/>
      <c r="W104" s="145"/>
      <c r="X104" s="145"/>
      <c r="Y104" s="145"/>
      <c r="Z104" s="145"/>
      <c r="AA104" s="35"/>
      <c r="AB104" s="35"/>
      <c r="AC104" s="35"/>
      <c r="AD104" s="35"/>
      <c r="AE104" s="35"/>
      <c r="AF104" s="35"/>
      <c r="AG104" s="35"/>
      <c r="AH104" s="35"/>
      <c r="AI104" s="35"/>
      <c r="AJ104" s="35"/>
      <c r="AK104" s="35"/>
      <c r="AL104" s="35"/>
    </row>
    <row r="105" spans="1:39" ht="12.75">
      <c r="A105" s="145" t="s">
        <v>864</v>
      </c>
      <c r="C105" s="145"/>
      <c r="D105" s="145"/>
      <c r="E105" s="145"/>
      <c r="F105" s="145"/>
      <c r="G105" s="145"/>
      <c r="H105" s="145"/>
      <c r="I105" s="145"/>
      <c r="J105" s="145"/>
      <c r="K105" s="145"/>
      <c r="L105" s="145"/>
      <c r="M105" s="145"/>
      <c r="N105" s="145"/>
      <c r="O105" s="145"/>
      <c r="P105" s="145"/>
      <c r="Q105" s="145"/>
      <c r="R105" s="145"/>
      <c r="S105" s="145"/>
      <c r="T105" s="145"/>
      <c r="U105" s="145"/>
      <c r="V105" s="145"/>
      <c r="W105" s="145"/>
      <c r="X105" s="145"/>
      <c r="Y105" s="145"/>
      <c r="Z105" s="145"/>
      <c r="AA105" s="35"/>
      <c r="AB105" s="35"/>
      <c r="AC105" s="35"/>
      <c r="AD105" s="35"/>
      <c r="AE105" s="35"/>
      <c r="AF105" s="35"/>
      <c r="AG105" s="35"/>
      <c r="AH105" s="35"/>
      <c r="AI105" s="35"/>
      <c r="AJ105" s="35"/>
      <c r="AK105" s="35"/>
      <c r="AL105" s="35"/>
    </row>
    <row r="106" spans="1:39" ht="12.75">
      <c r="A106" s="145" t="s">
        <v>865</v>
      </c>
      <c r="C106" s="145"/>
      <c r="D106" s="145"/>
      <c r="E106" s="145"/>
      <c r="F106" s="145"/>
      <c r="G106" s="145"/>
      <c r="H106" s="145"/>
      <c r="I106" s="145"/>
      <c r="J106" s="145"/>
      <c r="K106" s="145"/>
      <c r="L106" s="145"/>
      <c r="M106" s="145"/>
      <c r="N106" s="145"/>
      <c r="O106" s="145"/>
      <c r="P106" s="145"/>
      <c r="Q106" s="145"/>
      <c r="R106" s="145"/>
      <c r="S106" s="145"/>
      <c r="T106" s="145"/>
      <c r="U106" s="145"/>
      <c r="V106" s="145"/>
      <c r="W106" s="145"/>
      <c r="X106" s="145"/>
      <c r="Y106" s="145"/>
      <c r="Z106" s="145"/>
      <c r="AA106" s="35"/>
      <c r="AB106" s="35"/>
      <c r="AC106" s="35"/>
      <c r="AD106" s="35"/>
      <c r="AE106" s="35"/>
      <c r="AF106" s="35"/>
      <c r="AG106" s="35"/>
      <c r="AH106" s="35"/>
      <c r="AI106" s="35"/>
      <c r="AJ106" s="35"/>
      <c r="AK106" s="35"/>
      <c r="AL106" s="35"/>
    </row>
    <row r="107" spans="1:39" ht="12.75">
      <c r="A107" s="145"/>
      <c r="C107" s="145"/>
      <c r="D107" s="145"/>
      <c r="E107" s="145"/>
      <c r="F107" s="145"/>
      <c r="G107" s="145"/>
      <c r="H107" s="145"/>
      <c r="I107" s="145"/>
      <c r="J107" s="145"/>
      <c r="K107" s="145"/>
      <c r="L107" s="145"/>
      <c r="M107" s="145"/>
      <c r="N107" s="145"/>
      <c r="O107" s="145"/>
      <c r="P107" s="145"/>
      <c r="Q107" s="145"/>
      <c r="R107" s="145"/>
      <c r="S107" s="145"/>
      <c r="T107" s="145"/>
      <c r="U107" s="145"/>
      <c r="V107" s="145"/>
      <c r="W107" s="145"/>
      <c r="X107" s="145"/>
      <c r="Y107" s="145"/>
      <c r="Z107" s="145"/>
      <c r="AA107" s="35"/>
      <c r="AB107" s="35"/>
      <c r="AC107" s="35"/>
      <c r="AD107" s="35"/>
      <c r="AE107" s="35"/>
      <c r="AF107" s="35"/>
      <c r="AG107" s="35"/>
      <c r="AH107" s="35"/>
      <c r="AI107" s="35"/>
      <c r="AJ107" s="35"/>
      <c r="AK107" s="35"/>
      <c r="AL107" s="35"/>
    </row>
    <row r="108" spans="1:39" ht="12.75">
      <c r="A108" s="145" t="s">
        <v>866</v>
      </c>
      <c r="C108" s="145"/>
      <c r="D108" s="145"/>
      <c r="E108" s="145"/>
      <c r="F108" s="145"/>
      <c r="G108" s="145"/>
      <c r="H108" s="145"/>
      <c r="I108" s="145"/>
      <c r="J108" s="145"/>
      <c r="K108" s="145"/>
      <c r="L108" s="145"/>
      <c r="M108" s="145"/>
      <c r="N108" s="145"/>
      <c r="O108" s="145"/>
      <c r="P108" s="145"/>
      <c r="Q108" s="145"/>
      <c r="R108" s="145"/>
      <c r="S108" s="145"/>
      <c r="T108" s="145"/>
      <c r="U108" s="145"/>
      <c r="V108" s="145"/>
      <c r="W108" s="145"/>
      <c r="X108" s="145"/>
      <c r="Y108" s="145"/>
      <c r="Z108" s="145"/>
      <c r="AA108" s="35"/>
      <c r="AB108" s="35"/>
      <c r="AC108" s="35"/>
      <c r="AD108" s="35"/>
      <c r="AE108" s="35"/>
      <c r="AF108" s="35"/>
      <c r="AG108" s="35"/>
      <c r="AH108" s="35"/>
      <c r="AI108" s="35"/>
      <c r="AJ108" s="35"/>
      <c r="AK108" s="35"/>
      <c r="AL108" s="35"/>
    </row>
    <row r="109" spans="1:39" ht="12.75">
      <c r="A109" s="145" t="s">
        <v>867</v>
      </c>
      <c r="C109" s="145"/>
      <c r="D109" s="145"/>
      <c r="E109" s="145"/>
      <c r="F109" s="145"/>
      <c r="G109" s="145"/>
      <c r="H109" s="145"/>
      <c r="I109" s="145"/>
      <c r="J109" s="145"/>
      <c r="K109" s="145"/>
      <c r="L109" s="145"/>
      <c r="M109" s="145"/>
      <c r="N109" s="145"/>
      <c r="O109" s="145"/>
      <c r="P109" s="145"/>
      <c r="Q109" s="145"/>
      <c r="R109" s="145"/>
      <c r="S109" s="145"/>
      <c r="T109" s="145"/>
      <c r="U109" s="145"/>
      <c r="V109" s="145"/>
      <c r="W109" s="145"/>
      <c r="X109" s="145"/>
      <c r="Y109" s="145"/>
      <c r="Z109" s="145"/>
      <c r="AA109" s="35"/>
      <c r="AB109" s="35"/>
      <c r="AC109" s="35"/>
      <c r="AD109" s="35"/>
      <c r="AE109" s="35"/>
      <c r="AF109" s="35"/>
      <c r="AG109" s="35"/>
      <c r="AH109" s="35"/>
      <c r="AI109" s="35"/>
      <c r="AJ109" s="35"/>
      <c r="AK109" s="35"/>
      <c r="AL109" s="35"/>
    </row>
    <row r="110" spans="1:39" ht="12.75">
      <c r="B110" s="39"/>
      <c r="C110" s="39"/>
    </row>
    <row r="111" spans="1:39" s="43" customFormat="1" ht="12.75">
      <c r="A111" s="263"/>
      <c r="B111" s="263"/>
      <c r="C111" s="263" t="s">
        <v>197</v>
      </c>
      <c r="E111" s="263"/>
      <c r="F111" s="263"/>
      <c r="G111" s="1358"/>
      <c r="H111" s="1358"/>
      <c r="I111" s="263" t="s">
        <v>198</v>
      </c>
      <c r="J111" s="263"/>
      <c r="L111" s="1358"/>
      <c r="M111" s="1358"/>
      <c r="N111" s="1358"/>
      <c r="O111" s="263" t="s">
        <v>1596</v>
      </c>
      <c r="P111" s="263"/>
      <c r="Q111" s="263"/>
      <c r="R111" s="263"/>
      <c r="S111" s="263"/>
      <c r="T111" s="263"/>
      <c r="U111" s="263"/>
      <c r="V111" s="263"/>
      <c r="W111" s="263"/>
      <c r="X111" s="263"/>
      <c r="Y111" s="263"/>
      <c r="Z111" s="263"/>
      <c r="AA111" s="263"/>
      <c r="AB111" s="263"/>
      <c r="AC111" s="263"/>
      <c r="AD111" s="263"/>
      <c r="AE111" s="263"/>
      <c r="AF111" s="263"/>
      <c r="AG111" s="263"/>
      <c r="AH111" s="263"/>
      <c r="AI111" s="263"/>
      <c r="AJ111" s="263"/>
      <c r="AK111" s="263"/>
      <c r="AL111" s="263"/>
    </row>
    <row r="112" spans="1:39" ht="12.75">
      <c r="A112" s="62"/>
      <c r="B112" s="62"/>
      <c r="C112" s="62"/>
      <c r="D112" s="62"/>
      <c r="E112" s="62"/>
      <c r="F112" s="62"/>
      <c r="G112" s="62"/>
      <c r="H112" s="62"/>
      <c r="I112" s="62"/>
      <c r="J112" s="62"/>
      <c r="K112" s="62"/>
      <c r="L112" s="62"/>
      <c r="M112" s="62"/>
      <c r="N112" s="62"/>
      <c r="O112" s="62"/>
      <c r="P112" s="62"/>
      <c r="Q112" s="62"/>
      <c r="R112" s="62"/>
      <c r="S112" s="62"/>
      <c r="T112" s="62"/>
      <c r="U112" s="62"/>
      <c r="V112" s="62"/>
      <c r="W112" s="62"/>
      <c r="X112" s="62"/>
      <c r="Y112" s="62"/>
      <c r="Z112" s="62"/>
      <c r="AA112" s="62"/>
      <c r="AB112" s="62"/>
      <c r="AC112" s="62"/>
      <c r="AD112" s="62"/>
      <c r="AE112" s="62"/>
      <c r="AF112" s="62"/>
      <c r="AG112" s="62"/>
      <c r="AH112" s="62"/>
      <c r="AI112" s="62"/>
      <c r="AJ112" s="62"/>
      <c r="AK112" s="62"/>
      <c r="AL112" s="62"/>
    </row>
    <row r="113" spans="1:38" ht="12.75">
      <c r="A113" s="62"/>
      <c r="B113" s="62"/>
      <c r="C113" s="1355"/>
      <c r="D113" s="1355"/>
      <c r="E113" s="1355"/>
      <c r="F113" s="1355"/>
      <c r="G113" s="1355"/>
      <c r="H113" s="1355"/>
      <c r="I113" s="1355"/>
      <c r="J113" s="1355"/>
      <c r="K113" s="1355"/>
      <c r="L113" s="353" t="s">
        <v>707</v>
      </c>
      <c r="M113" s="353"/>
      <c r="O113" s="62"/>
      <c r="P113" s="62"/>
      <c r="Q113" s="62"/>
      <c r="R113" s="62"/>
      <c r="S113" s="62"/>
      <c r="T113" s="62"/>
      <c r="U113" s="62"/>
      <c r="V113" s="62"/>
      <c r="W113" s="62"/>
      <c r="X113" s="62"/>
      <c r="Y113" s="62"/>
      <c r="Z113" s="62"/>
      <c r="AA113" s="62"/>
      <c r="AB113" s="62"/>
      <c r="AC113" s="62"/>
      <c r="AD113" s="62"/>
      <c r="AE113" s="62"/>
      <c r="AF113" s="62"/>
      <c r="AG113" s="62"/>
      <c r="AH113" s="62"/>
      <c r="AI113" s="62"/>
      <c r="AJ113" s="62"/>
      <c r="AK113" s="62"/>
      <c r="AL113" s="62"/>
    </row>
    <row r="114" spans="1:38" ht="12.75">
      <c r="A114" s="62"/>
      <c r="B114" s="62"/>
      <c r="L114" s="62"/>
      <c r="M114" s="62"/>
      <c r="N114" s="62"/>
      <c r="O114" s="62"/>
      <c r="P114" s="62"/>
      <c r="Q114" s="62"/>
      <c r="R114" s="62"/>
      <c r="S114" s="62"/>
      <c r="T114" s="62"/>
      <c r="U114" s="62"/>
      <c r="V114" s="62"/>
      <c r="W114" s="62"/>
      <c r="X114" s="62"/>
      <c r="Y114" s="62"/>
      <c r="Z114" s="62"/>
      <c r="AA114" s="62"/>
      <c r="AB114" s="62"/>
      <c r="AC114" s="62"/>
      <c r="AD114" s="62"/>
      <c r="AE114" s="62"/>
      <c r="AF114" s="62"/>
      <c r="AG114" s="62"/>
      <c r="AH114" s="62"/>
      <c r="AI114" s="62"/>
      <c r="AJ114" s="62"/>
      <c r="AK114" s="62"/>
      <c r="AL114" s="62"/>
    </row>
    <row r="115" spans="1:38" ht="12.75">
      <c r="A115" s="62"/>
      <c r="B115" s="62"/>
      <c r="C115" s="62"/>
      <c r="D115" s="62"/>
      <c r="E115" s="62"/>
      <c r="F115" s="62"/>
      <c r="G115" s="62"/>
      <c r="H115" s="62"/>
      <c r="I115" s="62"/>
      <c r="J115" s="62"/>
      <c r="K115" s="62"/>
      <c r="L115" s="62"/>
      <c r="M115" s="62"/>
      <c r="N115" s="62"/>
      <c r="O115" s="62"/>
      <c r="P115" s="62"/>
      <c r="Q115" s="62"/>
      <c r="R115" s="62"/>
      <c r="S115" s="62"/>
      <c r="T115" s="62"/>
      <c r="U115" s="62"/>
      <c r="V115" s="62"/>
      <c r="W115" s="62"/>
      <c r="X115" s="62" t="s">
        <v>708</v>
      </c>
      <c r="Y115" s="1359"/>
      <c r="Z115" s="1359"/>
      <c r="AA115" s="1359"/>
      <c r="AB115" s="1359"/>
      <c r="AC115" s="1359"/>
      <c r="AD115" s="1359"/>
      <c r="AE115" s="1359"/>
      <c r="AF115" s="1359"/>
      <c r="AG115" s="1359"/>
      <c r="AH115" s="1359"/>
      <c r="AI115" s="1359"/>
      <c r="AJ115" s="1359"/>
      <c r="AK115" s="1359"/>
      <c r="AL115" s="62"/>
    </row>
    <row r="116" spans="1:38" ht="12.75">
      <c r="A116" s="62"/>
      <c r="B116" s="62"/>
      <c r="C116" s="62"/>
      <c r="D116" s="62"/>
      <c r="E116" s="62"/>
      <c r="F116" s="62"/>
      <c r="G116" s="62"/>
      <c r="H116" s="62"/>
      <c r="I116" s="62"/>
      <c r="J116" s="62"/>
      <c r="K116" s="62"/>
      <c r="L116" s="62"/>
      <c r="M116" s="62"/>
      <c r="N116" s="62"/>
      <c r="O116" s="62"/>
      <c r="P116" s="62"/>
      <c r="Q116" s="62"/>
      <c r="R116" s="62"/>
      <c r="S116" s="62"/>
      <c r="T116" s="62"/>
      <c r="U116" s="62"/>
      <c r="V116" s="62"/>
      <c r="W116" s="62"/>
      <c r="X116" s="62"/>
      <c r="Y116" s="62"/>
      <c r="Z116" s="62" t="s">
        <v>709</v>
      </c>
      <c r="AA116" s="62"/>
      <c r="AB116" s="62"/>
      <c r="AC116" s="62"/>
      <c r="AD116" s="62"/>
      <c r="AE116" s="62"/>
      <c r="AF116" s="62"/>
      <c r="AG116" s="62"/>
      <c r="AH116" s="62"/>
      <c r="AI116" s="62"/>
      <c r="AJ116" s="62"/>
      <c r="AK116" s="62"/>
      <c r="AL116" s="62"/>
    </row>
    <row r="117" spans="1:38" ht="12.75">
      <c r="A117" s="62"/>
      <c r="B117" s="62"/>
      <c r="C117" s="62"/>
      <c r="D117" s="62"/>
      <c r="E117" s="62"/>
      <c r="F117" s="62"/>
      <c r="G117" s="62"/>
      <c r="H117" s="62"/>
      <c r="I117" s="62"/>
      <c r="J117" s="62"/>
      <c r="K117" s="62"/>
      <c r="L117" s="62"/>
      <c r="M117" s="62"/>
      <c r="N117" s="62"/>
      <c r="O117" s="62"/>
      <c r="P117" s="62"/>
      <c r="Q117" s="62"/>
      <c r="R117" s="62"/>
      <c r="S117" s="62"/>
      <c r="T117" s="62"/>
      <c r="U117" s="62"/>
      <c r="V117" s="62"/>
      <c r="W117" s="62"/>
      <c r="X117" s="62"/>
      <c r="Y117" s="62"/>
      <c r="Z117" s="62"/>
      <c r="AA117" s="62"/>
      <c r="AB117" s="62"/>
      <c r="AC117" s="62"/>
      <c r="AD117" s="62"/>
      <c r="AE117" s="62"/>
      <c r="AF117" s="62"/>
      <c r="AG117" s="62"/>
      <c r="AH117" s="62"/>
      <c r="AI117" s="62"/>
      <c r="AJ117" s="62"/>
      <c r="AK117" s="62"/>
      <c r="AL117" s="62"/>
    </row>
    <row r="118" spans="1:38" ht="12.75">
      <c r="A118" s="62"/>
      <c r="B118" s="62"/>
      <c r="C118" s="62"/>
      <c r="D118" s="62"/>
      <c r="E118" s="62"/>
      <c r="F118" s="62"/>
      <c r="G118" s="62"/>
      <c r="H118" s="62"/>
      <c r="I118" s="62"/>
      <c r="J118" s="62"/>
      <c r="K118" s="62"/>
      <c r="L118" s="62"/>
      <c r="M118" s="62"/>
      <c r="N118" s="62"/>
      <c r="O118" s="62"/>
      <c r="P118" s="62"/>
      <c r="Q118" s="62"/>
      <c r="R118" s="62"/>
      <c r="S118" s="62"/>
      <c r="T118" s="62"/>
      <c r="U118" s="62"/>
      <c r="V118" s="62"/>
      <c r="W118" s="62"/>
      <c r="X118" s="62"/>
      <c r="Y118" s="1359"/>
      <c r="Z118" s="1359"/>
      <c r="AA118" s="1359"/>
      <c r="AB118" s="1359"/>
      <c r="AC118" s="1359"/>
      <c r="AD118" s="1359"/>
      <c r="AE118" s="1359"/>
      <c r="AF118" s="1359"/>
      <c r="AG118" s="1359"/>
      <c r="AH118" s="1359"/>
      <c r="AI118" s="1359"/>
      <c r="AJ118" s="1359"/>
      <c r="AK118" s="1359"/>
      <c r="AL118" s="62"/>
    </row>
    <row r="119" spans="1:38" ht="12.75" customHeight="1">
      <c r="A119" s="62"/>
      <c r="B119" s="62"/>
      <c r="C119" s="62"/>
      <c r="D119" s="62"/>
      <c r="E119" s="62"/>
      <c r="F119" s="62"/>
      <c r="G119" s="62"/>
      <c r="H119" s="62"/>
      <c r="I119" s="62"/>
      <c r="J119" s="62"/>
      <c r="K119" s="62"/>
      <c r="L119" s="62"/>
      <c r="M119" s="62"/>
      <c r="N119" s="62"/>
      <c r="O119" s="62"/>
      <c r="P119" s="62"/>
      <c r="Q119" s="62"/>
      <c r="R119" s="62"/>
      <c r="S119" s="62"/>
      <c r="T119" s="62"/>
      <c r="U119" s="62"/>
      <c r="V119" s="62"/>
      <c r="W119" s="62"/>
      <c r="X119" s="62"/>
      <c r="Y119" s="62"/>
      <c r="Z119" s="62" t="s">
        <v>710</v>
      </c>
      <c r="AA119" s="62"/>
      <c r="AB119" s="62"/>
      <c r="AC119" s="62"/>
      <c r="AD119" s="62"/>
      <c r="AE119" s="62"/>
      <c r="AF119" s="62"/>
      <c r="AG119" s="62"/>
      <c r="AH119" s="62"/>
      <c r="AI119" s="62"/>
      <c r="AJ119" s="62"/>
      <c r="AK119" s="62"/>
      <c r="AL119" s="62"/>
    </row>
    <row r="120" spans="1:38" ht="12.75">
      <c r="A120" s="62"/>
      <c r="B120" s="62"/>
      <c r="C120" s="62"/>
      <c r="D120" s="62"/>
      <c r="E120" s="62"/>
      <c r="F120" s="62"/>
      <c r="G120" s="62"/>
      <c r="H120" s="62"/>
      <c r="I120" s="62"/>
      <c r="J120" s="62"/>
      <c r="K120" s="62"/>
      <c r="L120" s="62"/>
      <c r="M120" s="62"/>
      <c r="N120" s="62"/>
      <c r="O120" s="62"/>
      <c r="P120" s="62"/>
      <c r="Q120" s="62"/>
      <c r="R120" s="62"/>
      <c r="S120" s="62"/>
      <c r="T120" s="62"/>
      <c r="U120" s="62"/>
      <c r="V120" s="62"/>
      <c r="W120" s="62"/>
      <c r="X120" s="62"/>
      <c r="Y120" s="62"/>
      <c r="Z120" s="62"/>
      <c r="AA120" s="62"/>
      <c r="AB120" s="62"/>
      <c r="AC120" s="62"/>
      <c r="AD120" s="62"/>
      <c r="AE120" s="62"/>
      <c r="AF120" s="62"/>
      <c r="AG120" s="62"/>
      <c r="AH120" s="62"/>
      <c r="AI120" s="62"/>
      <c r="AJ120" s="62"/>
      <c r="AK120" s="62"/>
      <c r="AL120" s="62"/>
    </row>
    <row r="121" spans="1:38" ht="12.75">
      <c r="A121" s="62"/>
      <c r="B121" s="62"/>
      <c r="C121" s="62"/>
      <c r="D121" s="62"/>
      <c r="E121" s="62"/>
      <c r="F121" s="62"/>
      <c r="G121" s="62"/>
      <c r="H121" s="62"/>
      <c r="I121" s="62"/>
      <c r="J121" s="62"/>
      <c r="K121" s="62"/>
      <c r="L121" s="62"/>
      <c r="M121" s="62"/>
      <c r="N121" s="62"/>
      <c r="O121" s="62"/>
      <c r="P121" s="62"/>
      <c r="Q121" s="62"/>
      <c r="R121" s="62"/>
      <c r="S121" s="62"/>
      <c r="T121" s="62"/>
      <c r="U121" s="62"/>
      <c r="V121" s="62"/>
      <c r="W121" s="62"/>
      <c r="X121" s="62"/>
      <c r="Y121" s="1359"/>
      <c r="Z121" s="1359"/>
      <c r="AA121" s="1359"/>
      <c r="AB121" s="1359"/>
      <c r="AC121" s="1359"/>
      <c r="AD121" s="1359"/>
      <c r="AE121" s="1359"/>
      <c r="AF121" s="1359"/>
      <c r="AG121" s="1359"/>
      <c r="AH121" s="1359"/>
      <c r="AI121" s="1359"/>
      <c r="AJ121" s="1359"/>
      <c r="AK121" s="1359"/>
      <c r="AL121" s="62"/>
    </row>
    <row r="122" spans="1:38" ht="12.75">
      <c r="A122" s="62"/>
      <c r="B122" s="62"/>
      <c r="C122" s="62"/>
      <c r="D122" s="62"/>
      <c r="E122" s="62"/>
      <c r="F122" s="62"/>
      <c r="G122" s="62"/>
      <c r="H122" s="62"/>
      <c r="I122" s="62"/>
      <c r="J122" s="62"/>
      <c r="K122" s="62"/>
      <c r="L122" s="62"/>
      <c r="M122" s="62"/>
      <c r="N122" s="62"/>
      <c r="O122" s="62"/>
      <c r="P122" s="62"/>
      <c r="Q122" s="62"/>
      <c r="R122" s="62"/>
      <c r="S122" s="62"/>
      <c r="T122" s="62"/>
      <c r="U122" s="62"/>
      <c r="V122" s="62"/>
      <c r="W122" s="62"/>
      <c r="X122" s="62"/>
      <c r="Y122" s="62"/>
      <c r="Z122" s="62" t="s">
        <v>711</v>
      </c>
      <c r="AA122" s="62"/>
      <c r="AB122" s="62"/>
      <c r="AC122" s="62"/>
      <c r="AD122" s="62"/>
      <c r="AE122" s="62"/>
      <c r="AF122" s="62"/>
      <c r="AG122" s="62"/>
      <c r="AH122" s="62"/>
      <c r="AI122" s="62"/>
      <c r="AJ122" s="62"/>
      <c r="AK122" s="62"/>
      <c r="AL122" s="62"/>
    </row>
    <row r="123" spans="1:38" ht="12.75">
      <c r="A123" s="62"/>
      <c r="B123" s="62"/>
      <c r="C123" s="62"/>
      <c r="D123" s="62"/>
      <c r="E123" s="62"/>
      <c r="F123" s="62"/>
      <c r="G123" s="62"/>
      <c r="H123" s="62"/>
      <c r="I123" s="62"/>
      <c r="J123" s="62"/>
      <c r="K123" s="62"/>
      <c r="L123" s="62"/>
      <c r="M123" s="62"/>
      <c r="N123" s="62"/>
      <c r="O123" s="62"/>
      <c r="P123" s="62"/>
      <c r="Q123" s="62"/>
      <c r="R123" s="62"/>
      <c r="S123" s="62"/>
      <c r="T123" s="62"/>
      <c r="U123" s="62"/>
      <c r="V123" s="62"/>
      <c r="W123" s="62"/>
      <c r="X123" s="62"/>
      <c r="Y123" s="62"/>
      <c r="Z123" s="62"/>
      <c r="AA123" s="62"/>
      <c r="AB123" s="62"/>
      <c r="AC123" s="62"/>
      <c r="AD123" s="62"/>
      <c r="AE123" s="62"/>
      <c r="AF123" s="62"/>
      <c r="AG123" s="62"/>
      <c r="AH123" s="62"/>
      <c r="AI123" s="62"/>
      <c r="AJ123" s="62"/>
      <c r="AK123" s="62"/>
      <c r="AL123" s="62"/>
    </row>
    <row r="124" spans="1:38" ht="12.75">
      <c r="A124" s="62"/>
      <c r="B124" s="62"/>
      <c r="C124" s="62"/>
      <c r="D124" s="62"/>
      <c r="E124" s="62"/>
      <c r="F124" s="62"/>
      <c r="G124" s="62"/>
      <c r="H124" s="62"/>
      <c r="I124" s="62"/>
      <c r="J124" s="62"/>
      <c r="K124" s="62"/>
      <c r="L124" s="62"/>
      <c r="M124" s="62"/>
      <c r="N124" s="62"/>
      <c r="O124" s="62"/>
      <c r="P124" s="62"/>
      <c r="Q124" s="62"/>
      <c r="R124" s="62"/>
      <c r="S124" s="62"/>
      <c r="T124" s="62"/>
      <c r="U124" s="62"/>
      <c r="V124" s="62"/>
      <c r="W124" s="62"/>
      <c r="X124" s="62"/>
      <c r="Y124" s="62"/>
      <c r="Z124" s="62"/>
      <c r="AA124" s="62"/>
      <c r="AB124" s="62"/>
      <c r="AC124" s="62"/>
      <c r="AD124" s="62"/>
      <c r="AE124" s="62"/>
      <c r="AF124" s="62"/>
      <c r="AG124" s="62"/>
      <c r="AH124" s="62"/>
      <c r="AI124" s="62"/>
      <c r="AJ124" s="62"/>
      <c r="AK124" s="62"/>
      <c r="AL124" s="62"/>
    </row>
    <row r="125" spans="1:38" ht="12.75">
      <c r="A125" s="62"/>
      <c r="B125" s="62"/>
      <c r="C125" s="62"/>
      <c r="D125" s="62"/>
      <c r="E125" s="62"/>
      <c r="F125" s="62"/>
      <c r="G125" s="62"/>
      <c r="H125" s="62"/>
      <c r="I125" s="62"/>
      <c r="J125" s="62"/>
      <c r="K125" s="62"/>
      <c r="L125" s="62"/>
      <c r="M125" s="62"/>
      <c r="N125" s="62"/>
      <c r="O125" s="62"/>
      <c r="P125" s="62"/>
      <c r="Q125" s="62"/>
      <c r="R125" s="62"/>
      <c r="S125" s="62"/>
      <c r="T125" s="62"/>
      <c r="U125" s="62"/>
      <c r="V125" s="62"/>
      <c r="W125" s="62"/>
      <c r="X125" s="62"/>
      <c r="Y125" s="62"/>
      <c r="Z125" s="62"/>
      <c r="AA125" s="62"/>
      <c r="AB125" s="62"/>
      <c r="AC125" s="62"/>
      <c r="AD125" s="62"/>
      <c r="AE125" s="62"/>
      <c r="AF125" s="62"/>
      <c r="AG125" s="62"/>
      <c r="AH125" s="62"/>
      <c r="AI125" s="62"/>
      <c r="AJ125" s="62"/>
      <c r="AK125" s="62"/>
      <c r="AL125" s="62"/>
    </row>
    <row r="126" spans="1:38" ht="12.75">
      <c r="A126" s="1356" t="s">
        <v>712</v>
      </c>
      <c r="B126" s="1356"/>
      <c r="C126" s="1356"/>
      <c r="D126" s="1356"/>
      <c r="E126" s="1356"/>
      <c r="F126" s="1356"/>
      <c r="G126" s="1356"/>
      <c r="H126" s="1356"/>
      <c r="I126" s="1356"/>
      <c r="J126" s="1356"/>
      <c r="K126" s="1356"/>
      <c r="L126" s="1356"/>
      <c r="M126" s="1356"/>
      <c r="N126" s="1356"/>
      <c r="O126" s="1356"/>
      <c r="P126" s="1356"/>
      <c r="Q126" s="1356"/>
      <c r="R126" s="1356"/>
      <c r="S126" s="1356"/>
      <c r="T126" s="1356"/>
      <c r="U126" s="1356"/>
      <c r="V126" s="1356"/>
      <c r="W126" s="1356"/>
      <c r="X126" s="1356"/>
      <c r="Y126" s="1356"/>
      <c r="Z126" s="1356"/>
      <c r="AA126" s="1356"/>
      <c r="AB126" s="1356"/>
      <c r="AC126" s="1356"/>
      <c r="AD126" s="1356"/>
      <c r="AE126" s="1356"/>
      <c r="AF126" s="1356"/>
      <c r="AG126" s="1356"/>
      <c r="AH126" s="1356"/>
      <c r="AI126" s="1356"/>
      <c r="AJ126" s="1356"/>
      <c r="AK126" s="1356"/>
      <c r="AL126" s="1356"/>
    </row>
    <row r="127" spans="1:38" ht="12.75">
      <c r="A127" s="532"/>
      <c r="B127" s="532"/>
      <c r="C127" s="532"/>
      <c r="D127" s="532"/>
      <c r="E127" s="532"/>
      <c r="F127" s="532"/>
      <c r="G127" s="532"/>
      <c r="H127" s="532"/>
      <c r="I127" s="532"/>
      <c r="J127" s="532"/>
      <c r="K127" s="532"/>
      <c r="L127" s="532"/>
      <c r="M127" s="532"/>
      <c r="N127" s="532"/>
      <c r="O127" s="532"/>
      <c r="P127" s="532"/>
      <c r="Q127" s="532"/>
      <c r="R127" s="532"/>
      <c r="S127" s="532"/>
      <c r="T127" s="532"/>
      <c r="U127" s="532"/>
      <c r="V127" s="532"/>
      <c r="W127" s="532"/>
      <c r="X127" s="532"/>
      <c r="Y127" s="532"/>
      <c r="Z127" s="532"/>
      <c r="AA127" s="532"/>
      <c r="AB127" s="532"/>
      <c r="AC127" s="532"/>
      <c r="AD127" s="532"/>
      <c r="AE127" s="532"/>
      <c r="AF127" s="532"/>
      <c r="AG127" s="532"/>
      <c r="AH127" s="532"/>
      <c r="AI127" s="532"/>
      <c r="AJ127" s="532"/>
      <c r="AK127" s="532"/>
      <c r="AL127" s="532"/>
    </row>
    <row r="128" spans="1:38" ht="12.75">
      <c r="A128" s="532"/>
      <c r="B128" s="533" t="s">
        <v>1126</v>
      </c>
      <c r="C128" s="534"/>
      <c r="D128" s="534"/>
      <c r="E128" s="534"/>
      <c r="F128" s="534"/>
      <c r="G128" s="534"/>
      <c r="H128" s="534"/>
      <c r="I128" s="534"/>
      <c r="J128" s="534"/>
      <c r="K128" s="534"/>
      <c r="L128" s="534"/>
      <c r="M128" s="534"/>
      <c r="N128" s="534"/>
      <c r="O128" s="534"/>
      <c r="P128" s="534"/>
      <c r="Q128" s="534"/>
      <c r="R128" s="534"/>
      <c r="S128" s="534"/>
      <c r="T128" s="534"/>
      <c r="U128" s="534"/>
      <c r="V128" s="534"/>
      <c r="W128" s="534"/>
      <c r="X128" s="534"/>
      <c r="Y128" s="534"/>
      <c r="Z128" s="534"/>
      <c r="AA128" s="534"/>
      <c r="AB128" s="534"/>
      <c r="AC128" s="534"/>
      <c r="AD128" s="534"/>
      <c r="AE128" s="534"/>
      <c r="AF128" s="534"/>
      <c r="AG128" s="534"/>
      <c r="AH128" s="534"/>
      <c r="AI128" s="534"/>
      <c r="AJ128" s="534"/>
      <c r="AK128" s="535"/>
      <c r="AL128" s="532"/>
    </row>
    <row r="129" spans="1:38" ht="12.75">
      <c r="A129" s="532"/>
      <c r="B129" s="536" t="s">
        <v>1127</v>
      </c>
      <c r="C129" s="537"/>
      <c r="D129" s="537"/>
      <c r="E129" s="537"/>
      <c r="F129" s="537"/>
      <c r="G129" s="537"/>
      <c r="H129" s="537"/>
      <c r="I129" s="537"/>
      <c r="J129" s="537"/>
      <c r="K129" s="537"/>
      <c r="L129" s="537"/>
      <c r="M129" s="537"/>
      <c r="N129" s="537"/>
      <c r="O129" s="537"/>
      <c r="P129" s="537"/>
      <c r="Q129" s="537"/>
      <c r="R129" s="537"/>
      <c r="S129" s="537"/>
      <c r="T129" s="537"/>
      <c r="U129" s="537"/>
      <c r="V129" s="537"/>
      <c r="W129" s="537"/>
      <c r="X129" s="537"/>
      <c r="Y129" s="537"/>
      <c r="Z129" s="537"/>
      <c r="AA129" s="537"/>
      <c r="AB129" s="537"/>
      <c r="AC129" s="537"/>
      <c r="AD129" s="537"/>
      <c r="AE129" s="537"/>
      <c r="AF129" s="537"/>
      <c r="AG129" s="537"/>
      <c r="AH129" s="537"/>
      <c r="AI129" s="537"/>
      <c r="AJ129" s="537"/>
      <c r="AK129" s="538"/>
      <c r="AL129" s="532"/>
    </row>
    <row r="130" spans="1:38" ht="12.75">
      <c r="A130" s="62"/>
      <c r="P130" s="62"/>
      <c r="Q130" s="62"/>
      <c r="R130" s="62"/>
      <c r="S130" s="62"/>
      <c r="T130" s="62"/>
      <c r="U130" s="62"/>
      <c r="V130" s="62"/>
      <c r="W130" s="62"/>
      <c r="X130" s="62"/>
      <c r="Y130" s="62"/>
      <c r="Z130" s="62"/>
      <c r="AA130" s="62"/>
      <c r="AB130" s="62"/>
      <c r="AC130" s="62"/>
      <c r="AD130" s="62"/>
      <c r="AE130" s="62"/>
      <c r="AF130" s="62"/>
      <c r="AG130" s="62"/>
      <c r="AH130" s="62"/>
      <c r="AI130" s="62"/>
      <c r="AJ130" s="62"/>
      <c r="AK130" s="62"/>
      <c r="AL130" s="62"/>
    </row>
    <row r="131" spans="1:38" ht="12.75" customHeight="1">
      <c r="A131" s="62"/>
      <c r="B131" s="62" t="s">
        <v>390</v>
      </c>
      <c r="C131" s="62"/>
      <c r="D131" s="62"/>
      <c r="F131" s="1378"/>
      <c r="G131" s="1378"/>
      <c r="H131" s="1378"/>
      <c r="I131" s="1378"/>
      <c r="J131" s="1378"/>
      <c r="K131" s="1378"/>
      <c r="L131" s="1378"/>
      <c r="M131" s="1378"/>
      <c r="N131" s="62" t="s">
        <v>391</v>
      </c>
      <c r="P131" s="62"/>
      <c r="Q131" s="62"/>
      <c r="AG131" s="62"/>
      <c r="AH131" s="62"/>
      <c r="AI131" s="62"/>
      <c r="AJ131" s="62"/>
      <c r="AK131" s="62"/>
      <c r="AL131" s="62"/>
    </row>
    <row r="132" spans="1:38" ht="12.75" customHeight="1">
      <c r="A132" s="62"/>
      <c r="B132" s="62"/>
      <c r="C132" s="62"/>
      <c r="D132" s="62"/>
      <c r="E132" s="62"/>
      <c r="F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row>
    <row r="133" spans="1:38" ht="12.75" customHeight="1">
      <c r="A133" s="62"/>
      <c r="B133" s="62" t="s">
        <v>713</v>
      </c>
      <c r="C133" s="62"/>
      <c r="D133" s="62"/>
      <c r="E133" s="62"/>
      <c r="G133" s="1378"/>
      <c r="H133" s="1378"/>
      <c r="I133" s="1378"/>
      <c r="J133" s="1378"/>
      <c r="K133" s="1378"/>
      <c r="L133" s="1378"/>
      <c r="M133" s="1378"/>
      <c r="N133" s="1378"/>
      <c r="O133" s="62" t="s">
        <v>391</v>
      </c>
      <c r="P133" s="62"/>
      <c r="R133" s="62"/>
      <c r="S133" s="62"/>
      <c r="T133" s="62"/>
      <c r="U133" s="62"/>
      <c r="V133" s="62"/>
      <c r="W133" s="62"/>
      <c r="X133" s="62"/>
      <c r="Y133" s="62"/>
      <c r="Z133" s="62"/>
      <c r="AA133" s="62"/>
      <c r="AB133" s="62"/>
      <c r="AC133" s="62"/>
      <c r="AD133" s="62"/>
      <c r="AE133" s="62"/>
      <c r="AF133" s="62"/>
      <c r="AG133" s="62"/>
      <c r="AH133" s="62"/>
      <c r="AI133" s="62"/>
      <c r="AJ133" s="62"/>
      <c r="AK133" s="62"/>
      <c r="AL133" s="62"/>
    </row>
    <row r="134" spans="1:38" ht="12.75" customHeight="1">
      <c r="A134" s="62"/>
      <c r="B134" s="62"/>
      <c r="C134" s="62"/>
      <c r="D134" s="62"/>
      <c r="E134" s="62"/>
      <c r="F134" s="62"/>
      <c r="G134" s="62"/>
      <c r="H134" s="62"/>
      <c r="I134" s="62"/>
      <c r="J134" s="62"/>
      <c r="K134" s="62"/>
      <c r="L134" s="62"/>
      <c r="M134" s="62"/>
      <c r="N134" s="62"/>
      <c r="O134" s="62"/>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row>
    <row r="135" spans="1:38" ht="12.75" customHeight="1">
      <c r="A135" s="62"/>
      <c r="B135" s="62" t="s">
        <v>392</v>
      </c>
      <c r="C135" s="84"/>
      <c r="D135" s="1352"/>
      <c r="E135" s="1352"/>
      <c r="F135" s="1352"/>
      <c r="G135" s="1352"/>
      <c r="H135" s="1352"/>
      <c r="I135" s="1352"/>
      <c r="J135" s="1352"/>
      <c r="K135" s="1352"/>
      <c r="L135" s="62" t="s">
        <v>393</v>
      </c>
      <c r="M135" s="62"/>
      <c r="N135" s="191"/>
      <c r="O135" s="192"/>
      <c r="P135" s="1372"/>
      <c r="Q135" s="1372"/>
      <c r="R135" s="1372"/>
      <c r="S135" s="1372"/>
      <c r="T135" s="1372"/>
      <c r="U135" s="1372"/>
      <c r="V135" s="1372"/>
      <c r="W135" s="1372"/>
      <c r="X135" s="1372"/>
      <c r="Y135" s="1372"/>
      <c r="Z135" s="1372"/>
      <c r="AA135" s="1372"/>
      <c r="AB135" s="1372"/>
      <c r="AC135" s="1372"/>
      <c r="AD135" s="1372"/>
      <c r="AE135" s="1372"/>
      <c r="AF135" s="1372"/>
      <c r="AG135" s="1372"/>
      <c r="AH135" s="1372"/>
      <c r="AI135" s="1372"/>
      <c r="AJ135" s="1372"/>
      <c r="AK135" s="62" t="s">
        <v>394</v>
      </c>
      <c r="AL135" s="62"/>
    </row>
    <row r="136" spans="1:38" ht="12.75" customHeight="1">
      <c r="A136" s="62"/>
      <c r="B136" s="62" t="s">
        <v>395</v>
      </c>
      <c r="D136" s="62"/>
      <c r="E136" s="62"/>
      <c r="F136" s="62"/>
      <c r="G136" s="62"/>
      <c r="H136" s="62"/>
      <c r="I136" s="1352"/>
      <c r="J136" s="1352"/>
      <c r="K136" s="1352"/>
      <c r="L136" s="1352"/>
      <c r="M136" s="1352"/>
      <c r="N136" s="1352"/>
      <c r="O136" s="1352"/>
      <c r="P136" s="1352"/>
      <c r="Q136" s="1352"/>
      <c r="R136" s="1352"/>
      <c r="S136" s="1352"/>
      <c r="T136" s="1352"/>
      <c r="U136" s="1352"/>
      <c r="V136" s="1352"/>
      <c r="W136" s="1352"/>
      <c r="X136" s="1352"/>
      <c r="Y136" s="1352"/>
      <c r="Z136" s="1352"/>
      <c r="AA136" s="1352"/>
      <c r="AB136" s="1352"/>
      <c r="AC136" s="1352"/>
      <c r="AD136" s="1352"/>
      <c r="AE136" s="1352"/>
      <c r="AF136" s="1352"/>
      <c r="AG136" s="1352"/>
      <c r="AH136" s="1352"/>
      <c r="AI136" s="1352"/>
      <c r="AJ136" s="1352"/>
      <c r="AK136" s="62"/>
      <c r="AL136" s="62"/>
    </row>
    <row r="137" spans="1:38" ht="12.75" customHeight="1">
      <c r="A137" s="62"/>
      <c r="B137" s="1352"/>
      <c r="C137" s="1352"/>
      <c r="D137" s="1352"/>
      <c r="E137" s="1352"/>
      <c r="F137" s="1352"/>
      <c r="G137" s="1352"/>
      <c r="H137" s="1352"/>
      <c r="I137" s="1352"/>
      <c r="J137" s="1352"/>
      <c r="K137" s="1352"/>
      <c r="L137" s="1352"/>
      <c r="M137" s="1352"/>
      <c r="N137" s="1352"/>
      <c r="O137" s="1352"/>
      <c r="P137" s="1352"/>
      <c r="Q137" s="1352"/>
      <c r="R137" s="1352"/>
      <c r="S137" s="1352"/>
      <c r="T137" s="1352"/>
      <c r="U137" s="1352"/>
      <c r="V137" s="1352"/>
      <c r="W137" s="1352"/>
      <c r="X137" s="1352"/>
      <c r="Y137" s="1352"/>
      <c r="Z137" s="1352"/>
      <c r="AA137" s="1352"/>
      <c r="AB137" s="1352"/>
      <c r="AC137" s="1352"/>
      <c r="AD137" s="1352"/>
      <c r="AE137" s="1352"/>
      <c r="AF137" s="1352"/>
      <c r="AG137" s="1352"/>
      <c r="AH137" s="1352"/>
      <c r="AI137" s="1352"/>
      <c r="AJ137" s="1352"/>
      <c r="AK137" s="62"/>
      <c r="AL137" s="62"/>
    </row>
    <row r="138" spans="1:38" ht="12.75" customHeight="1">
      <c r="A138" s="62"/>
      <c r="B138" s="1352"/>
      <c r="C138" s="1352"/>
      <c r="D138" s="1352"/>
      <c r="E138" s="1352"/>
      <c r="F138" s="1352"/>
      <c r="G138" s="1352"/>
      <c r="H138" s="1352"/>
      <c r="I138" s="1352"/>
      <c r="J138" s="1352"/>
      <c r="K138" s="1352"/>
      <c r="L138" s="1352"/>
      <c r="M138" s="1352"/>
      <c r="N138" s="1352"/>
      <c r="O138" s="1352"/>
      <c r="P138" s="1352"/>
      <c r="Q138" s="1352"/>
      <c r="R138" s="1352"/>
      <c r="S138" s="193" t="s">
        <v>475</v>
      </c>
      <c r="T138" s="62"/>
      <c r="U138" s="62"/>
      <c r="V138" s="62"/>
      <c r="W138" s="62"/>
      <c r="X138" s="62"/>
      <c r="Y138" s="62"/>
      <c r="Z138" s="62"/>
      <c r="AA138" s="62"/>
      <c r="AB138" s="62"/>
      <c r="AC138" s="62"/>
      <c r="AD138" s="62"/>
      <c r="AE138" s="62"/>
      <c r="AF138" s="62"/>
      <c r="AG138" s="62"/>
      <c r="AH138" s="62"/>
      <c r="AI138" s="62"/>
      <c r="AJ138" s="62"/>
      <c r="AK138" s="62"/>
      <c r="AL138" s="62"/>
    </row>
    <row r="139" spans="1:38" ht="12.75" customHeight="1">
      <c r="A139" s="62"/>
      <c r="B139" s="194" t="s">
        <v>476</v>
      </c>
      <c r="C139" s="195"/>
      <c r="D139" s="195"/>
      <c r="E139" s="195"/>
      <c r="F139" s="195"/>
      <c r="G139" s="195"/>
      <c r="H139" s="195"/>
      <c r="I139" s="195"/>
      <c r="J139" s="195"/>
      <c r="K139" s="195"/>
      <c r="L139" s="195"/>
      <c r="M139" s="195"/>
      <c r="N139" s="195"/>
      <c r="O139" s="195"/>
      <c r="P139" s="195"/>
      <c r="Q139" s="195"/>
      <c r="R139" s="195"/>
      <c r="S139" s="195"/>
      <c r="T139" s="195"/>
      <c r="U139" s="195"/>
      <c r="V139" s="195"/>
      <c r="W139" s="195"/>
      <c r="X139" s="195"/>
      <c r="Y139" s="195"/>
      <c r="Z139" s="195"/>
      <c r="AA139" s="195"/>
      <c r="AB139" s="195"/>
      <c r="AC139" s="195"/>
      <c r="AD139" s="195"/>
      <c r="AE139" s="195"/>
      <c r="AF139" s="195"/>
      <c r="AG139" s="195"/>
      <c r="AH139" s="195"/>
      <c r="AI139" s="195"/>
      <c r="AJ139" s="195"/>
      <c r="AK139" s="62"/>
      <c r="AL139" s="62"/>
    </row>
    <row r="140" spans="1:38" ht="12.75" customHeight="1">
      <c r="A140" s="62"/>
      <c r="B140" s="194" t="s">
        <v>477</v>
      </c>
      <c r="C140" s="195"/>
      <c r="D140" s="195"/>
      <c r="E140" s="195"/>
      <c r="F140" s="195"/>
      <c r="G140" s="195"/>
      <c r="H140" s="195"/>
      <c r="I140" s="195"/>
      <c r="J140" s="195"/>
      <c r="K140" s="195"/>
      <c r="L140" s="195"/>
      <c r="M140" s="195"/>
      <c r="N140" s="195"/>
      <c r="O140" s="195"/>
      <c r="P140" s="195"/>
      <c r="Q140" s="195"/>
      <c r="R140" s="195"/>
      <c r="S140" s="195"/>
      <c r="T140" s="195"/>
      <c r="U140" s="195"/>
      <c r="V140" s="195"/>
      <c r="W140" s="195"/>
      <c r="X140" s="195"/>
      <c r="Y140" s="195"/>
      <c r="Z140" s="195"/>
      <c r="AA140" s="195"/>
      <c r="AB140" s="195"/>
      <c r="AC140" s="195"/>
      <c r="AD140" s="195"/>
      <c r="AE140" s="195"/>
      <c r="AF140" s="195"/>
      <c r="AG140" s="195"/>
      <c r="AH140" s="195"/>
      <c r="AI140" s="195"/>
      <c r="AJ140" s="195"/>
      <c r="AK140" s="62"/>
      <c r="AL140" s="62"/>
    </row>
    <row r="141" spans="1:38" ht="12.75" customHeight="1">
      <c r="A141" s="62"/>
      <c r="B141" s="194" t="s">
        <v>478</v>
      </c>
      <c r="C141" s="195"/>
      <c r="D141" s="195"/>
      <c r="E141" s="195"/>
      <c r="F141" s="195"/>
      <c r="G141" s="195"/>
      <c r="H141" s="195"/>
      <c r="I141" s="195"/>
      <c r="J141" s="195"/>
      <c r="K141" s="195"/>
      <c r="L141" s="195"/>
      <c r="M141" s="195"/>
      <c r="N141" s="195"/>
      <c r="O141" s="195"/>
      <c r="P141" s="195"/>
      <c r="Q141" s="195"/>
      <c r="R141" s="195"/>
      <c r="S141" s="195"/>
      <c r="T141" s="195"/>
      <c r="U141" s="195"/>
      <c r="V141" s="195"/>
      <c r="W141" s="195"/>
      <c r="X141" s="195"/>
      <c r="Y141" s="195"/>
      <c r="Z141" s="195"/>
      <c r="AA141" s="195"/>
      <c r="AB141" s="195"/>
      <c r="AC141" s="195"/>
      <c r="AD141" s="195"/>
      <c r="AE141" s="195"/>
      <c r="AF141" s="195"/>
      <c r="AG141" s="195"/>
      <c r="AH141" s="195"/>
      <c r="AI141" s="195"/>
      <c r="AJ141" s="195"/>
      <c r="AK141" s="62"/>
      <c r="AL141" s="62"/>
    </row>
    <row r="142" spans="1:38" ht="12.75" customHeight="1">
      <c r="A142" s="62"/>
      <c r="B142" s="196"/>
      <c r="C142" s="197"/>
      <c r="D142" s="197"/>
      <c r="E142" s="197"/>
      <c r="F142" s="197"/>
      <c r="G142" s="197"/>
      <c r="H142" s="197"/>
      <c r="I142" s="197"/>
      <c r="J142" s="197"/>
      <c r="K142" s="197"/>
      <c r="L142" s="197"/>
      <c r="M142" s="197"/>
      <c r="N142" s="197"/>
      <c r="O142" s="197"/>
      <c r="P142" s="197"/>
      <c r="Q142" s="197"/>
      <c r="R142" s="197"/>
      <c r="S142" s="197"/>
      <c r="T142" s="197"/>
      <c r="U142" s="197"/>
      <c r="V142" s="197"/>
      <c r="W142" s="197"/>
      <c r="X142" s="197"/>
      <c r="Y142" s="197"/>
      <c r="Z142" s="197"/>
      <c r="AA142" s="197"/>
      <c r="AB142" s="197"/>
      <c r="AC142" s="197"/>
      <c r="AD142" s="197"/>
      <c r="AE142" s="197"/>
      <c r="AF142" s="197"/>
      <c r="AG142" s="197"/>
      <c r="AH142" s="197"/>
      <c r="AI142" s="197"/>
      <c r="AJ142" s="197"/>
      <c r="AK142" s="62"/>
      <c r="AL142" s="62"/>
    </row>
    <row r="143" spans="1:38" ht="12.75" customHeight="1">
      <c r="A143" s="62"/>
      <c r="B143" s="354" t="s">
        <v>140</v>
      </c>
      <c r="D143" s="197"/>
      <c r="E143" s="197"/>
      <c r="F143" s="197"/>
      <c r="G143" s="197"/>
      <c r="H143" s="197"/>
      <c r="I143" s="197"/>
      <c r="J143" s="197"/>
      <c r="K143" s="197"/>
      <c r="L143" s="197"/>
      <c r="M143" s="197"/>
      <c r="N143" s="197"/>
      <c r="O143" s="197"/>
      <c r="P143" s="197"/>
      <c r="Q143" s="197"/>
      <c r="R143" s="197"/>
      <c r="S143" s="197"/>
      <c r="T143" s="197"/>
      <c r="U143" s="197"/>
      <c r="V143" s="197"/>
      <c r="W143" s="197"/>
      <c r="X143" s="197"/>
      <c r="Y143" s="197"/>
      <c r="Z143" s="197"/>
      <c r="AA143" s="197"/>
      <c r="AB143" s="197"/>
      <c r="AC143" s="197"/>
      <c r="AD143" s="197"/>
      <c r="AE143" s="197"/>
      <c r="AF143" s="197"/>
      <c r="AG143" s="197"/>
      <c r="AH143" s="197"/>
      <c r="AI143" s="197"/>
      <c r="AJ143" s="197"/>
      <c r="AK143" s="62"/>
      <c r="AL143" s="62"/>
    </row>
    <row r="144" spans="1:38" ht="12.75" customHeight="1">
      <c r="A144" s="62"/>
      <c r="B144" s="196" t="s">
        <v>365</v>
      </c>
      <c r="C144" s="197"/>
      <c r="D144" s="197"/>
      <c r="E144" s="197"/>
      <c r="F144" s="197"/>
      <c r="G144" s="197"/>
      <c r="H144" s="197"/>
      <c r="I144" s="197"/>
      <c r="J144" s="197"/>
      <c r="K144" s="62"/>
      <c r="L144" s="62"/>
      <c r="M144" s="62"/>
      <c r="N144" s="62"/>
      <c r="O144" s="62"/>
      <c r="P144" s="62"/>
      <c r="Q144" s="62"/>
      <c r="R144" s="62"/>
      <c r="S144" s="62"/>
      <c r="T144" s="62"/>
      <c r="U144" s="62"/>
      <c r="V144" s="62"/>
      <c r="W144" s="62"/>
      <c r="X144" s="62"/>
      <c r="Y144" s="62"/>
      <c r="Z144" s="62"/>
      <c r="AA144" s="62"/>
      <c r="AB144" s="62"/>
      <c r="AC144" s="62"/>
      <c r="AD144" s="62"/>
      <c r="AE144" s="62"/>
      <c r="AF144" s="62"/>
      <c r="AG144" s="62"/>
      <c r="AH144" s="62"/>
      <c r="AI144" s="197"/>
      <c r="AJ144" s="197"/>
      <c r="AK144" s="62"/>
      <c r="AL144" s="62"/>
    </row>
    <row r="145" spans="1:59" ht="12.75" customHeight="1">
      <c r="A145" s="62"/>
      <c r="B145" s="196"/>
      <c r="C145" s="197"/>
      <c r="D145" s="197"/>
      <c r="E145" s="197"/>
      <c r="F145" s="197"/>
      <c r="G145" s="197"/>
      <c r="H145" s="197"/>
      <c r="I145" s="197"/>
      <c r="J145" s="197"/>
      <c r="K145" s="62"/>
      <c r="L145" s="62"/>
      <c r="M145" s="62"/>
      <c r="N145" s="62"/>
      <c r="O145" s="62"/>
      <c r="P145" s="62"/>
      <c r="Q145" s="62"/>
      <c r="R145" s="62"/>
      <c r="S145" s="62"/>
      <c r="T145" s="62"/>
      <c r="U145" s="62"/>
      <c r="V145" s="62"/>
      <c r="W145" s="62"/>
      <c r="X145" s="62"/>
      <c r="Y145" s="62"/>
      <c r="Z145" s="62"/>
      <c r="AA145" s="62"/>
      <c r="AB145" s="62"/>
      <c r="AC145" s="62"/>
      <c r="AD145" s="62"/>
      <c r="AE145" s="62"/>
      <c r="AF145" s="62"/>
      <c r="AG145" s="62"/>
      <c r="AH145" s="62"/>
      <c r="AI145" s="197"/>
      <c r="AJ145" s="197"/>
      <c r="AK145" s="62"/>
      <c r="AL145" s="62"/>
    </row>
    <row r="146" spans="1:59" ht="12.75" customHeight="1">
      <c r="A146" s="62"/>
      <c r="B146" s="198" t="s">
        <v>141</v>
      </c>
      <c r="D146" s="197"/>
      <c r="E146" s="197"/>
      <c r="F146" s="197"/>
      <c r="G146" s="197"/>
      <c r="H146" s="197"/>
      <c r="I146" s="197"/>
      <c r="J146" s="197"/>
      <c r="K146" s="62"/>
      <c r="L146" s="62"/>
      <c r="M146" s="62"/>
      <c r="N146" s="62"/>
      <c r="O146" s="62"/>
      <c r="P146" s="62"/>
      <c r="Q146" s="62"/>
      <c r="R146" s="62"/>
      <c r="S146" s="62"/>
      <c r="T146" s="62"/>
      <c r="U146" s="62"/>
      <c r="V146" s="62"/>
      <c r="W146" s="62"/>
      <c r="X146" s="62"/>
      <c r="Y146" s="62"/>
      <c r="Z146" s="62"/>
      <c r="AA146" s="62"/>
      <c r="AB146" s="62"/>
      <c r="AC146" s="62"/>
      <c r="AD146" s="62"/>
      <c r="AE146" s="62"/>
      <c r="AF146" s="62"/>
      <c r="AG146" s="62"/>
      <c r="AH146" s="62"/>
      <c r="AI146" s="197"/>
      <c r="AJ146" s="197"/>
      <c r="AK146" s="62"/>
      <c r="AL146" s="62"/>
    </row>
    <row r="147" spans="1:59" ht="12.75" customHeight="1">
      <c r="A147" s="62"/>
      <c r="B147" s="62"/>
      <c r="D147" s="62"/>
      <c r="E147" s="62"/>
      <c r="F147" s="62"/>
      <c r="G147" s="62"/>
      <c r="H147" s="62"/>
      <c r="I147" s="62"/>
      <c r="J147" s="62"/>
      <c r="K147" s="62"/>
      <c r="L147" s="62"/>
      <c r="M147" s="62"/>
      <c r="N147" s="62"/>
      <c r="O147" s="62"/>
      <c r="P147" s="62"/>
      <c r="Q147" s="62"/>
      <c r="R147" s="62"/>
      <c r="S147" s="62"/>
      <c r="T147" s="62"/>
      <c r="U147" s="62"/>
      <c r="V147" s="62"/>
      <c r="W147" s="62"/>
      <c r="X147" s="62"/>
      <c r="Y147" s="62"/>
      <c r="Z147" s="62"/>
      <c r="AA147" s="62"/>
      <c r="AB147" s="62"/>
      <c r="AC147" s="62"/>
      <c r="AD147" s="62"/>
      <c r="AE147" s="62"/>
      <c r="AF147" s="62"/>
      <c r="AG147" s="62"/>
      <c r="AH147" s="62"/>
      <c r="AI147" s="62"/>
      <c r="AJ147" s="62"/>
      <c r="AK147" s="62"/>
      <c r="AL147" s="62"/>
    </row>
    <row r="148" spans="1:59" ht="12.75" customHeight="1">
      <c r="A148" s="62"/>
      <c r="B148" s="62"/>
      <c r="D148" s="62"/>
      <c r="E148" s="62"/>
      <c r="F148" s="62"/>
      <c r="G148" s="62"/>
      <c r="H148" s="62"/>
      <c r="I148" s="62"/>
      <c r="J148" s="62"/>
      <c r="K148" s="62"/>
      <c r="L148" s="62"/>
      <c r="M148" s="62"/>
      <c r="N148" s="62"/>
      <c r="O148" s="62"/>
      <c r="P148" s="62"/>
      <c r="Q148" s="62"/>
      <c r="R148" s="62"/>
      <c r="S148" s="62"/>
      <c r="T148" s="62"/>
      <c r="U148" s="62"/>
      <c r="V148" s="62"/>
      <c r="W148" s="62"/>
      <c r="X148" s="62"/>
      <c r="Y148" s="62"/>
      <c r="Z148" s="62"/>
      <c r="AA148" s="62"/>
      <c r="AB148" s="62"/>
      <c r="AC148" s="62"/>
      <c r="AD148" s="62"/>
      <c r="AE148" s="62"/>
      <c r="AF148" s="62"/>
      <c r="AG148" s="62"/>
      <c r="AH148" s="62"/>
      <c r="AI148" s="62"/>
      <c r="AJ148" s="62"/>
      <c r="AK148" s="62"/>
      <c r="AL148" s="62"/>
    </row>
    <row r="149" spans="1:59" ht="12.75" customHeight="1">
      <c r="A149" s="62"/>
      <c r="B149" s="62"/>
      <c r="D149" s="62"/>
      <c r="E149" s="62"/>
      <c r="U149" s="62"/>
      <c r="V149" s="62"/>
      <c r="W149" s="62"/>
      <c r="X149" s="62"/>
      <c r="Y149" s="62"/>
      <c r="Z149" s="62"/>
      <c r="AA149" s="62"/>
      <c r="AB149" s="62"/>
      <c r="AC149" s="62"/>
      <c r="AD149" s="62"/>
      <c r="AE149" s="62"/>
      <c r="AF149" s="62"/>
      <c r="AG149" s="62"/>
      <c r="AH149" s="62"/>
      <c r="AI149" s="62"/>
      <c r="AJ149" s="62"/>
      <c r="AK149" s="62"/>
      <c r="AL149" s="62"/>
    </row>
    <row r="150" spans="1:59" ht="12.75" customHeight="1">
      <c r="A150" s="62"/>
      <c r="B150" s="62" t="s">
        <v>396</v>
      </c>
      <c r="D150" s="62"/>
      <c r="E150" s="62"/>
      <c r="F150" s="1353"/>
      <c r="G150" s="1353"/>
      <c r="H150" s="1353"/>
      <c r="I150" s="1353"/>
      <c r="J150" s="1353"/>
      <c r="K150" s="1353"/>
      <c r="L150" s="1353"/>
      <c r="M150" s="1353"/>
      <c r="N150" s="1353"/>
      <c r="O150" s="1353"/>
      <c r="P150" s="1353"/>
      <c r="Q150" s="1353"/>
      <c r="R150" s="1353"/>
      <c r="S150" s="1353"/>
      <c r="T150" s="1353"/>
      <c r="U150" s="62" t="s">
        <v>397</v>
      </c>
      <c r="V150" s="62"/>
      <c r="W150" s="62"/>
      <c r="X150" s="62"/>
      <c r="Y150" s="62"/>
      <c r="Z150" s="62"/>
      <c r="AA150" s="62"/>
      <c r="AB150" s="62"/>
      <c r="AC150" s="62"/>
      <c r="AD150" s="62"/>
      <c r="AE150" s="62"/>
      <c r="AF150" s="62"/>
      <c r="AG150" s="62"/>
      <c r="AH150" s="62"/>
      <c r="AI150" s="62"/>
      <c r="AJ150" s="62"/>
      <c r="AK150" s="62"/>
      <c r="AL150" s="62"/>
    </row>
    <row r="151" spans="1:59" ht="12.75" customHeight="1">
      <c r="A151" s="62"/>
      <c r="B151" s="62"/>
      <c r="D151" s="62"/>
      <c r="E151" s="62"/>
      <c r="F151" s="4"/>
      <c r="G151" s="4"/>
      <c r="H151" s="4"/>
      <c r="I151" s="4"/>
      <c r="J151" s="4"/>
      <c r="K151" s="4"/>
      <c r="L151" s="4"/>
      <c r="M151" s="4"/>
      <c r="N151" s="4"/>
      <c r="O151" s="4"/>
      <c r="P151" s="4"/>
      <c r="Q151" s="4"/>
      <c r="R151" s="4"/>
      <c r="S151" s="4"/>
      <c r="T151" s="4"/>
      <c r="U151" s="62"/>
      <c r="V151" s="62"/>
      <c r="W151" s="62"/>
      <c r="X151" s="62"/>
      <c r="Y151" s="62"/>
      <c r="Z151" s="62"/>
      <c r="AA151" s="62"/>
      <c r="AB151" s="62"/>
      <c r="AC151" s="62"/>
      <c r="AD151" s="62"/>
      <c r="AE151" s="62"/>
      <c r="AF151" s="62"/>
      <c r="AG151" s="62"/>
      <c r="AH151" s="62"/>
      <c r="AI151" s="62"/>
      <c r="AJ151" s="62"/>
      <c r="AK151" s="62"/>
      <c r="AL151" s="6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6" t="s">
        <v>727</v>
      </c>
      <c r="F153" s="36"/>
      <c r="G153" s="36"/>
      <c r="H153" s="36"/>
      <c r="I153" s="36"/>
      <c r="J153" s="36"/>
      <c r="K153" s="36"/>
      <c r="L153" s="36"/>
      <c r="M153" s="36"/>
      <c r="N153" s="36"/>
      <c r="O153" s="1107" t="s">
        <v>1620</v>
      </c>
      <c r="P153" s="1141"/>
      <c r="Q153" s="1141"/>
      <c r="R153" s="1141"/>
      <c r="S153" s="1141"/>
      <c r="T153" s="1141"/>
      <c r="U153" s="1141"/>
      <c r="V153" s="1141"/>
      <c r="W153" s="1141"/>
      <c r="X153" s="1141"/>
      <c r="Y153" s="1141"/>
      <c r="Z153" s="1141"/>
      <c r="AA153" s="1141"/>
      <c r="AB153" s="1141"/>
      <c r="AC153" s="1141"/>
      <c r="AD153" s="1141"/>
      <c r="AE153" s="1141"/>
      <c r="AF153" s="1141"/>
      <c r="AG153" s="1141"/>
      <c r="AH153" s="1141"/>
    </row>
    <row r="154" spans="1:59" ht="12.75" customHeight="1">
      <c r="D154" s="505" t="s">
        <v>504</v>
      </c>
      <c r="F154" s="36"/>
      <c r="G154" s="36"/>
      <c r="H154" s="36"/>
      <c r="I154" s="36"/>
      <c r="J154" s="36"/>
      <c r="K154" s="36"/>
      <c r="L154" s="36"/>
      <c r="M154" s="36"/>
      <c r="N154" s="36"/>
      <c r="O154" s="1126" t="s">
        <v>1666</v>
      </c>
      <c r="P154" s="1151"/>
      <c r="Q154" s="1151"/>
      <c r="R154" s="1151"/>
      <c r="S154" s="1151"/>
      <c r="T154" s="1151"/>
      <c r="U154" s="1151"/>
      <c r="V154" s="1151"/>
      <c r="W154" s="1151"/>
      <c r="X154" s="1151"/>
      <c r="Y154" s="1151"/>
      <c r="Z154" s="1151"/>
      <c r="AA154" s="1151"/>
      <c r="AB154" s="1151"/>
      <c r="AC154" s="1151"/>
      <c r="AD154" s="1151"/>
      <c r="AE154" s="1151"/>
      <c r="AF154" s="1151"/>
      <c r="AG154" s="1151"/>
      <c r="AH154" s="1151"/>
      <c r="AM154" s="29"/>
    </row>
    <row r="155" spans="1:59" ht="12.75">
      <c r="D155" s="16" t="s">
        <v>506</v>
      </c>
      <c r="F155" s="16"/>
      <c r="G155" s="16"/>
      <c r="H155" s="16"/>
      <c r="I155" s="16"/>
      <c r="J155" s="16"/>
      <c r="K155" s="16"/>
      <c r="L155" s="16"/>
      <c r="M155" s="16"/>
      <c r="N155" s="16"/>
      <c r="O155" s="1369" t="s">
        <v>505</v>
      </c>
      <c r="P155" s="1369"/>
      <c r="Q155" s="1369"/>
      <c r="R155" s="1369"/>
      <c r="S155" s="1369"/>
      <c r="T155" s="1369"/>
      <c r="U155" s="1369"/>
      <c r="V155" s="1369"/>
      <c r="W155" s="1369"/>
      <c r="X155" s="1369"/>
      <c r="Y155" s="1369"/>
      <c r="Z155" s="1369"/>
      <c r="AA155" s="1369"/>
      <c r="AB155" s="1369"/>
      <c r="AC155" s="1369"/>
      <c r="AD155" s="1369"/>
      <c r="AE155" s="1369"/>
      <c r="AF155" s="1369"/>
      <c r="AG155" s="1369"/>
      <c r="AH155" s="1369"/>
      <c r="AM155" s="29"/>
    </row>
    <row r="156" spans="1:59" ht="12.75">
      <c r="D156" s="36" t="s">
        <v>338</v>
      </c>
      <c r="F156" s="36"/>
      <c r="G156" s="36"/>
      <c r="H156" s="36"/>
      <c r="I156" s="36"/>
      <c r="J156" s="36"/>
      <c r="K156" s="36"/>
      <c r="L156" s="36"/>
      <c r="M156" s="36"/>
      <c r="N156" s="36"/>
      <c r="O156" s="1107" t="s">
        <v>1667</v>
      </c>
      <c r="P156" s="1106"/>
      <c r="Q156" s="1106"/>
      <c r="R156" s="1106"/>
      <c r="S156" s="1106"/>
      <c r="T156" s="1106"/>
      <c r="U156" s="1106"/>
      <c r="V156" s="1106"/>
      <c r="W156" s="1106"/>
      <c r="X156" s="1106"/>
      <c r="Y156" s="1106"/>
      <c r="Z156" s="1106"/>
      <c r="AA156" s="1106"/>
      <c r="AB156" s="1106"/>
      <c r="AC156" s="1106"/>
      <c r="AD156" s="1106"/>
      <c r="AE156" s="1106"/>
      <c r="AF156" s="1106"/>
      <c r="AG156" s="1106"/>
      <c r="AH156" s="1106"/>
      <c r="BG156" s="15" t="s">
        <v>332</v>
      </c>
    </row>
    <row r="157" spans="1:59" ht="12.75">
      <c r="D157" s="36" t="s">
        <v>339</v>
      </c>
      <c r="F157" s="36"/>
      <c r="G157" s="36"/>
      <c r="H157" s="36"/>
      <c r="I157" s="36"/>
      <c r="J157" s="36"/>
      <c r="K157" s="36"/>
      <c r="L157" s="36"/>
      <c r="M157" s="36"/>
      <c r="N157" s="36"/>
      <c r="O157" s="1107" t="s">
        <v>1664</v>
      </c>
      <c r="P157" s="1141"/>
      <c r="Q157" s="1141"/>
      <c r="R157" s="1141"/>
      <c r="S157" s="1141"/>
      <c r="T157" s="1141"/>
      <c r="U157" s="1141"/>
      <c r="V157" s="1141"/>
      <c r="W157" s="1141"/>
      <c r="X157" s="1141"/>
      <c r="Y157" s="17"/>
      <c r="Z157" s="17"/>
      <c r="AA157" s="17"/>
      <c r="AB157" s="17"/>
      <c r="AC157" s="17"/>
      <c r="AD157" s="17"/>
      <c r="AE157" s="17"/>
      <c r="AF157" s="17"/>
      <c r="BA157" s="40" t="s">
        <v>718</v>
      </c>
      <c r="BG157" s="15" t="s">
        <v>551</v>
      </c>
    </row>
    <row r="158" spans="1:59" ht="12.75">
      <c r="D158" s="36" t="s">
        <v>340</v>
      </c>
      <c r="F158" s="36"/>
      <c r="G158" s="36"/>
      <c r="H158" s="36"/>
      <c r="I158" s="36"/>
      <c r="J158" s="36"/>
      <c r="K158" s="36"/>
      <c r="L158" s="36"/>
      <c r="M158" s="36"/>
      <c r="N158" s="36"/>
      <c r="O158" s="1542">
        <v>92101</v>
      </c>
      <c r="P158" s="1542"/>
      <c r="Q158" s="1542"/>
      <c r="R158" s="1542"/>
      <c r="S158" s="18"/>
      <c r="T158" s="18"/>
      <c r="U158" s="18"/>
      <c r="V158" s="18"/>
      <c r="W158" s="18"/>
      <c r="X158" s="18"/>
      <c r="Y158" s="18"/>
      <c r="Z158" s="18"/>
      <c r="AA158" s="18"/>
      <c r="AB158" s="18"/>
      <c r="AC158" s="18"/>
      <c r="AD158" s="18"/>
      <c r="AE158" s="18"/>
      <c r="AF158" s="18"/>
      <c r="BA158" s="40" t="s">
        <v>719</v>
      </c>
      <c r="BG158" s="15" t="s">
        <v>552</v>
      </c>
    </row>
    <row r="159" spans="1:59" ht="12.75">
      <c r="D159" s="36" t="s">
        <v>341</v>
      </c>
      <c r="F159" s="36"/>
      <c r="G159" s="36"/>
      <c r="H159" s="36"/>
      <c r="I159" s="36"/>
      <c r="J159" s="36"/>
      <c r="K159" s="36"/>
      <c r="L159" s="36"/>
      <c r="M159" s="36"/>
      <c r="N159" s="36"/>
      <c r="O159" s="1142" t="s">
        <v>1668</v>
      </c>
      <c r="P159" s="1371"/>
      <c r="Q159" s="1371"/>
      <c r="R159" s="1371"/>
      <c r="S159" s="1371"/>
      <c r="T159" s="1371"/>
      <c r="V159" s="153" t="s">
        <v>290</v>
      </c>
      <c r="W159" s="1543"/>
      <c r="X159" s="1543"/>
      <c r="Y159" s="19"/>
      <c r="Z159" s="19"/>
      <c r="AA159" s="19"/>
      <c r="AB159" s="19"/>
      <c r="AC159" s="19"/>
      <c r="AD159" s="19"/>
      <c r="AE159" s="19"/>
      <c r="AF159" s="19"/>
      <c r="BA159" s="40" t="s">
        <v>367</v>
      </c>
      <c r="BG159" s="15" t="s">
        <v>553</v>
      </c>
    </row>
    <row r="160" spans="1:59" ht="12.75">
      <c r="D160" s="36" t="s">
        <v>342</v>
      </c>
      <c r="F160" s="36"/>
      <c r="G160" s="36"/>
      <c r="H160" s="36"/>
      <c r="I160" s="36"/>
      <c r="J160" s="36"/>
      <c r="K160" s="36"/>
      <c r="L160" s="36"/>
      <c r="M160" s="36"/>
      <c r="N160" s="36"/>
      <c r="O160" s="1142" t="s">
        <v>1669</v>
      </c>
      <c r="P160" s="1371"/>
      <c r="Q160" s="1371"/>
      <c r="R160" s="1371"/>
      <c r="S160" s="1371"/>
      <c r="T160" s="1371"/>
      <c r="U160" s="19"/>
      <c r="V160" s="19"/>
      <c r="W160" s="19"/>
      <c r="X160" s="19"/>
      <c r="Y160" s="19"/>
      <c r="Z160" s="19"/>
      <c r="AA160" s="19"/>
      <c r="AB160" s="19"/>
      <c r="AC160" s="19"/>
      <c r="AD160" s="19"/>
      <c r="AE160" s="19"/>
      <c r="AF160" s="19"/>
      <c r="BA160" s="40" t="s">
        <v>745</v>
      </c>
      <c r="BG160" s="15" t="s">
        <v>554</v>
      </c>
    </row>
    <row r="161" spans="1:59" ht="12.75">
      <c r="D161" s="36" t="s">
        <v>343</v>
      </c>
      <c r="F161" s="36"/>
      <c r="G161" s="36"/>
      <c r="H161" s="36"/>
      <c r="I161" s="36"/>
      <c r="J161" s="36"/>
      <c r="K161" s="36"/>
      <c r="L161" s="36"/>
      <c r="M161" s="36"/>
      <c r="N161" s="36"/>
      <c r="O161" s="1360" t="s">
        <v>1670</v>
      </c>
      <c r="P161" s="1360"/>
      <c r="Q161" s="1360"/>
      <c r="R161" s="1360"/>
      <c r="S161" s="1360"/>
      <c r="T161" s="1360"/>
      <c r="U161" s="1360"/>
      <c r="V161" s="1360"/>
      <c r="W161" s="1360"/>
      <c r="X161" s="1360"/>
      <c r="Y161" s="1360"/>
      <c r="Z161" s="1360"/>
      <c r="AA161" s="1360"/>
      <c r="AB161" s="1360"/>
      <c r="AC161" s="1360"/>
      <c r="AD161" s="1360"/>
      <c r="AE161" s="1360"/>
      <c r="AF161" s="1360"/>
      <c r="AG161" s="1360"/>
      <c r="AH161" s="1360"/>
      <c r="AW161" s="15" t="s">
        <v>754</v>
      </c>
      <c r="BA161" s="40" t="s">
        <v>746</v>
      </c>
      <c r="BG161" s="15" t="s">
        <v>555</v>
      </c>
    </row>
    <row r="162" spans="1:59" ht="12.75">
      <c r="D162" s="260"/>
      <c r="E162" s="43"/>
      <c r="F162" s="260"/>
      <c r="G162" s="260"/>
      <c r="H162" s="260"/>
      <c r="I162" s="260"/>
      <c r="J162" s="260"/>
      <c r="K162" s="260"/>
      <c r="L162" s="260"/>
      <c r="M162" s="260"/>
      <c r="N162" s="260"/>
      <c r="O162" s="266"/>
      <c r="P162" s="266"/>
      <c r="Q162" s="266"/>
      <c r="R162" s="266"/>
      <c r="S162" s="266"/>
      <c r="T162" s="266"/>
      <c r="U162" s="266"/>
      <c r="V162" s="266"/>
      <c r="W162" s="266"/>
      <c r="X162" s="266"/>
      <c r="Y162" s="266"/>
      <c r="Z162" s="266"/>
      <c r="AA162" s="266"/>
      <c r="AB162" s="266"/>
      <c r="AC162" s="266"/>
      <c r="AD162" s="266"/>
      <c r="AE162" s="266"/>
      <c r="AF162" s="266"/>
      <c r="AG162" s="266"/>
      <c r="AH162" s="266"/>
      <c r="AI162" s="43"/>
      <c r="AJ162" s="43"/>
      <c r="AK162" s="43"/>
      <c r="AL162" s="43"/>
      <c r="AW162" s="15" t="s">
        <v>621</v>
      </c>
      <c r="BA162" s="40" t="s">
        <v>747</v>
      </c>
      <c r="BG162" s="15" t="s">
        <v>556</v>
      </c>
    </row>
    <row r="163" spans="1:59" ht="12.75">
      <c r="C163" s="148" t="s">
        <v>89</v>
      </c>
      <c r="D163" s="260" t="s">
        <v>90</v>
      </c>
      <c r="E163" s="43"/>
      <c r="F163" s="260"/>
      <c r="G163" s="260"/>
      <c r="H163" s="260"/>
      <c r="I163" s="260"/>
      <c r="J163" s="260"/>
      <c r="K163" s="260"/>
      <c r="L163" s="260"/>
      <c r="M163" s="260"/>
      <c r="N163" s="260"/>
      <c r="O163" s="266"/>
      <c r="P163" s="266"/>
      <c r="Q163" s="266"/>
      <c r="R163" s="266"/>
      <c r="S163" s="266"/>
      <c r="T163" s="266"/>
      <c r="U163" s="266"/>
      <c r="V163" s="266"/>
      <c r="W163" s="266"/>
      <c r="X163" s="266"/>
      <c r="Y163" s="266"/>
      <c r="Z163" s="266"/>
      <c r="AA163" s="266"/>
      <c r="AB163" s="266"/>
      <c r="AC163" s="266"/>
      <c r="AD163" s="266"/>
      <c r="AE163" s="266"/>
      <c r="AF163" s="266"/>
      <c r="AG163" s="266"/>
      <c r="AH163" s="266"/>
      <c r="AI163" s="43"/>
      <c r="AJ163" s="43"/>
      <c r="AK163" s="43"/>
      <c r="AL163" s="43"/>
      <c r="BA163" s="40" t="s">
        <v>748</v>
      </c>
      <c r="BG163" s="15" t="s">
        <v>557</v>
      </c>
    </row>
    <row r="164" spans="1:59" ht="12.75">
      <c r="C164" s="148"/>
      <c r="D164" s="819" t="s">
        <v>1607</v>
      </c>
      <c r="E164" s="268"/>
      <c r="F164" s="267"/>
      <c r="G164" s="267"/>
      <c r="H164" s="267"/>
      <c r="I164" s="267"/>
      <c r="J164" s="267"/>
      <c r="K164" s="267"/>
      <c r="L164" s="267"/>
      <c r="M164" s="267"/>
      <c r="N164" s="267"/>
      <c r="O164" s="269"/>
      <c r="P164" s="269"/>
      <c r="Q164" s="269"/>
      <c r="R164" s="269"/>
      <c r="S164" s="269"/>
      <c r="T164" s="269"/>
      <c r="U164" s="269"/>
      <c r="V164" s="269"/>
      <c r="W164" s="269"/>
      <c r="X164" s="269"/>
      <c r="Y164" s="269"/>
      <c r="Z164" s="269"/>
      <c r="AA164" s="266"/>
      <c r="AB164" s="266"/>
      <c r="AC164" s="266"/>
      <c r="AD164" s="266"/>
      <c r="AE164" s="266"/>
      <c r="AF164" s="266"/>
      <c r="AG164" s="266"/>
      <c r="AH164" s="266"/>
      <c r="AI164" s="43"/>
      <c r="AJ164" s="43"/>
      <c r="AK164" s="43"/>
      <c r="AL164" s="43"/>
      <c r="BA164" s="40" t="s">
        <v>749</v>
      </c>
      <c r="BG164" s="15" t="s">
        <v>558</v>
      </c>
    </row>
    <row r="165" spans="1:59" ht="12.75">
      <c r="C165" s="148"/>
      <c r="D165" s="267"/>
      <c r="E165" s="268"/>
      <c r="F165" s="267"/>
      <c r="G165" s="267"/>
      <c r="H165" s="267"/>
      <c r="I165" s="267"/>
      <c r="J165" s="267"/>
      <c r="K165" s="267"/>
      <c r="L165" s="267"/>
      <c r="M165" s="267"/>
      <c r="N165" s="267"/>
      <c r="O165" s="269"/>
      <c r="P165" s="269"/>
      <c r="Q165" s="269"/>
      <c r="R165" s="269"/>
      <c r="S165" s="269"/>
      <c r="T165" s="269"/>
      <c r="U165" s="269"/>
      <c r="V165" s="269"/>
      <c r="W165" s="269"/>
      <c r="X165" s="269"/>
      <c r="Y165" s="269"/>
      <c r="Z165" s="269"/>
      <c r="AA165" s="266"/>
      <c r="AB165" s="266"/>
      <c r="AC165" s="266"/>
      <c r="AD165" s="266"/>
      <c r="AE165" s="266"/>
      <c r="AF165" s="266"/>
      <c r="AG165" s="266"/>
      <c r="AH165" s="266"/>
      <c r="AI165" s="43"/>
      <c r="AJ165" s="43"/>
      <c r="AK165" s="43"/>
      <c r="AL165" s="43"/>
      <c r="BA165" s="40" t="s">
        <v>750</v>
      </c>
      <c r="BG165" s="15" t="s">
        <v>559</v>
      </c>
    </row>
    <row r="166" spans="1:59" ht="12.75">
      <c r="B166" s="54"/>
      <c r="C166" s="148"/>
      <c r="D166" s="267"/>
      <c r="E166" s="268"/>
      <c r="F166" s="267"/>
      <c r="G166" s="267"/>
      <c r="H166" s="267"/>
      <c r="I166" s="267"/>
      <c r="J166" s="267"/>
      <c r="K166" s="267"/>
      <c r="L166" s="267"/>
      <c r="M166" s="267"/>
      <c r="N166" s="267"/>
      <c r="O166" s="269"/>
      <c r="P166" s="269"/>
      <c r="Q166" s="269"/>
      <c r="R166" s="269"/>
      <c r="S166" s="269"/>
      <c r="T166" s="269"/>
      <c r="U166" s="269"/>
      <c r="V166" s="269"/>
      <c r="W166" s="269"/>
      <c r="X166" s="269"/>
      <c r="Y166" s="269"/>
      <c r="Z166" s="269"/>
      <c r="AA166" s="266"/>
      <c r="AB166" s="266"/>
      <c r="AC166" s="266"/>
      <c r="AD166" s="266"/>
      <c r="AE166" s="266"/>
      <c r="AF166" s="266"/>
      <c r="AG166" s="266"/>
      <c r="AH166" s="266"/>
      <c r="AI166" s="43"/>
      <c r="AJ166" s="43"/>
      <c r="AK166" s="43"/>
      <c r="AL166" s="43"/>
      <c r="BA166" s="40" t="s">
        <v>752</v>
      </c>
      <c r="BG166" s="15" t="s">
        <v>560</v>
      </c>
    </row>
    <row r="167" spans="1:59" ht="12.75">
      <c r="B167" s="54"/>
      <c r="C167" s="148"/>
      <c r="D167" s="267"/>
      <c r="E167" s="268"/>
      <c r="F167" s="267"/>
      <c r="G167" s="267"/>
      <c r="H167" s="267"/>
      <c r="I167" s="267"/>
      <c r="J167" s="267"/>
      <c r="K167" s="267"/>
      <c r="L167" s="267"/>
      <c r="M167" s="267"/>
      <c r="N167" s="267"/>
      <c r="O167" s="269"/>
      <c r="P167" s="269"/>
      <c r="Q167" s="269"/>
      <c r="R167" s="269"/>
      <c r="S167" s="269"/>
      <c r="T167" s="269"/>
      <c r="U167" s="269"/>
      <c r="V167" s="269"/>
      <c r="W167" s="269"/>
      <c r="X167" s="269"/>
      <c r="Y167" s="269"/>
      <c r="Z167" s="269"/>
      <c r="AA167" s="266"/>
      <c r="AB167" s="266"/>
      <c r="AC167" s="266"/>
      <c r="AD167" s="266"/>
      <c r="AE167" s="266"/>
      <c r="AF167" s="266"/>
      <c r="AG167" s="266"/>
      <c r="AH167" s="266"/>
      <c r="AI167" s="43"/>
      <c r="AJ167" s="43"/>
      <c r="AK167" s="43"/>
      <c r="AL167" s="43"/>
      <c r="BA167" s="40" t="s">
        <v>755</v>
      </c>
      <c r="BG167" s="15" t="s">
        <v>561</v>
      </c>
    </row>
    <row r="168" spans="1:59" ht="12.75">
      <c r="D168" s="260"/>
      <c r="E168" s="43"/>
      <c r="F168" s="260"/>
      <c r="G168" s="260"/>
      <c r="H168" s="260"/>
      <c r="I168" s="260"/>
      <c r="J168" s="260"/>
      <c r="K168" s="260"/>
      <c r="L168" s="260"/>
      <c r="M168" s="260"/>
      <c r="N168" s="260"/>
      <c r="O168" s="266"/>
      <c r="P168" s="266"/>
      <c r="Q168" s="266"/>
      <c r="R168" s="266"/>
      <c r="S168" s="266"/>
      <c r="T168" s="266"/>
      <c r="U168" s="266"/>
      <c r="V168" s="266"/>
      <c r="W168" s="266"/>
      <c r="X168" s="266"/>
      <c r="Y168" s="266"/>
      <c r="Z168" s="266"/>
      <c r="AA168" s="266"/>
      <c r="AB168" s="266"/>
      <c r="AC168" s="266"/>
      <c r="AD168" s="266"/>
      <c r="AE168" s="266"/>
      <c r="AF168" s="266"/>
      <c r="AG168" s="266"/>
      <c r="AH168" s="266"/>
      <c r="AI168" s="43"/>
      <c r="AJ168" s="43"/>
      <c r="AK168" s="43"/>
      <c r="AL168" s="43"/>
      <c r="BA168" s="40" t="s">
        <v>756</v>
      </c>
      <c r="BG168" s="15" t="s">
        <v>562</v>
      </c>
    </row>
    <row r="169" spans="1:59" ht="12.75">
      <c r="A169" s="1148" t="s">
        <v>615</v>
      </c>
      <c r="B169" s="1148"/>
      <c r="C169" s="1148"/>
      <c r="D169" s="1148"/>
      <c r="E169" s="1148"/>
      <c r="F169" s="1148"/>
      <c r="G169" s="1148"/>
      <c r="H169" s="1148"/>
      <c r="I169" s="1148"/>
      <c r="J169" s="1148"/>
      <c r="K169" s="1148"/>
      <c r="L169" s="1148"/>
      <c r="M169" s="1148"/>
      <c r="N169" s="1148"/>
      <c r="O169" s="1148"/>
      <c r="P169" s="1148"/>
      <c r="Q169" s="1148"/>
      <c r="R169" s="1148"/>
      <c r="S169" s="1148"/>
      <c r="T169" s="1148"/>
      <c r="U169" s="1148"/>
      <c r="V169" s="1148"/>
      <c r="W169" s="1148"/>
      <c r="X169" s="1148"/>
      <c r="Y169" s="1148"/>
      <c r="Z169" s="1148"/>
      <c r="AA169" s="1148"/>
      <c r="AB169" s="1148"/>
      <c r="AC169" s="1148"/>
      <c r="AD169" s="1148"/>
      <c r="AE169" s="1148"/>
      <c r="AF169" s="1148"/>
      <c r="AG169" s="1148"/>
      <c r="AH169" s="1148"/>
      <c r="AI169" s="1148"/>
      <c r="AJ169" s="1148"/>
      <c r="AK169" s="1148"/>
      <c r="AL169" s="1148"/>
      <c r="BA169" s="40" t="s">
        <v>758</v>
      </c>
      <c r="BG169" s="15" t="s">
        <v>563</v>
      </c>
    </row>
    <row r="170" spans="1:59" ht="13.5" thickBot="1">
      <c r="A170" s="1149"/>
      <c r="B170" s="1149"/>
      <c r="C170" s="1149"/>
      <c r="D170" s="1149"/>
      <c r="E170" s="1149"/>
      <c r="F170" s="1149"/>
      <c r="G170" s="1149"/>
      <c r="H170" s="1149"/>
      <c r="I170" s="1149"/>
      <c r="J170" s="1149"/>
      <c r="K170" s="1149"/>
      <c r="L170" s="1149"/>
      <c r="M170" s="1149"/>
      <c r="N170" s="1149"/>
      <c r="O170" s="1149"/>
      <c r="P170" s="1149"/>
      <c r="Q170" s="1149"/>
      <c r="R170" s="1149"/>
      <c r="S170" s="1149"/>
      <c r="T170" s="1149"/>
      <c r="U170" s="1149"/>
      <c r="V170" s="1149"/>
      <c r="W170" s="1149"/>
      <c r="X170" s="1149"/>
      <c r="Y170" s="1149"/>
      <c r="Z170" s="1149"/>
      <c r="AA170" s="1149"/>
      <c r="AB170" s="1149"/>
      <c r="AC170" s="1149"/>
      <c r="AD170" s="1149"/>
      <c r="AE170" s="1149"/>
      <c r="AF170" s="1149"/>
      <c r="AG170" s="1149"/>
      <c r="AH170" s="1149"/>
      <c r="AI170" s="1149"/>
      <c r="AJ170" s="1149"/>
      <c r="AK170" s="1149"/>
      <c r="AL170" s="1149"/>
      <c r="BA170" s="40" t="s">
        <v>759</v>
      </c>
      <c r="BG170" s="15" t="s">
        <v>564</v>
      </c>
    </row>
    <row r="171" spans="1:59" ht="12.75" customHeight="1" thickTop="1">
      <c r="A171" s="29"/>
      <c r="B171" s="29"/>
      <c r="C171" s="29"/>
      <c r="D171" s="29"/>
      <c r="E171" s="29"/>
      <c r="F171" s="29"/>
      <c r="G171" s="3"/>
      <c r="H171" s="29"/>
      <c r="AK171" s="3"/>
      <c r="AL171" s="3"/>
      <c r="BA171" s="40" t="s">
        <v>229</v>
      </c>
      <c r="BG171" s="15" t="s">
        <v>565</v>
      </c>
    </row>
    <row r="172" spans="1:59" ht="12.75">
      <c r="A172" s="41" t="s">
        <v>344</v>
      </c>
      <c r="C172" s="41" t="s">
        <v>345</v>
      </c>
      <c r="D172" s="3"/>
      <c r="E172" s="3"/>
      <c r="F172" s="3"/>
      <c r="G172" s="3"/>
      <c r="H172" s="3"/>
      <c r="I172" s="3"/>
      <c r="T172" s="3"/>
      <c r="U172" s="3"/>
      <c r="V172" s="3"/>
      <c r="W172" s="3"/>
      <c r="X172" s="3"/>
      <c r="Y172" s="3"/>
      <c r="Z172" s="3"/>
      <c r="AA172" s="3"/>
      <c r="AB172" s="3"/>
      <c r="AC172" s="3"/>
      <c r="AD172" s="3"/>
      <c r="AE172" s="3"/>
      <c r="AF172" s="3"/>
      <c r="AH172" s="3"/>
      <c r="AJ172" s="3"/>
      <c r="AK172" s="3"/>
      <c r="AL172" s="3"/>
      <c r="BA172" s="40" t="s">
        <v>231</v>
      </c>
      <c r="BG172" s="15" t="s">
        <v>566</v>
      </c>
    </row>
    <row r="173" spans="1:59" ht="12.75">
      <c r="A173" s="29"/>
      <c r="C173" s="42"/>
      <c r="D173" s="43" t="s">
        <v>346</v>
      </c>
      <c r="J173" s="1380" t="s">
        <v>415</v>
      </c>
      <c r="K173" s="1380"/>
      <c r="L173" s="1380"/>
      <c r="M173" s="1380"/>
      <c r="N173" s="1380"/>
      <c r="O173" s="1380"/>
      <c r="P173" s="1380"/>
      <c r="Q173" s="1380"/>
      <c r="R173" s="1380"/>
      <c r="S173" s="1380"/>
      <c r="U173" s="44"/>
      <c r="X173" s="44"/>
      <c r="AF173" s="29"/>
      <c r="AH173" s="29"/>
      <c r="AJ173" s="3"/>
      <c r="AK173" s="3"/>
      <c r="AL173" s="3"/>
      <c r="BA173" s="40" t="s">
        <v>232</v>
      </c>
      <c r="BG173" s="15" t="s">
        <v>567</v>
      </c>
    </row>
    <row r="174" spans="1:59" ht="12.75">
      <c r="A174" s="29"/>
      <c r="C174" s="42"/>
      <c r="D174" s="62" t="s">
        <v>1548</v>
      </c>
      <c r="E174" s="29"/>
      <c r="F174" s="29"/>
      <c r="G174" s="29"/>
      <c r="H174" s="29"/>
      <c r="I174" s="29"/>
      <c r="J174" s="1106" t="s">
        <v>1614</v>
      </c>
      <c r="K174" s="1106"/>
      <c r="L174" s="1106"/>
      <c r="M174" s="1106"/>
      <c r="N174" s="1106"/>
      <c r="O174" s="1106"/>
      <c r="P174" s="1106"/>
      <c r="Q174" s="1106"/>
      <c r="R174" s="1106"/>
      <c r="S174" s="1106"/>
      <c r="T174" s="1106"/>
      <c r="U174" s="1106"/>
      <c r="V174" s="1106"/>
      <c r="W174" s="1106"/>
      <c r="X174" s="1106"/>
      <c r="Y174" s="1106"/>
      <c r="Z174" s="1106"/>
      <c r="AA174" s="3"/>
      <c r="AH174" s="29"/>
      <c r="AJ174" s="3"/>
      <c r="AK174" s="3"/>
      <c r="AL174" s="3"/>
      <c r="BA174" s="40" t="s">
        <v>234</v>
      </c>
      <c r="BG174" s="15" t="s">
        <v>568</v>
      </c>
    </row>
    <row r="175" spans="1:59" ht="12.75">
      <c r="A175" s="29"/>
      <c r="C175" s="16"/>
      <c r="D175" s="62" t="s">
        <v>347</v>
      </c>
      <c r="F175" s="791"/>
      <c r="G175" s="791"/>
      <c r="H175" s="791"/>
      <c r="I175" s="791"/>
      <c r="J175" s="791"/>
      <c r="K175" s="791"/>
      <c r="L175" s="791"/>
      <c r="M175" s="791"/>
      <c r="N175" s="791"/>
      <c r="O175" s="46"/>
      <c r="Q175" s="29"/>
      <c r="R175" s="29"/>
      <c r="T175" s="791"/>
      <c r="U175" s="1117" t="s">
        <v>754</v>
      </c>
      <c r="V175" s="1117"/>
      <c r="Z175" s="29"/>
      <c r="AC175" s="29"/>
      <c r="AD175" s="29"/>
      <c r="AE175" s="29"/>
      <c r="AF175" s="29"/>
      <c r="AH175" s="29"/>
      <c r="AJ175" s="3"/>
      <c r="AK175" s="3"/>
      <c r="AL175" s="3"/>
      <c r="BA175" s="40" t="s">
        <v>235</v>
      </c>
      <c r="BG175" s="15" t="s">
        <v>569</v>
      </c>
    </row>
    <row r="176" spans="1:59" ht="12.75">
      <c r="A176" s="29"/>
      <c r="C176" s="16"/>
      <c r="D176" s="45"/>
      <c r="E176" s="791" t="s">
        <v>328</v>
      </c>
      <c r="F176" s="791"/>
      <c r="G176" s="791"/>
      <c r="H176" s="791"/>
      <c r="I176" s="791"/>
      <c r="J176" s="791"/>
      <c r="K176" s="791"/>
      <c r="L176" s="791"/>
      <c r="M176" s="791"/>
      <c r="N176" s="791"/>
      <c r="O176" s="46"/>
      <c r="P176" s="29" t="s">
        <v>329</v>
      </c>
      <c r="Q176" s="29"/>
      <c r="R176" s="29"/>
      <c r="S176" s="29" t="s">
        <v>330</v>
      </c>
      <c r="T176" s="791"/>
      <c r="U176" s="1377"/>
      <c r="V176" s="1377"/>
      <c r="W176" s="4" t="s">
        <v>331</v>
      </c>
      <c r="X176" s="1368"/>
      <c r="Y176" s="1368"/>
      <c r="AC176" s="29"/>
      <c r="AD176" s="29"/>
      <c r="AE176" s="29"/>
      <c r="AF176" s="29"/>
      <c r="AH176" s="29"/>
      <c r="AJ176" s="3"/>
      <c r="AK176" s="3"/>
      <c r="AL176" s="3"/>
      <c r="BA176" s="40" t="s">
        <v>237</v>
      </c>
      <c r="BG176" s="15" t="s">
        <v>570</v>
      </c>
    </row>
    <row r="177" spans="1:59" s="791" customFormat="1" ht="12.75">
      <c r="A177" s="29"/>
      <c r="B177" s="15"/>
      <c r="C177" s="47"/>
      <c r="D177" s="15"/>
      <c r="E177" s="29"/>
      <c r="F177" s="29"/>
      <c r="G177" s="29"/>
      <c r="H177" s="29"/>
      <c r="I177" s="29"/>
      <c r="J177" s="29"/>
      <c r="K177" s="29"/>
      <c r="L177" s="29"/>
      <c r="M177" s="29"/>
      <c r="N177" s="29"/>
      <c r="O177" s="29"/>
      <c r="P177" s="15"/>
      <c r="Q177" s="15"/>
      <c r="R177" s="15"/>
      <c r="S177" s="29"/>
      <c r="T177" s="3"/>
      <c r="U177" s="15"/>
      <c r="V177" s="15"/>
      <c r="W177" s="3"/>
      <c r="X177" s="3"/>
      <c r="Y177" s="3"/>
      <c r="AD177" s="29"/>
      <c r="AF177" s="29"/>
      <c r="AH177" s="29"/>
      <c r="AJ177" s="753"/>
      <c r="AK177" s="753"/>
      <c r="AL177" s="753"/>
      <c r="BA177" s="40" t="s">
        <v>238</v>
      </c>
      <c r="BG177" s="791" t="s">
        <v>571</v>
      </c>
    </row>
    <row r="178" spans="1:59" s="791" customFormat="1" ht="12.75">
      <c r="A178" s="29"/>
      <c r="B178" s="15"/>
      <c r="C178" s="47"/>
      <c r="D178" s="29" t="s">
        <v>268</v>
      </c>
      <c r="E178" s="15"/>
      <c r="F178" s="15"/>
      <c r="G178" s="15"/>
      <c r="H178" s="15"/>
      <c r="I178" s="15"/>
      <c r="J178" s="15"/>
      <c r="K178" s="15"/>
      <c r="L178" s="15"/>
      <c r="M178" s="29"/>
      <c r="N178" s="15"/>
      <c r="O178" s="15"/>
      <c r="P178" s="15"/>
      <c r="Q178" s="15"/>
      <c r="R178" s="15"/>
      <c r="S178" s="29"/>
      <c r="T178" s="3"/>
      <c r="U178" s="1117" t="s">
        <v>754</v>
      </c>
      <c r="V178" s="1117"/>
      <c r="W178" s="3"/>
      <c r="X178" s="15"/>
      <c r="Y178" s="15"/>
      <c r="AA178" s="39"/>
      <c r="AD178" s="29"/>
      <c r="AF178" s="29"/>
      <c r="AH178" s="29"/>
      <c r="AJ178" s="753"/>
      <c r="AK178" s="753"/>
      <c r="AL178" s="753"/>
      <c r="BA178" s="40" t="s">
        <v>239</v>
      </c>
      <c r="BG178" s="791" t="s">
        <v>59</v>
      </c>
    </row>
    <row r="179" spans="1:59" s="791" customFormat="1" ht="12.75">
      <c r="A179" s="29"/>
      <c r="B179" s="15"/>
      <c r="C179" s="47"/>
      <c r="D179" s="62" t="s">
        <v>1549</v>
      </c>
      <c r="E179" s="15"/>
      <c r="F179" s="15"/>
      <c r="G179" s="15"/>
      <c r="H179" s="15"/>
      <c r="I179" s="15"/>
      <c r="J179" s="15"/>
      <c r="K179" s="15"/>
      <c r="L179" s="15"/>
      <c r="M179" s="15"/>
      <c r="N179" s="15"/>
      <c r="P179" s="29"/>
      <c r="R179" s="15"/>
      <c r="S179" s="15"/>
      <c r="T179" s="15"/>
      <c r="U179" s="15"/>
      <c r="V179" s="15"/>
      <c r="W179" s="15"/>
      <c r="X179" s="15"/>
      <c r="Y179" s="15"/>
      <c r="AE179" s="29"/>
      <c r="AJ179" s="753"/>
      <c r="AK179" s="753"/>
      <c r="AL179" s="753"/>
      <c r="BA179" s="40" t="s">
        <v>240</v>
      </c>
      <c r="BG179" s="791" t="s">
        <v>60</v>
      </c>
    </row>
    <row r="180" spans="1:59" s="791" customFormat="1" ht="12.75">
      <c r="A180" s="29"/>
      <c r="B180" s="15"/>
      <c r="C180" s="47"/>
      <c r="E180" s="29" t="s">
        <v>329</v>
      </c>
      <c r="G180" s="29"/>
      <c r="H180" s="29" t="s">
        <v>330</v>
      </c>
      <c r="J180" s="1593"/>
      <c r="K180" s="1593"/>
      <c r="L180" s="4" t="s">
        <v>331</v>
      </c>
      <c r="M180" s="1594"/>
      <c r="N180" s="1594"/>
      <c r="R180" s="61"/>
      <c r="T180" s="29"/>
      <c r="U180" s="29"/>
      <c r="V180" s="29"/>
      <c r="W180" s="29"/>
      <c r="X180" s="29"/>
      <c r="Y180" s="29"/>
      <c r="Z180" s="965"/>
      <c r="AA180" s="965"/>
      <c r="AB180" s="965"/>
      <c r="AC180" s="965"/>
      <c r="AD180" s="965"/>
      <c r="AE180" s="29"/>
      <c r="AJ180" s="753"/>
      <c r="AK180" s="753"/>
      <c r="AL180" s="753"/>
      <c r="BA180" s="40" t="s">
        <v>242</v>
      </c>
      <c r="BG180" s="791" t="s">
        <v>61</v>
      </c>
    </row>
    <row r="181" spans="1:59" s="791" customFormat="1" ht="12.95" customHeight="1">
      <c r="A181" s="29"/>
      <c r="B181" s="15"/>
      <c r="C181" s="48"/>
      <c r="D181" s="753" t="s">
        <v>507</v>
      </c>
      <c r="E181" s="29"/>
      <c r="X181" s="1117" t="s">
        <v>754</v>
      </c>
      <c r="Y181" s="1117"/>
      <c r="AJ181" s="753"/>
      <c r="AK181" s="753"/>
      <c r="AL181" s="753"/>
      <c r="BA181" s="40" t="s">
        <v>243</v>
      </c>
      <c r="BG181" s="791" t="s">
        <v>62</v>
      </c>
    </row>
    <row r="182" spans="1:59" ht="12.75">
      <c r="A182" s="29"/>
      <c r="C182" s="48"/>
      <c r="D182" s="8"/>
      <c r="E182" s="8" t="s">
        <v>1130</v>
      </c>
      <c r="F182" s="791"/>
      <c r="G182" s="791"/>
      <c r="H182" s="791"/>
      <c r="I182" s="791"/>
      <c r="J182" s="791"/>
      <c r="K182" s="791"/>
      <c r="L182" s="791"/>
      <c r="M182" s="791"/>
      <c r="N182" s="791"/>
      <c r="O182" s="791"/>
      <c r="P182" s="791"/>
      <c r="Q182" s="791"/>
      <c r="R182" s="791"/>
      <c r="S182" s="791"/>
      <c r="T182" s="791"/>
      <c r="U182" s="791"/>
      <c r="V182" s="791"/>
      <c r="W182" s="791"/>
      <c r="X182" s="791"/>
      <c r="Y182" s="791"/>
      <c r="Z182" s="29"/>
      <c r="AA182" s="29"/>
      <c r="AB182" s="791"/>
      <c r="AC182" s="791"/>
      <c r="AD182" s="791"/>
      <c r="AE182" s="29"/>
      <c r="AF182" s="29"/>
      <c r="AG182" s="791"/>
      <c r="AJ182" s="3"/>
      <c r="AK182" s="3"/>
      <c r="AL182" s="3"/>
      <c r="BA182" s="40" t="s">
        <v>244</v>
      </c>
      <c r="BG182" s="15" t="s">
        <v>66</v>
      </c>
    </row>
    <row r="183" spans="1:59" ht="12.75">
      <c r="A183" s="29"/>
      <c r="C183" s="48"/>
      <c r="D183" s="548" t="s">
        <v>1148</v>
      </c>
      <c r="E183" s="61"/>
      <c r="G183" s="29"/>
      <c r="H183" s="29"/>
      <c r="I183" s="29"/>
      <c r="J183" s="29"/>
      <c r="R183" s="1117" t="s">
        <v>754</v>
      </c>
      <c r="S183" s="1571"/>
      <c r="W183" s="29"/>
      <c r="Z183" s="29"/>
      <c r="AA183" s="29"/>
      <c r="AE183" s="29"/>
      <c r="AF183" s="29"/>
      <c r="AH183" s="29"/>
      <c r="AJ183" s="3"/>
      <c r="AK183" s="3"/>
      <c r="AL183" s="3"/>
      <c r="BA183" s="40" t="s">
        <v>246</v>
      </c>
      <c r="BG183" s="15" t="s">
        <v>67</v>
      </c>
    </row>
    <row r="184" spans="1:59" ht="12.75">
      <c r="A184" s="3"/>
      <c r="C184" s="29"/>
      <c r="D184" s="29"/>
      <c r="E184" s="29"/>
      <c r="F184" s="29"/>
      <c r="G184" s="29"/>
      <c r="H184" s="29"/>
      <c r="I184" s="29"/>
      <c r="J184" s="29"/>
      <c r="S184" s="29"/>
      <c r="T184" s="29"/>
      <c r="Z184" s="29"/>
      <c r="AA184" s="29"/>
      <c r="AD184" s="29"/>
      <c r="AE184" s="29"/>
      <c r="AF184" s="29"/>
      <c r="AH184" s="29"/>
      <c r="AJ184" s="3"/>
      <c r="AK184" s="3"/>
      <c r="AL184" s="3"/>
      <c r="AM184" s="29" t="s">
        <v>667</v>
      </c>
      <c r="BA184" s="40" t="s">
        <v>248</v>
      </c>
      <c r="BG184" s="15" t="s">
        <v>68</v>
      </c>
    </row>
    <row r="185" spans="1:59" ht="12.75">
      <c r="A185" s="41" t="s">
        <v>656</v>
      </c>
      <c r="C185" s="41" t="s">
        <v>657</v>
      </c>
      <c r="D185" s="3"/>
      <c r="E185" s="3"/>
      <c r="F185" s="3"/>
      <c r="G185" s="3"/>
      <c r="H185" s="3"/>
      <c r="I185" s="3"/>
      <c r="J185" s="3"/>
      <c r="K185" s="3"/>
      <c r="L185" s="3"/>
      <c r="M185" s="3"/>
      <c r="N185" s="3"/>
      <c r="O185" s="3"/>
      <c r="P185" s="3"/>
      <c r="W185" s="29"/>
      <c r="X185" s="29"/>
      <c r="Y185" s="29"/>
      <c r="Z185" s="29"/>
      <c r="AD185" s="3"/>
      <c r="AE185" s="3"/>
      <c r="AF185" s="3"/>
      <c r="AH185" s="3"/>
      <c r="AJ185" s="3"/>
      <c r="AK185" s="3"/>
      <c r="AL185" s="3"/>
      <c r="AM185" s="29" t="s">
        <v>668</v>
      </c>
      <c r="BA185" s="40" t="s">
        <v>249</v>
      </c>
      <c r="BG185" s="15" t="s">
        <v>69</v>
      </c>
    </row>
    <row r="186" spans="1:59" ht="12.75">
      <c r="A186" s="29"/>
      <c r="C186" s="49"/>
      <c r="D186" s="29" t="s">
        <v>658</v>
      </c>
      <c r="E186" s="29"/>
      <c r="F186" s="29"/>
      <c r="G186" s="29"/>
      <c r="H186" s="29"/>
      <c r="I186" s="1282" t="str">
        <f>H18</f>
        <v>Courthouse Commons</v>
      </c>
      <c r="J186" s="1282"/>
      <c r="K186" s="1282"/>
      <c r="L186" s="1282"/>
      <c r="M186" s="1282"/>
      <c r="N186" s="1282"/>
      <c r="O186" s="1282"/>
      <c r="P186" s="1282"/>
      <c r="Q186" s="1282"/>
      <c r="R186" s="1282"/>
      <c r="S186" s="1282"/>
      <c r="T186" s="1282"/>
      <c r="U186" s="1282"/>
      <c r="V186" s="1282"/>
      <c r="W186" s="1282"/>
      <c r="X186" s="1282"/>
      <c r="Y186" s="1282"/>
      <c r="Z186" s="1282"/>
      <c r="AA186" s="1282"/>
      <c r="AB186" s="1282"/>
      <c r="AC186" s="1282"/>
      <c r="AD186" s="1282"/>
      <c r="AE186" s="1282"/>
      <c r="AF186" s="29"/>
      <c r="AH186" s="29"/>
      <c r="AJ186" s="3"/>
      <c r="AK186" s="3"/>
      <c r="AL186" s="3"/>
      <c r="BA186" s="40" t="s">
        <v>250</v>
      </c>
      <c r="BG186" s="15" t="s">
        <v>70</v>
      </c>
    </row>
    <row r="187" spans="1:59" ht="12.75">
      <c r="A187" s="29"/>
      <c r="C187" s="49"/>
      <c r="D187" s="29" t="s">
        <v>659</v>
      </c>
      <c r="E187" s="29"/>
      <c r="F187" s="29"/>
      <c r="G187" s="29"/>
      <c r="H187" s="29"/>
      <c r="I187" s="1126" t="s">
        <v>1616</v>
      </c>
      <c r="J187" s="1105"/>
      <c r="K187" s="1105"/>
      <c r="L187" s="1105"/>
      <c r="M187" s="1105"/>
      <c r="N187" s="1105"/>
      <c r="O187" s="1105"/>
      <c r="P187" s="1105"/>
      <c r="Q187" s="1105"/>
      <c r="R187" s="1105"/>
      <c r="S187" s="1105"/>
      <c r="T187" s="1105"/>
      <c r="U187" s="1105"/>
      <c r="V187" s="1105"/>
      <c r="W187" s="1105"/>
      <c r="X187" s="1105"/>
      <c r="Y187" s="1105"/>
      <c r="Z187" s="1105"/>
      <c r="AA187" s="1105"/>
      <c r="AB187" s="1105"/>
      <c r="AC187" s="1105"/>
      <c r="AD187" s="1105"/>
      <c r="AE187" s="1105"/>
      <c r="AF187" s="29"/>
      <c r="AH187" s="29"/>
      <c r="AJ187" s="3"/>
      <c r="AK187" s="3"/>
      <c r="AL187" s="3"/>
      <c r="BA187" s="40" t="s">
        <v>251</v>
      </c>
      <c r="BG187" s="15" t="s">
        <v>71</v>
      </c>
    </row>
    <row r="188" spans="1:59" ht="12.75">
      <c r="A188" s="29"/>
      <c r="C188" s="49"/>
      <c r="D188" s="29"/>
      <c r="E188" s="29" t="s">
        <v>178</v>
      </c>
      <c r="F188" s="29"/>
      <c r="G188" s="29"/>
      <c r="H188" s="29"/>
      <c r="I188" s="29"/>
      <c r="J188" s="29"/>
      <c r="K188" s="29"/>
      <c r="L188" s="29"/>
      <c r="M188" s="29"/>
      <c r="N188" s="29"/>
      <c r="O188" s="29"/>
      <c r="P188" s="29"/>
      <c r="S188" s="29"/>
      <c r="T188" s="29"/>
      <c r="AF188" s="29"/>
      <c r="AH188" s="29"/>
      <c r="AJ188" s="3"/>
      <c r="AK188" s="3"/>
      <c r="AL188" s="3"/>
      <c r="BA188" s="40" t="s">
        <v>253</v>
      </c>
      <c r="BG188" s="15" t="s">
        <v>72</v>
      </c>
    </row>
    <row r="189" spans="1:59" ht="12.75">
      <c r="A189" s="29"/>
      <c r="C189" s="49"/>
      <c r="D189" s="29"/>
      <c r="E189" s="1271"/>
      <c r="F189" s="1271"/>
      <c r="G189" s="1271"/>
      <c r="H189" s="1271"/>
      <c r="I189" s="1271"/>
      <c r="J189" s="1271"/>
      <c r="K189" s="1271"/>
      <c r="L189" s="1271"/>
      <c r="M189" s="1271"/>
      <c r="N189" s="1271"/>
      <c r="O189" s="1271"/>
      <c r="P189" s="1271"/>
      <c r="Q189" s="1271"/>
      <c r="R189" s="1271"/>
      <c r="S189" s="1271"/>
      <c r="T189" s="1271"/>
      <c r="U189" s="1271"/>
      <c r="V189" s="1271"/>
      <c r="W189" s="1271"/>
      <c r="X189" s="1271"/>
      <c r="Y189" s="1271"/>
      <c r="Z189" s="1271"/>
      <c r="AA189" s="1271"/>
      <c r="AB189" s="1271"/>
      <c r="AC189" s="1271"/>
      <c r="AD189" s="1271"/>
      <c r="AE189" s="1271"/>
      <c r="AF189" s="29"/>
      <c r="AH189" s="29"/>
      <c r="AJ189" s="3"/>
      <c r="AK189" s="3"/>
      <c r="AL189" s="3"/>
      <c r="AP189" s="15" t="s">
        <v>332</v>
      </c>
      <c r="BA189" s="40" t="s">
        <v>254</v>
      </c>
      <c r="BG189" s="15" t="s">
        <v>73</v>
      </c>
    </row>
    <row r="190" spans="1:59" ht="12.75">
      <c r="A190" s="29"/>
      <c r="C190" s="49"/>
      <c r="D190" s="29"/>
      <c r="E190" s="1272"/>
      <c r="F190" s="1272"/>
      <c r="G190" s="1272"/>
      <c r="H190" s="1272"/>
      <c r="I190" s="1272"/>
      <c r="J190" s="1272"/>
      <c r="K190" s="1272"/>
      <c r="L190" s="1272"/>
      <c r="M190" s="1272"/>
      <c r="N190" s="1272"/>
      <c r="O190" s="1272"/>
      <c r="P190" s="1272"/>
      <c r="Q190" s="1272"/>
      <c r="R190" s="1272"/>
      <c r="S190" s="1272"/>
      <c r="T190" s="1272"/>
      <c r="U190" s="1272"/>
      <c r="V190" s="1272"/>
      <c r="W190" s="1272"/>
      <c r="X190" s="1272"/>
      <c r="Y190" s="1272"/>
      <c r="Z190" s="1272"/>
      <c r="AA190" s="1272"/>
      <c r="AB190" s="1272"/>
      <c r="AC190" s="1272"/>
      <c r="AD190" s="1272"/>
      <c r="AE190" s="1272"/>
      <c r="AF190" s="29"/>
      <c r="AH190" s="29"/>
      <c r="AJ190" s="3"/>
      <c r="AK190" s="3"/>
      <c r="AL190" s="3"/>
      <c r="AP190" s="15" t="s">
        <v>1251</v>
      </c>
      <c r="BA190" s="40" t="s">
        <v>717</v>
      </c>
      <c r="BG190" s="15" t="s">
        <v>74</v>
      </c>
    </row>
    <row r="191" spans="1:59" ht="12.75">
      <c r="A191" s="29"/>
      <c r="C191" s="49"/>
      <c r="D191" s="29" t="s">
        <v>660</v>
      </c>
      <c r="E191" s="29"/>
      <c r="I191" s="1107" t="s">
        <v>822</v>
      </c>
      <c r="J191" s="1106"/>
      <c r="K191" s="1106"/>
      <c r="L191" s="1106"/>
      <c r="M191" s="1106"/>
      <c r="N191" s="1106"/>
      <c r="O191" s="1106"/>
      <c r="P191" s="1106"/>
      <c r="Q191" s="29" t="s">
        <v>662</v>
      </c>
      <c r="T191" s="1106" t="s">
        <v>822</v>
      </c>
      <c r="U191" s="1106"/>
      <c r="V191" s="1106"/>
      <c r="W191" s="1106"/>
      <c r="X191" s="1106"/>
      <c r="Y191" s="1106"/>
      <c r="Z191" s="1106"/>
      <c r="AA191" s="1106"/>
      <c r="AB191" s="1106"/>
      <c r="AC191" s="1106"/>
      <c r="AD191" s="1106"/>
      <c r="AE191" s="1106"/>
      <c r="AH191" s="29"/>
      <c r="AJ191" s="3"/>
      <c r="AK191" s="3"/>
      <c r="AL191" s="3"/>
      <c r="AP191" s="15" t="s">
        <v>1252</v>
      </c>
      <c r="BA191" s="40" t="s">
        <v>774</v>
      </c>
      <c r="BG191" s="15" t="s">
        <v>820</v>
      </c>
    </row>
    <row r="192" spans="1:59" ht="12.75">
      <c r="A192" s="29"/>
      <c r="C192" s="50"/>
      <c r="D192" s="29" t="s">
        <v>663</v>
      </c>
      <c r="E192" s="29"/>
      <c r="F192" s="29"/>
      <c r="G192" s="29"/>
      <c r="I192" s="1105">
        <v>92101</v>
      </c>
      <c r="J192" s="1105"/>
      <c r="K192" s="1105"/>
      <c r="L192" s="1105"/>
      <c r="M192" s="1105"/>
      <c r="N192" s="1105"/>
      <c r="O192" s="29" t="s">
        <v>665</v>
      </c>
      <c r="P192" s="29"/>
      <c r="Q192" s="29"/>
      <c r="R192" s="29"/>
      <c r="S192" s="29"/>
      <c r="T192" s="1379">
        <v>53</v>
      </c>
      <c r="U192" s="1379"/>
      <c r="V192" s="1379"/>
      <c r="W192" s="1379"/>
      <c r="X192" s="1379"/>
      <c r="Y192" s="1379"/>
      <c r="Z192" s="1379"/>
      <c r="AA192" s="1379"/>
      <c r="AB192" s="1379"/>
      <c r="AC192" s="1379"/>
      <c r="AD192" s="1379"/>
      <c r="AE192" s="1379"/>
      <c r="AF192" s="29"/>
      <c r="AH192" s="29"/>
      <c r="AJ192" s="3"/>
      <c r="AK192" s="3"/>
      <c r="AL192" s="3"/>
      <c r="AP192" s="15" t="s">
        <v>1253</v>
      </c>
      <c r="BA192" s="40" t="s">
        <v>775</v>
      </c>
      <c r="BG192" s="15" t="s">
        <v>821</v>
      </c>
    </row>
    <row r="193" spans="1:66" ht="12.75">
      <c r="A193" s="29"/>
      <c r="C193" s="50"/>
      <c r="D193" s="29" t="s">
        <v>537</v>
      </c>
      <c r="E193" s="29"/>
      <c r="F193" s="29"/>
      <c r="G193" s="29"/>
      <c r="H193" s="29"/>
      <c r="I193" s="29"/>
      <c r="J193" s="29"/>
      <c r="K193" s="29"/>
      <c r="L193" s="29"/>
      <c r="M193" s="29"/>
      <c r="N193" s="1270" t="s">
        <v>1671</v>
      </c>
      <c r="O193" s="1271"/>
      <c r="P193" s="1271"/>
      <c r="Q193" s="1271"/>
      <c r="R193" s="1271"/>
      <c r="S193" s="1271"/>
      <c r="T193" s="1271"/>
      <c r="U193" s="1271"/>
      <c r="V193" s="1271"/>
      <c r="W193" s="1271"/>
      <c r="X193" s="1271"/>
      <c r="Y193" s="1271"/>
      <c r="Z193" s="1271"/>
      <c r="AA193" s="1271"/>
      <c r="AB193" s="1271"/>
      <c r="AC193" s="1271"/>
      <c r="AD193" s="1271"/>
      <c r="AE193" s="1271"/>
      <c r="AF193" s="29"/>
      <c r="AH193" s="29"/>
      <c r="AJ193" s="3"/>
      <c r="AK193" s="3"/>
      <c r="AL193" s="3"/>
      <c r="AP193" s="15" t="s">
        <v>1254</v>
      </c>
      <c r="BA193" s="40" t="s">
        <v>776</v>
      </c>
      <c r="BG193" s="15" t="s">
        <v>822</v>
      </c>
    </row>
    <row r="194" spans="1:66" ht="12.75">
      <c r="A194" s="29"/>
      <c r="C194" s="50"/>
      <c r="D194" s="29"/>
      <c r="E194" s="29"/>
      <c r="F194" s="29"/>
      <c r="G194" s="29"/>
      <c r="H194" s="29"/>
      <c r="I194" s="29"/>
      <c r="J194" s="29"/>
      <c r="K194" s="29"/>
      <c r="L194" s="29"/>
      <c r="M194" s="183"/>
      <c r="N194" s="1272"/>
      <c r="O194" s="1272"/>
      <c r="P194" s="1272"/>
      <c r="Q194" s="1272"/>
      <c r="R194" s="1272"/>
      <c r="S194" s="1272"/>
      <c r="T194" s="1272"/>
      <c r="U194" s="1272"/>
      <c r="V194" s="1272"/>
      <c r="W194" s="1272"/>
      <c r="X194" s="1272"/>
      <c r="Y194" s="1272"/>
      <c r="Z194" s="1272"/>
      <c r="AA194" s="1272"/>
      <c r="AB194" s="1272"/>
      <c r="AC194" s="1272"/>
      <c r="AD194" s="1272"/>
      <c r="AE194" s="1272"/>
      <c r="AF194" s="29"/>
      <c r="AH194" s="29"/>
      <c r="AJ194" s="3"/>
      <c r="AK194" s="3"/>
      <c r="AL194" s="3"/>
      <c r="AP194" s="15" t="s">
        <v>1255</v>
      </c>
      <c r="BA194" s="40" t="s">
        <v>777</v>
      </c>
      <c r="BG194" s="15" t="s">
        <v>823</v>
      </c>
    </row>
    <row r="195" spans="1:66" ht="12.75">
      <c r="A195" s="29"/>
      <c r="C195" s="50"/>
      <c r="D195" s="29" t="s">
        <v>357</v>
      </c>
      <c r="E195" s="29"/>
      <c r="F195" s="29"/>
      <c r="G195" s="29"/>
      <c r="H195" s="29"/>
      <c r="I195" s="29"/>
      <c r="J195" s="29"/>
      <c r="K195" s="29"/>
      <c r="L195" s="29"/>
      <c r="M195" s="29"/>
      <c r="N195" s="29"/>
      <c r="O195" s="29"/>
      <c r="P195" s="29"/>
      <c r="Q195" s="29"/>
      <c r="R195" s="29"/>
      <c r="T195" s="1117" t="s">
        <v>621</v>
      </c>
      <c r="U195" s="1117"/>
      <c r="W195" s="29" t="s">
        <v>770</v>
      </c>
      <c r="X195" s="29"/>
      <c r="Y195" s="29"/>
      <c r="Z195" s="29"/>
      <c r="AA195" s="29"/>
      <c r="AB195" s="29"/>
      <c r="AC195" s="29"/>
      <c r="AD195" s="29"/>
      <c r="AE195" s="29"/>
      <c r="AF195" s="29"/>
      <c r="AG195" s="29"/>
      <c r="AH195" s="1117">
        <v>52</v>
      </c>
      <c r="AI195" s="1117"/>
      <c r="AJ195" s="3"/>
      <c r="AK195" s="3"/>
      <c r="AL195" s="3"/>
      <c r="BA195" s="40" t="s">
        <v>260</v>
      </c>
      <c r="BG195" s="15" t="s">
        <v>824</v>
      </c>
    </row>
    <row r="196" spans="1:66" ht="12.75" customHeight="1">
      <c r="A196" s="29"/>
      <c r="C196" s="50"/>
      <c r="D196" s="29" t="s">
        <v>430</v>
      </c>
      <c r="E196" s="29"/>
      <c r="F196" s="29"/>
      <c r="G196" s="29"/>
      <c r="H196" s="29"/>
      <c r="I196" s="29"/>
      <c r="J196" s="29"/>
      <c r="K196" s="29"/>
      <c r="L196" s="29"/>
      <c r="M196" s="29"/>
      <c r="N196" s="29"/>
      <c r="O196" s="29"/>
      <c r="P196" s="29"/>
      <c r="Q196" s="29"/>
      <c r="R196" s="29"/>
      <c r="T196" s="1109" t="s">
        <v>754</v>
      </c>
      <c r="U196" s="1109"/>
      <c r="W196" s="29" t="s">
        <v>771</v>
      </c>
      <c r="X196" s="29"/>
      <c r="Y196" s="29"/>
      <c r="Z196" s="29"/>
      <c r="AA196" s="29"/>
      <c r="AB196" s="29"/>
      <c r="AC196" s="29"/>
      <c r="AD196" s="29"/>
      <c r="AE196" s="29"/>
      <c r="AF196" s="29"/>
      <c r="AG196" s="29"/>
      <c r="AH196" s="1117">
        <v>78</v>
      </c>
      <c r="AI196" s="1117"/>
      <c r="AJ196" s="3"/>
      <c r="AK196" s="3"/>
      <c r="AL196" s="3"/>
      <c r="AP196" s="754" t="s">
        <v>332</v>
      </c>
      <c r="AQ196" s="752"/>
      <c r="BA196" s="40" t="s">
        <v>261</v>
      </c>
      <c r="BG196" s="15" t="s">
        <v>75</v>
      </c>
    </row>
    <row r="197" spans="1:66" s="55" customFormat="1" ht="12.75" customHeight="1">
      <c r="A197" s="29"/>
      <c r="B197" s="15"/>
      <c r="C197" s="50"/>
      <c r="D197" s="191" t="s">
        <v>179</v>
      </c>
      <c r="E197" s="29"/>
      <c r="F197" s="29"/>
      <c r="G197" s="29"/>
      <c r="H197" s="29"/>
      <c r="I197" s="29"/>
      <c r="J197" s="29"/>
      <c r="K197" s="29"/>
      <c r="L197" s="29"/>
      <c r="M197" s="29"/>
      <c r="N197" s="29"/>
      <c r="O197" s="29"/>
      <c r="P197" s="29"/>
      <c r="Q197" s="29"/>
      <c r="R197" s="29"/>
      <c r="S197" s="15"/>
      <c r="T197" s="1109" t="s">
        <v>754</v>
      </c>
      <c r="U197" s="1109"/>
      <c r="V197" s="15"/>
      <c r="W197" s="29" t="s">
        <v>772</v>
      </c>
      <c r="X197" s="29"/>
      <c r="Y197" s="29"/>
      <c r="Z197" s="29"/>
      <c r="AA197" s="29"/>
      <c r="AB197" s="29"/>
      <c r="AC197" s="29"/>
      <c r="AD197" s="29"/>
      <c r="AE197" s="29"/>
      <c r="AF197" s="29"/>
      <c r="AG197" s="29"/>
      <c r="AH197" s="1117">
        <v>39</v>
      </c>
      <c r="AI197" s="1117"/>
      <c r="AJ197" s="3"/>
      <c r="AK197" s="3"/>
      <c r="AL197" s="3"/>
      <c r="AM197" s="56"/>
      <c r="AN197" s="56"/>
      <c r="AO197" s="24"/>
      <c r="AP197" s="759" t="s">
        <v>1002</v>
      </c>
      <c r="AQ197" s="752"/>
      <c r="AR197" s="24"/>
      <c r="AS197" s="24"/>
      <c r="BA197" s="40" t="s">
        <v>262</v>
      </c>
      <c r="BB197" s="15"/>
      <c r="BC197" s="15"/>
      <c r="BD197" s="15"/>
      <c r="BE197" s="15"/>
      <c r="BF197" s="15"/>
      <c r="BG197" s="15" t="s">
        <v>76</v>
      </c>
      <c r="BH197" s="15"/>
      <c r="BI197" s="57"/>
    </row>
    <row r="198" spans="1:66" s="55" customFormat="1" ht="12.75" customHeight="1">
      <c r="A198" s="29"/>
      <c r="B198" s="15"/>
      <c r="C198" s="50"/>
      <c r="D198" s="191" t="s">
        <v>1557</v>
      </c>
      <c r="E198" s="29"/>
      <c r="F198" s="29"/>
      <c r="G198" s="29"/>
      <c r="H198" s="29"/>
      <c r="I198" s="29"/>
      <c r="J198" s="29"/>
      <c r="K198" s="29"/>
      <c r="L198" s="29"/>
      <c r="M198" s="29"/>
      <c r="N198" s="29"/>
      <c r="O198" s="29"/>
      <c r="P198" s="29"/>
      <c r="Q198" s="29"/>
      <c r="R198" s="29"/>
      <c r="S198" s="15"/>
      <c r="T198" s="15"/>
      <c r="U198" s="15"/>
      <c r="V198" s="15"/>
      <c r="W198" s="29"/>
      <c r="X198" s="29"/>
      <c r="Y198" s="1109" t="s">
        <v>754</v>
      </c>
      <c r="Z198" s="1109"/>
      <c r="AA198" s="29"/>
      <c r="AB198" s="29"/>
      <c r="AC198" s="29"/>
      <c r="AD198" s="29"/>
      <c r="AE198" s="29"/>
      <c r="AF198" s="29"/>
      <c r="AG198" s="29"/>
      <c r="AJ198" s="3"/>
      <c r="AK198" s="3"/>
      <c r="AL198" s="3"/>
      <c r="AM198" s="56"/>
      <c r="AN198" s="56"/>
      <c r="AO198" s="24"/>
      <c r="AP198" s="758" t="s">
        <v>1001</v>
      </c>
      <c r="AQ198" s="755"/>
      <c r="AR198" s="24"/>
      <c r="AS198" s="24"/>
      <c r="BA198" s="40" t="s">
        <v>788</v>
      </c>
      <c r="BB198" s="15"/>
      <c r="BC198" s="15"/>
      <c r="BD198" s="15"/>
      <c r="BE198" s="15"/>
      <c r="BF198" s="15"/>
      <c r="BG198" s="15" t="s">
        <v>208</v>
      </c>
      <c r="BH198" s="15"/>
    </row>
    <row r="199" spans="1:66" s="55" customFormat="1" ht="12.75">
      <c r="A199" s="29"/>
      <c r="B199" s="15"/>
      <c r="C199" s="50"/>
      <c r="D199" s="3" t="s">
        <v>769</v>
      </c>
      <c r="E199" s="29"/>
      <c r="F199" s="29"/>
      <c r="G199" s="29"/>
      <c r="H199" s="29"/>
      <c r="I199" s="29"/>
      <c r="J199" s="29"/>
      <c r="K199" s="29"/>
      <c r="L199" s="29"/>
      <c r="M199" s="29"/>
      <c r="N199" s="29"/>
      <c r="O199" s="29"/>
      <c r="P199" s="29"/>
      <c r="Q199" s="29"/>
      <c r="R199" s="29"/>
      <c r="S199" s="43"/>
      <c r="T199" s="259"/>
      <c r="U199" s="259"/>
      <c r="V199" s="43"/>
      <c r="W199" s="29"/>
      <c r="X199" s="29"/>
      <c r="Y199" s="29"/>
      <c r="Z199" s="29"/>
      <c r="AA199" s="29"/>
      <c r="AB199" s="29"/>
      <c r="AC199" s="29"/>
      <c r="AD199" s="29"/>
      <c r="AE199" s="29"/>
      <c r="AF199" s="29"/>
      <c r="AG199" s="3"/>
      <c r="AH199" s="259"/>
      <c r="AI199" s="259"/>
      <c r="AJ199" s="3"/>
      <c r="AK199" s="3"/>
      <c r="AL199" s="3"/>
      <c r="AM199" s="56"/>
      <c r="AN199" s="56"/>
      <c r="AO199" s="24"/>
      <c r="AP199" s="758" t="s">
        <v>1278</v>
      </c>
      <c r="AQ199" s="755"/>
      <c r="AR199" s="24"/>
      <c r="AS199" s="24"/>
      <c r="BA199" s="40" t="s">
        <v>789</v>
      </c>
      <c r="BB199" s="57"/>
      <c r="BC199" s="58"/>
      <c r="BD199" s="58"/>
      <c r="BE199" s="58"/>
      <c r="BF199" s="58"/>
      <c r="BG199" s="58" t="s">
        <v>209</v>
      </c>
      <c r="BH199" s="15"/>
      <c r="BI199" s="60"/>
      <c r="BJ199" s="60"/>
      <c r="BK199" s="60"/>
      <c r="BL199" s="60"/>
      <c r="BM199" s="60"/>
      <c r="BN199" s="60"/>
    </row>
    <row r="200" spans="1:66" ht="12.75" customHeight="1">
      <c r="A200" s="29"/>
      <c r="C200" s="50"/>
      <c r="D200" s="364" t="s">
        <v>1066</v>
      </c>
      <c r="E200" s="29"/>
      <c r="F200" s="29"/>
      <c r="G200" s="29"/>
      <c r="H200" s="29"/>
      <c r="I200" s="29"/>
      <c r="J200" s="29"/>
      <c r="K200" s="29"/>
      <c r="L200" s="29"/>
      <c r="M200" s="29"/>
      <c r="N200" s="29"/>
      <c r="O200" s="29"/>
      <c r="P200" s="29"/>
      <c r="Q200" s="29"/>
      <c r="R200" s="29"/>
      <c r="S200" s="43"/>
      <c r="T200" s="259"/>
      <c r="U200" s="259"/>
      <c r="V200" s="43"/>
      <c r="W200" s="364" t="s">
        <v>1065</v>
      </c>
      <c r="X200" s="29"/>
      <c r="Y200" s="29"/>
      <c r="Z200" s="29"/>
      <c r="AA200" s="29"/>
      <c r="AB200" s="29"/>
      <c r="AC200" s="29"/>
      <c r="AD200" s="29"/>
      <c r="AE200" s="29"/>
      <c r="AF200" s="29"/>
      <c r="AG200" s="3"/>
      <c r="AH200" s="259"/>
      <c r="AI200" s="259"/>
      <c r="AJ200" s="3"/>
      <c r="AK200" s="3"/>
      <c r="AL200" s="3"/>
      <c r="AP200" s="756" t="s">
        <v>691</v>
      </c>
      <c r="AQ200" s="755"/>
      <c r="BA200" s="40" t="s">
        <v>790</v>
      </c>
      <c r="BB200" s="55"/>
      <c r="BC200" s="58"/>
      <c r="BD200" s="58"/>
      <c r="BE200" s="58"/>
      <c r="BF200" s="58"/>
      <c r="BG200" s="58" t="s">
        <v>210</v>
      </c>
    </row>
    <row r="201" spans="1:66" ht="12.75" customHeight="1">
      <c r="A201" s="29"/>
      <c r="C201" s="50"/>
      <c r="Q201" s="29"/>
      <c r="R201" s="29"/>
      <c r="S201" s="43"/>
      <c r="T201" s="3"/>
      <c r="U201" s="3"/>
      <c r="V201" s="3"/>
      <c r="W201" s="29"/>
      <c r="Y201" s="29"/>
      <c r="AA201" s="3"/>
      <c r="AB201" s="29"/>
      <c r="AC201" s="29"/>
      <c r="AD201" s="29"/>
      <c r="AE201" s="29"/>
      <c r="AF201" s="29"/>
      <c r="AG201" s="29"/>
      <c r="AI201" s="29"/>
      <c r="AJ201" s="3"/>
      <c r="AK201" s="3"/>
      <c r="AL201" s="3"/>
      <c r="AP201" s="756" t="s">
        <v>1279</v>
      </c>
      <c r="AQ201" s="752"/>
      <c r="BA201" s="40" t="s">
        <v>791</v>
      </c>
      <c r="BB201" s="55"/>
      <c r="BC201" s="58"/>
      <c r="BD201" s="58"/>
      <c r="BE201" s="58"/>
      <c r="BF201" s="59"/>
      <c r="BG201" s="59" t="s">
        <v>211</v>
      </c>
    </row>
    <row r="202" spans="1:66" ht="12.75" customHeight="1">
      <c r="A202" s="41" t="s">
        <v>666</v>
      </c>
      <c r="C202" s="41" t="s">
        <v>147</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53" t="s">
        <v>1280</v>
      </c>
      <c r="AQ202" s="752"/>
      <c r="BA202" s="40" t="s">
        <v>792</v>
      </c>
      <c r="BG202" s="59" t="s">
        <v>212</v>
      </c>
      <c r="BH202" s="55"/>
    </row>
    <row r="203" spans="1:66" ht="12.75" customHeight="1">
      <c r="A203" s="29"/>
      <c r="C203" s="29"/>
      <c r="D203" s="1282" t="s">
        <v>429</v>
      </c>
      <c r="E203" s="1282"/>
      <c r="F203" s="1282"/>
      <c r="G203" s="1282"/>
      <c r="H203" s="1282"/>
      <c r="I203" s="1282"/>
      <c r="J203" s="1282"/>
      <c r="K203" s="1282"/>
      <c r="L203" s="1282"/>
      <c r="M203" s="1282"/>
      <c r="P203" s="1374">
        <f>M26</f>
        <v>1814104</v>
      </c>
      <c r="Q203" s="1375"/>
      <c r="R203" s="1375"/>
      <c r="S203" s="1375"/>
      <c r="T203" s="1375"/>
      <c r="U203" s="1375"/>
      <c r="V203" s="29"/>
      <c r="W203" s="29"/>
      <c r="X203" s="29"/>
      <c r="Y203" s="29"/>
      <c r="Z203" s="29"/>
      <c r="AA203" s="29"/>
      <c r="AB203" s="29"/>
      <c r="AC203" s="29"/>
      <c r="AD203" s="29"/>
      <c r="AE203" s="29"/>
      <c r="AF203" s="29"/>
      <c r="AG203" s="29"/>
      <c r="AH203" s="29"/>
      <c r="AI203" s="29"/>
      <c r="AJ203" s="3"/>
      <c r="AK203" s="3"/>
      <c r="AL203" s="3"/>
      <c r="AP203" s="756" t="s">
        <v>690</v>
      </c>
      <c r="AQ203" s="752"/>
      <c r="BA203" s="40" t="s">
        <v>793</v>
      </c>
      <c r="BG203" s="59" t="s">
        <v>213</v>
      </c>
      <c r="BH203" s="55"/>
    </row>
    <row r="204" spans="1:66" ht="12.75">
      <c r="A204" s="29"/>
      <c r="C204" s="49"/>
      <c r="D204" s="1544" t="s">
        <v>1128</v>
      </c>
      <c r="E204" s="1282"/>
      <c r="F204" s="1282"/>
      <c r="G204" s="1282"/>
      <c r="H204" s="1282"/>
      <c r="I204" s="1282"/>
      <c r="J204" s="1282"/>
      <c r="K204" s="1282"/>
      <c r="L204" s="1282"/>
      <c r="M204" s="1282"/>
      <c r="P204" s="1375">
        <f>M27</f>
        <v>0</v>
      </c>
      <c r="Q204" s="1375"/>
      <c r="R204" s="1375"/>
      <c r="S204" s="1375"/>
      <c r="T204" s="1375"/>
      <c r="U204" s="1375"/>
      <c r="V204" s="51"/>
      <c r="W204" s="29"/>
      <c r="X204" s="29"/>
      <c r="Y204" s="29"/>
      <c r="Z204" s="29"/>
      <c r="AA204" s="29"/>
      <c r="AB204" s="29"/>
      <c r="AC204" s="29"/>
      <c r="AD204" s="29"/>
      <c r="AE204" s="29"/>
      <c r="AF204" s="29"/>
      <c r="AG204" s="29"/>
      <c r="AH204" s="29"/>
      <c r="AI204" s="29"/>
      <c r="AJ204" s="3"/>
      <c r="AK204" s="3"/>
      <c r="AL204" s="3"/>
      <c r="AP204" s="756" t="s">
        <v>1228</v>
      </c>
      <c r="AQ204" s="752"/>
      <c r="BA204" s="40" t="s">
        <v>794</v>
      </c>
      <c r="BG204" s="59" t="s">
        <v>214</v>
      </c>
      <c r="BH204" s="60"/>
    </row>
    <row r="205" spans="1:66" ht="12.75">
      <c r="A205" s="29"/>
      <c r="C205" s="29"/>
      <c r="D205" s="52"/>
      <c r="E205" s="52"/>
      <c r="F205" s="52"/>
      <c r="G205" s="52"/>
      <c r="H205" s="52"/>
      <c r="I205" s="52"/>
      <c r="J205" s="52"/>
      <c r="K205" s="52"/>
      <c r="L205" s="52"/>
      <c r="M205" s="52"/>
      <c r="N205" s="52"/>
      <c r="O205" s="52"/>
      <c r="P205" s="52"/>
      <c r="Q205" s="29"/>
      <c r="R205" s="29"/>
      <c r="S205" s="29"/>
      <c r="T205" s="29"/>
      <c r="U205" s="29"/>
      <c r="V205" s="29"/>
      <c r="W205" s="29"/>
      <c r="X205" s="29"/>
      <c r="Y205" s="29"/>
      <c r="Z205" s="29"/>
      <c r="AA205" s="29"/>
      <c r="AB205" s="29"/>
      <c r="AD205" s="29"/>
      <c r="AE205" s="29"/>
      <c r="AF205" s="29"/>
      <c r="AH205" s="29"/>
      <c r="AJ205" s="3"/>
      <c r="AK205" s="3"/>
      <c r="AL205" s="3"/>
      <c r="AP205" s="757" t="s">
        <v>1281</v>
      </c>
      <c r="AQ205" s="752"/>
      <c r="BA205" s="40" t="s">
        <v>117</v>
      </c>
      <c r="BG205" s="59" t="s">
        <v>190</v>
      </c>
    </row>
    <row r="206" spans="1:66" ht="12.75">
      <c r="A206" s="53" t="s">
        <v>669</v>
      </c>
      <c r="C206" s="53" t="s">
        <v>627</v>
      </c>
      <c r="D206" s="29"/>
      <c r="E206" s="29"/>
      <c r="F206" s="29"/>
      <c r="G206" s="29"/>
      <c r="H206" s="29"/>
      <c r="I206" s="29"/>
      <c r="J206" s="29"/>
      <c r="K206" s="29"/>
      <c r="L206" s="29"/>
      <c r="M206" s="29"/>
      <c r="N206" s="29"/>
      <c r="O206" s="29"/>
      <c r="P206" s="29"/>
      <c r="Q206" s="29"/>
      <c r="R206" s="29"/>
      <c r="S206" s="29"/>
      <c r="T206" s="29"/>
      <c r="U206" s="29"/>
      <c r="V206" s="29"/>
      <c r="W206" s="29"/>
      <c r="X206" s="29"/>
      <c r="Y206" s="29"/>
      <c r="Z206" s="29"/>
      <c r="AA206" s="29"/>
      <c r="AB206" s="29"/>
      <c r="AC206" s="29"/>
      <c r="AD206" s="29"/>
      <c r="AE206" s="29"/>
      <c r="AF206" s="29"/>
      <c r="AH206" s="29"/>
      <c r="AJ206" s="3"/>
      <c r="AK206" s="3"/>
      <c r="AL206" s="3"/>
      <c r="AP206" s="758" t="s">
        <v>1576</v>
      </c>
      <c r="AQ206" s="752"/>
      <c r="BA206" s="40" t="s">
        <v>118</v>
      </c>
      <c r="BG206" s="59" t="s">
        <v>215</v>
      </c>
    </row>
    <row r="207" spans="1:66" ht="12.75">
      <c r="A207" s="29"/>
      <c r="C207" s="49"/>
      <c r="D207" s="1141" t="s">
        <v>1617</v>
      </c>
      <c r="E207" s="1141"/>
      <c r="F207" s="1141"/>
      <c r="G207" s="1141"/>
      <c r="H207" s="1141"/>
      <c r="I207" s="1141"/>
      <c r="J207" s="1141"/>
      <c r="K207" s="1141"/>
      <c r="L207" s="1141"/>
      <c r="M207" s="1141"/>
      <c r="N207" s="29"/>
      <c r="O207" s="29"/>
      <c r="P207" s="29"/>
      <c r="Q207" s="29"/>
      <c r="R207" s="29"/>
      <c r="S207" s="29"/>
      <c r="T207" s="29"/>
      <c r="U207" s="29"/>
      <c r="V207" s="29"/>
      <c r="W207" s="29"/>
      <c r="X207" s="29"/>
      <c r="Y207" s="29"/>
      <c r="Z207" s="29"/>
      <c r="AA207" s="29"/>
      <c r="AB207" s="29"/>
      <c r="AC207" s="29"/>
      <c r="AD207" s="29"/>
      <c r="AE207" s="29"/>
      <c r="AF207" s="29"/>
      <c r="AH207" s="29"/>
      <c r="AJ207" s="3"/>
      <c r="AK207" s="3"/>
      <c r="AL207" s="3"/>
      <c r="AP207" s="753" t="s">
        <v>1282</v>
      </c>
      <c r="AQ207" s="752"/>
      <c r="BA207" s="40" t="s">
        <v>51</v>
      </c>
      <c r="BG207" s="59" t="s">
        <v>216</v>
      </c>
    </row>
    <row r="208" spans="1:66" ht="12.75">
      <c r="T208" s="29"/>
      <c r="U208" s="29"/>
      <c r="V208" s="29"/>
      <c r="W208" s="29"/>
      <c r="X208" s="29"/>
      <c r="Y208" s="29"/>
      <c r="Z208" s="29"/>
      <c r="AA208" s="29"/>
      <c r="AB208" s="29"/>
      <c r="AC208" s="29"/>
      <c r="AD208" s="29"/>
      <c r="AE208" s="29"/>
      <c r="AF208" s="29"/>
      <c r="AH208" s="29"/>
      <c r="AJ208" s="3"/>
      <c r="AK208" s="3"/>
      <c r="AL208" s="3"/>
      <c r="AP208" s="756" t="s">
        <v>744</v>
      </c>
      <c r="AQ208" s="752"/>
      <c r="BA208" s="40" t="s">
        <v>52</v>
      </c>
      <c r="BG208" s="59" t="s">
        <v>217</v>
      </c>
    </row>
    <row r="209" spans="1:59" ht="12.75">
      <c r="A209" s="54" t="s">
        <v>670</v>
      </c>
      <c r="C209" s="54" t="s">
        <v>432</v>
      </c>
      <c r="AA209" s="29"/>
      <c r="AB209" s="29"/>
      <c r="AC209" s="29"/>
      <c r="AD209" s="29"/>
      <c r="AE209" s="29"/>
      <c r="AF209" s="29"/>
      <c r="AH209" s="29"/>
      <c r="AJ209" s="3"/>
      <c r="AK209" s="3"/>
      <c r="AL209" s="3"/>
      <c r="BA209" s="40" t="s">
        <v>53</v>
      </c>
      <c r="BG209" s="59" t="s">
        <v>218</v>
      </c>
    </row>
    <row r="210" spans="1:59" ht="12.75">
      <c r="C210" s="49"/>
      <c r="D210" s="1141" t="s">
        <v>1255</v>
      </c>
      <c r="E210" s="1141"/>
      <c r="F210" s="1141"/>
      <c r="G210" s="1141"/>
      <c r="H210" s="1141"/>
      <c r="I210" s="1141"/>
      <c r="J210" s="1141"/>
      <c r="K210" s="1141"/>
      <c r="L210" s="1141"/>
      <c r="M210" s="1141"/>
      <c r="N210" s="1141"/>
      <c r="O210" s="1141"/>
      <c r="P210" s="1141"/>
      <c r="Q210" s="1141"/>
      <c r="R210" s="1141"/>
      <c r="S210" s="1141"/>
      <c r="T210" s="1141"/>
      <c r="U210" s="1141"/>
      <c r="V210" s="1141"/>
      <c r="W210" s="1141"/>
      <c r="X210" s="1141"/>
      <c r="Y210" s="1141"/>
      <c r="Z210" s="1141"/>
      <c r="AJ210" s="3"/>
      <c r="AK210" s="3"/>
      <c r="AL210" s="3"/>
      <c r="AP210" s="518" t="s">
        <v>332</v>
      </c>
      <c r="BA210" s="40" t="s">
        <v>54</v>
      </c>
      <c r="BG210" s="59" t="s">
        <v>219</v>
      </c>
    </row>
    <row r="211" spans="1:59" ht="12.75">
      <c r="D211" s="39" t="s">
        <v>1049</v>
      </c>
      <c r="AG211" s="3"/>
      <c r="AJ211" s="3"/>
      <c r="AK211" s="3"/>
      <c r="AL211" s="3"/>
      <c r="AP211" s="15" t="s">
        <v>602</v>
      </c>
      <c r="BA211" s="40" t="s">
        <v>138</v>
      </c>
      <c r="BG211" s="59" t="s">
        <v>139</v>
      </c>
    </row>
    <row r="212" spans="1:59" ht="12.75">
      <c r="D212" s="71"/>
      <c r="AG212" s="3"/>
      <c r="AJ212" s="3"/>
      <c r="AK212" s="3"/>
      <c r="AL212" s="3"/>
      <c r="AP212" s="15" t="s">
        <v>606</v>
      </c>
      <c r="BA212" s="40" t="s">
        <v>55</v>
      </c>
      <c r="BG212" s="59" t="s">
        <v>220</v>
      </c>
    </row>
    <row r="213" spans="1:59" s="43" customFormat="1" ht="12.75" customHeight="1">
      <c r="A213" s="554" t="s">
        <v>672</v>
      </c>
      <c r="C213" s="554" t="s">
        <v>1598</v>
      </c>
      <c r="D213" s="955"/>
      <c r="AG213" s="753"/>
      <c r="AJ213" s="753"/>
      <c r="AK213" s="753"/>
      <c r="AL213" s="753"/>
      <c r="AM213" s="263"/>
      <c r="AN213" s="263"/>
      <c r="AP213" s="43" t="s">
        <v>603</v>
      </c>
      <c r="BA213" s="40" t="s">
        <v>56</v>
      </c>
      <c r="BG213" s="59" t="s">
        <v>221</v>
      </c>
    </row>
    <row r="214" spans="1:59" ht="12.75">
      <c r="A214" s="54"/>
      <c r="C214" s="54"/>
      <c r="D214" s="8" t="s">
        <v>1173</v>
      </c>
      <c r="AG214" s="3"/>
      <c r="AJ214" s="3"/>
      <c r="AK214" s="3"/>
      <c r="AL214" s="3"/>
      <c r="AN214" s="62"/>
      <c r="AP214" s="15" t="s">
        <v>644</v>
      </c>
      <c r="BA214" s="40" t="s">
        <v>352</v>
      </c>
      <c r="BG214" s="59" t="s">
        <v>222</v>
      </c>
    </row>
    <row r="215" spans="1:59" ht="12.75">
      <c r="A215" s="54"/>
      <c r="C215" s="54"/>
      <c r="D215" s="1141" t="s">
        <v>691</v>
      </c>
      <c r="E215" s="1141"/>
      <c r="F215" s="1141"/>
      <c r="G215" s="1141"/>
      <c r="H215" s="1141"/>
      <c r="I215" s="1141"/>
      <c r="J215" s="1141"/>
      <c r="K215" s="1141"/>
      <c r="L215" s="1141"/>
      <c r="M215" s="1141"/>
      <c r="N215" s="1141"/>
      <c r="O215" s="1141"/>
      <c r="P215" s="1141"/>
      <c r="Q215" s="1141"/>
      <c r="R215" s="1141"/>
      <c r="S215" s="1141"/>
      <c r="T215" s="1141"/>
      <c r="U215" s="1141"/>
      <c r="V215" s="1141"/>
      <c r="W215" s="1141"/>
      <c r="X215" s="1141"/>
      <c r="Y215" s="1141"/>
      <c r="Z215" s="1141"/>
      <c r="AG215" s="3"/>
      <c r="AJ215" s="3"/>
      <c r="AK215" s="3"/>
      <c r="AL215" s="3"/>
      <c r="AN215" s="62"/>
      <c r="AP215" s="15" t="s">
        <v>604</v>
      </c>
    </row>
    <row r="216" spans="1:59" ht="12.75">
      <c r="A216" s="54"/>
      <c r="B216" s="55"/>
      <c r="C216" s="54"/>
      <c r="AG216" s="3"/>
      <c r="AJ216" s="3"/>
      <c r="AK216" s="3"/>
      <c r="AL216" s="3"/>
      <c r="AM216" s="62"/>
      <c r="AN216" s="62"/>
      <c r="AP216" s="15" t="s">
        <v>605</v>
      </c>
      <c r="BC216" s="65"/>
    </row>
    <row r="217" spans="1:59" ht="12.75">
      <c r="A217" s="1148" t="s">
        <v>616</v>
      </c>
      <c r="B217" s="1148"/>
      <c r="C217" s="1148"/>
      <c r="D217" s="1148"/>
      <c r="E217" s="1148"/>
      <c r="F217" s="1148"/>
      <c r="G217" s="1148"/>
      <c r="H217" s="1148"/>
      <c r="I217" s="1148"/>
      <c r="J217" s="1148"/>
      <c r="K217" s="1148"/>
      <c r="L217" s="1148"/>
      <c r="M217" s="1148"/>
      <c r="N217" s="1148"/>
      <c r="O217" s="1148"/>
      <c r="P217" s="1148"/>
      <c r="Q217" s="1148"/>
      <c r="R217" s="1148"/>
      <c r="S217" s="1148"/>
      <c r="T217" s="1148"/>
      <c r="U217" s="1148"/>
      <c r="V217" s="1148"/>
      <c r="W217" s="1148"/>
      <c r="X217" s="1148"/>
      <c r="Y217" s="1148"/>
      <c r="Z217" s="1148"/>
      <c r="AA217" s="1148"/>
      <c r="AB217" s="1148"/>
      <c r="AC217" s="1148"/>
      <c r="AD217" s="1148"/>
      <c r="AE217" s="1148"/>
      <c r="AF217" s="1148"/>
      <c r="AG217" s="1148"/>
      <c r="AH217" s="1148"/>
      <c r="AI217" s="1148"/>
      <c r="AJ217" s="1148"/>
      <c r="AK217" s="1148"/>
      <c r="AL217" s="1148"/>
      <c r="AN217" s="62"/>
      <c r="AO217" s="62"/>
      <c r="AP217" s="15" t="s">
        <v>421</v>
      </c>
      <c r="BD217" s="65"/>
    </row>
    <row r="218" spans="1:59" ht="13.5" thickBot="1">
      <c r="A218" s="1149"/>
      <c r="B218" s="1149"/>
      <c r="C218" s="1149"/>
      <c r="D218" s="1149"/>
      <c r="E218" s="1149"/>
      <c r="F218" s="1149"/>
      <c r="G218" s="1149"/>
      <c r="H218" s="1149"/>
      <c r="I218" s="1149"/>
      <c r="J218" s="1149"/>
      <c r="K218" s="1149"/>
      <c r="L218" s="1149"/>
      <c r="M218" s="1149"/>
      <c r="N218" s="1149"/>
      <c r="O218" s="1149"/>
      <c r="P218" s="1149"/>
      <c r="Q218" s="1149"/>
      <c r="R218" s="1149"/>
      <c r="S218" s="1149"/>
      <c r="T218" s="1149"/>
      <c r="U218" s="1149"/>
      <c r="V218" s="1149"/>
      <c r="W218" s="1149"/>
      <c r="X218" s="1149"/>
      <c r="Y218" s="1149"/>
      <c r="Z218" s="1149"/>
      <c r="AA218" s="1149"/>
      <c r="AB218" s="1149"/>
      <c r="AC218" s="1149"/>
      <c r="AD218" s="1149"/>
      <c r="AE218" s="1149"/>
      <c r="AF218" s="1149"/>
      <c r="AG218" s="1149"/>
      <c r="AH218" s="1149"/>
      <c r="AI218" s="1149"/>
      <c r="AJ218" s="1149"/>
      <c r="AK218" s="1149"/>
      <c r="AL218" s="1149"/>
      <c r="AM218" s="8"/>
      <c r="AN218" s="62"/>
      <c r="AO218" s="62"/>
      <c r="AP218" s="15" t="s">
        <v>322</v>
      </c>
      <c r="BD218" s="65"/>
    </row>
    <row r="219" spans="1:59" ht="13.5" thickTop="1">
      <c r="A219" s="29"/>
      <c r="B219" s="29"/>
      <c r="C219" s="29"/>
      <c r="D219" s="29"/>
      <c r="E219" s="29"/>
      <c r="F219" s="29"/>
      <c r="G219" s="3"/>
      <c r="H219" s="29"/>
      <c r="BB219" s="65"/>
    </row>
    <row r="220" spans="1:59" ht="12.75">
      <c r="A220" s="54" t="s">
        <v>344</v>
      </c>
      <c r="B220" s="54"/>
      <c r="C220" s="54" t="s">
        <v>1495</v>
      </c>
      <c r="D220" s="54"/>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61"/>
      <c r="AJ220" s="61"/>
      <c r="AM220" s="8"/>
      <c r="AO220" s="421" t="s">
        <v>614</v>
      </c>
      <c r="AT220" s="428">
        <f>IF(AND(AND($M$244="for profit",$M$252="for profit",$M$260="nonprofit")),2,0)</f>
        <v>0</v>
      </c>
      <c r="BB220" s="65"/>
    </row>
    <row r="221" spans="1:59" ht="12.75" customHeight="1">
      <c r="B221" s="34"/>
      <c r="D221" s="8" t="s">
        <v>687</v>
      </c>
      <c r="E221" s="34"/>
      <c r="F221" s="34"/>
      <c r="G221" s="34"/>
      <c r="H221" s="34"/>
      <c r="I221" s="34"/>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1117" t="s">
        <v>621</v>
      </c>
      <c r="AJ221" s="1117"/>
      <c r="AL221" s="62"/>
      <c r="AN221" s="62"/>
      <c r="AO221" s="421" t="s">
        <v>614</v>
      </c>
      <c r="AT221" s="428">
        <f>IF(AND(AND($M$244="for profit",$M$252="nonprofit",$M$260="for profit")),2,0)</f>
        <v>0</v>
      </c>
      <c r="BD221" s="65"/>
    </row>
    <row r="222" spans="1:59" ht="12.75">
      <c r="B222" s="34"/>
      <c r="D222" s="8" t="s">
        <v>632</v>
      </c>
      <c r="E222" s="34"/>
      <c r="F222" s="34"/>
      <c r="G222" s="34"/>
      <c r="H222" s="34"/>
      <c r="I222" s="34"/>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1117" t="s">
        <v>671</v>
      </c>
      <c r="AJ222" s="1117"/>
      <c r="AL222" s="62"/>
      <c r="AM222" s="8"/>
      <c r="AN222" s="62"/>
      <c r="AO222" s="422" t="s">
        <v>614</v>
      </c>
      <c r="AT222" s="428">
        <f>IF(AND(AND($M$244="nonprofit",$M$252="for profit",$M$260="for profit")),2,0)</f>
        <v>0</v>
      </c>
      <c r="BD222" s="65"/>
    </row>
    <row r="223" spans="1:59" ht="12.75">
      <c r="B223" s="34"/>
      <c r="D223" s="8" t="s">
        <v>177</v>
      </c>
      <c r="E223" s="34"/>
      <c r="F223" s="34"/>
      <c r="G223" s="34"/>
      <c r="H223" s="34"/>
      <c r="I223" s="34"/>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1117" t="s">
        <v>671</v>
      </c>
      <c r="AJ223" s="1117"/>
      <c r="AL223" s="62"/>
      <c r="AN223" s="62"/>
      <c r="AO223" s="422" t="s">
        <v>614</v>
      </c>
      <c r="AT223" s="428">
        <f>IF(AND(AND($M$244="for profit",$M$252="nonprofit",$M$260="(select one)")),2,0)</f>
        <v>2</v>
      </c>
      <c r="BB223" s="65"/>
    </row>
    <row r="224" spans="1:59" ht="12.75">
      <c r="B224" s="34"/>
      <c r="D224" s="8" t="s">
        <v>316</v>
      </c>
      <c r="E224" s="34"/>
      <c r="F224" s="34"/>
      <c r="G224" s="34"/>
      <c r="H224" s="34"/>
      <c r="I224" s="34"/>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1117" t="s">
        <v>671</v>
      </c>
      <c r="AJ224" s="1117"/>
      <c r="AL224" s="62"/>
      <c r="AN224" s="62"/>
      <c r="AO224" s="422" t="s">
        <v>614</v>
      </c>
      <c r="AT224" s="427">
        <f>IF(AND(AND($M$244="nonprofit",$M$252="for profit",$M$260="(select one)")),2,0)</f>
        <v>0</v>
      </c>
      <c r="BB224" s="65"/>
    </row>
    <row r="225" spans="1:59" ht="12.75">
      <c r="B225" s="34"/>
      <c r="D225" s="8"/>
      <c r="E225" s="34"/>
      <c r="F225" s="34"/>
      <c r="G225" s="34"/>
      <c r="H225" s="34"/>
      <c r="I225" s="34"/>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L225" s="62"/>
      <c r="AN225" s="62"/>
      <c r="AO225" s="423"/>
      <c r="AT225" s="426"/>
      <c r="BD225" s="65"/>
    </row>
    <row r="226" spans="1:59" ht="12.75">
      <c r="A226" s="54" t="s">
        <v>656</v>
      </c>
      <c r="B226" s="34"/>
      <c r="C226" s="54" t="s">
        <v>1496</v>
      </c>
      <c r="D226" s="8"/>
      <c r="E226" s="34"/>
      <c r="F226" s="34"/>
      <c r="G226" s="34"/>
      <c r="H226" s="34"/>
      <c r="I226" s="34"/>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L226" s="62"/>
      <c r="AM226" s="8"/>
      <c r="AN226" s="62"/>
      <c r="AO226" s="365" t="s">
        <v>614</v>
      </c>
      <c r="AT226" s="428">
        <f>IF(AND(AND($M$244="nonprofit",$M$252="nonprofit",$M$260="for profit")),2,0)</f>
        <v>0</v>
      </c>
      <c r="BD226" s="65"/>
    </row>
    <row r="227" spans="1:59" ht="12.75">
      <c r="D227" s="61" t="s">
        <v>545</v>
      </c>
      <c r="E227" s="61"/>
      <c r="F227" s="61"/>
      <c r="G227" s="61"/>
      <c r="H227" s="61"/>
      <c r="I227" s="61"/>
      <c r="J227" s="61"/>
      <c r="K227" s="8"/>
      <c r="M227" s="1370" t="str">
        <f>H16</f>
        <v>SDCC South Block Development Partners, L.P.</v>
      </c>
      <c r="N227" s="1370"/>
      <c r="O227" s="1370"/>
      <c r="P227" s="1370"/>
      <c r="Q227" s="1370"/>
      <c r="R227" s="1370"/>
      <c r="S227" s="1370"/>
      <c r="T227" s="1370"/>
      <c r="U227" s="1370"/>
      <c r="V227" s="1370"/>
      <c r="W227" s="1370"/>
      <c r="X227" s="1370"/>
      <c r="Y227" s="1370"/>
      <c r="Z227" s="1370"/>
      <c r="AA227" s="1370"/>
      <c r="AB227" s="1370"/>
      <c r="AC227" s="1370"/>
      <c r="AD227" s="1370"/>
      <c r="AE227" s="1370"/>
      <c r="AF227" s="1370"/>
      <c r="AG227" s="1370"/>
      <c r="AH227" s="1370"/>
      <c r="AI227" s="1370"/>
      <c r="AJ227" s="1370"/>
      <c r="AK227" s="1370"/>
      <c r="AO227" s="365" t="s">
        <v>614</v>
      </c>
      <c r="AT227" s="428">
        <f>IF(AND(AND($M$244="nonprofit",$M$252="for profit",$M$260="nonprofit")),2,0)</f>
        <v>0</v>
      </c>
    </row>
    <row r="228" spans="1:59" ht="12.75">
      <c r="D228" s="61" t="s">
        <v>93</v>
      </c>
      <c r="E228" s="61"/>
      <c r="F228" s="61"/>
      <c r="G228" s="61"/>
      <c r="H228" s="61"/>
      <c r="I228" s="61"/>
      <c r="J228" s="61"/>
      <c r="K228" s="8"/>
      <c r="M228" s="1107" t="s">
        <v>1625</v>
      </c>
      <c r="N228" s="1141"/>
      <c r="O228" s="1141"/>
      <c r="P228" s="1141"/>
      <c r="Q228" s="1141"/>
      <c r="R228" s="1141"/>
      <c r="S228" s="1141"/>
      <c r="T228" s="1141"/>
      <c r="U228" s="1141"/>
      <c r="V228" s="1141"/>
      <c r="W228" s="1141"/>
      <c r="X228" s="1141"/>
      <c r="Y228" s="1141"/>
      <c r="Z228" s="1141"/>
      <c r="AA228" s="1141"/>
      <c r="AB228" s="1141"/>
      <c r="AC228" s="1141"/>
      <c r="AD228" s="1141"/>
      <c r="AE228" s="1141"/>
      <c r="AM228" s="8"/>
      <c r="AO228" s="365" t="s">
        <v>614</v>
      </c>
      <c r="AT228" s="427">
        <f>IF(AND(AND($M$244="for profit",$M$252="nonprofit",$M$260="nonprofit")),2,0)</f>
        <v>0</v>
      </c>
      <c r="BB228" s="65"/>
    </row>
    <row r="229" spans="1:59" ht="12.75">
      <c r="D229" s="61" t="s">
        <v>660</v>
      </c>
      <c r="E229" s="61"/>
      <c r="M229" s="1107" t="s">
        <v>1626</v>
      </c>
      <c r="N229" s="1141"/>
      <c r="O229" s="1141"/>
      <c r="P229" s="1141"/>
      <c r="Q229" s="1141"/>
      <c r="R229" s="1141"/>
      <c r="S229" s="1141"/>
      <c r="T229" s="1141"/>
      <c r="V229" s="63" t="s">
        <v>94</v>
      </c>
      <c r="W229" s="1126" t="s">
        <v>1653</v>
      </c>
      <c r="X229" s="1151"/>
      <c r="Y229" s="61" t="s">
        <v>663</v>
      </c>
      <c r="AC229" s="1141">
        <v>90815</v>
      </c>
      <c r="AD229" s="1141"/>
      <c r="AE229" s="1141"/>
      <c r="AO229" s="424"/>
      <c r="AT229" s="425"/>
    </row>
    <row r="230" spans="1:59" ht="12.75">
      <c r="D230" s="64" t="s">
        <v>95</v>
      </c>
      <c r="E230" s="8"/>
      <c r="F230" s="8"/>
      <c r="G230" s="8"/>
      <c r="H230" s="8"/>
      <c r="I230" s="8"/>
      <c r="J230" s="8"/>
      <c r="K230" s="33"/>
      <c r="M230" s="1107" t="s">
        <v>1649</v>
      </c>
      <c r="N230" s="1141"/>
      <c r="O230" s="1141"/>
      <c r="P230" s="1141"/>
      <c r="Q230" s="1141"/>
      <c r="R230" s="1141"/>
      <c r="S230" s="1141"/>
      <c r="T230" s="1141"/>
      <c r="U230" s="1141"/>
      <c r="V230" s="1141"/>
      <c r="W230" s="1141"/>
      <c r="X230" s="1141"/>
      <c r="Y230" s="1141"/>
      <c r="Z230" s="1141"/>
      <c r="AA230" s="1141"/>
      <c r="AB230" s="1141"/>
      <c r="AC230" s="1141"/>
      <c r="AD230" s="1141"/>
      <c r="AE230" s="1141"/>
      <c r="AI230" s="8"/>
      <c r="AJ230" s="8"/>
      <c r="AK230" s="8"/>
      <c r="AL230" s="8"/>
      <c r="AM230" s="8"/>
      <c r="AO230" s="422" t="s">
        <v>613</v>
      </c>
      <c r="AT230" s="428">
        <f>IF(AND(AND($M$244="nonprofit",$M$252="nonprofit",$M$260="(select one)")),1,0)</f>
        <v>0</v>
      </c>
    </row>
    <row r="231" spans="1:59" ht="12.75">
      <c r="D231" s="64" t="s">
        <v>96</v>
      </c>
      <c r="E231" s="8"/>
      <c r="F231" s="8"/>
      <c r="M231" s="1127" t="s">
        <v>1672</v>
      </c>
      <c r="N231" s="1128"/>
      <c r="O231" s="1128"/>
      <c r="P231" s="1128"/>
      <c r="Q231" s="1128"/>
      <c r="R231" s="1128"/>
      <c r="S231" s="8" t="s">
        <v>223</v>
      </c>
      <c r="T231" s="8"/>
      <c r="U231" s="1151"/>
      <c r="V231" s="1151"/>
      <c r="W231" s="1151"/>
      <c r="X231" s="8" t="s">
        <v>97</v>
      </c>
      <c r="Z231" s="1127" t="s">
        <v>1650</v>
      </c>
      <c r="AA231" s="1128"/>
      <c r="AB231" s="1128"/>
      <c r="AC231" s="1128"/>
      <c r="AD231" s="1128"/>
      <c r="AE231" s="1128"/>
      <c r="AO231" s="422" t="s">
        <v>613</v>
      </c>
      <c r="AT231" s="428">
        <f>IF(AND(AND($M$244="nonprofit",$M$252="nonprofit",$M$260="nonprofit")),1,0)</f>
        <v>0</v>
      </c>
    </row>
    <row r="232" spans="1:59" ht="12.75">
      <c r="D232" s="64" t="s">
        <v>98</v>
      </c>
      <c r="E232" s="8"/>
      <c r="F232" s="8"/>
      <c r="M232" s="1360" t="s">
        <v>1651</v>
      </c>
      <c r="N232" s="1360"/>
      <c r="O232" s="1360"/>
      <c r="P232" s="1360"/>
      <c r="Q232" s="1360"/>
      <c r="R232" s="1360"/>
      <c r="S232" s="1360"/>
      <c r="T232" s="1360"/>
      <c r="U232" s="1360"/>
      <c r="V232" s="1360"/>
      <c r="W232" s="1360"/>
      <c r="X232" s="1360"/>
      <c r="Y232" s="1360"/>
      <c r="Z232" s="1360"/>
      <c r="AA232" s="1360"/>
      <c r="AB232" s="1360"/>
      <c r="AC232" s="1360"/>
      <c r="AD232" s="1360"/>
      <c r="AE232" s="1360"/>
      <c r="AF232" s="8"/>
      <c r="AG232" s="8"/>
      <c r="AH232" s="8"/>
      <c r="AI232" s="8"/>
      <c r="AJ232" s="8"/>
      <c r="AK232" s="8"/>
      <c r="AL232" s="8"/>
      <c r="AO232" s="422" t="s">
        <v>613</v>
      </c>
      <c r="AT232" s="428">
        <f>IF(AND(AND($M$244="nonprofit",$M$252="(select one)",$M$260="(select one)")),1,0)</f>
        <v>0</v>
      </c>
      <c r="BA232" s="65"/>
    </row>
    <row r="233" spans="1:59" ht="12.75">
      <c r="A233" s="54" t="s">
        <v>666</v>
      </c>
      <c r="C233" s="41" t="s">
        <v>601</v>
      </c>
      <c r="M233" s="1105" t="s">
        <v>604</v>
      </c>
      <c r="N233" s="1105"/>
      <c r="O233" s="1105"/>
      <c r="P233" s="1105"/>
      <c r="Q233" s="1105"/>
      <c r="R233" s="1105"/>
      <c r="S233" s="1105"/>
      <c r="T233" s="1105"/>
      <c r="U233" s="426" t="s">
        <v>1045</v>
      </c>
      <c r="V233" s="356"/>
      <c r="W233" s="356"/>
      <c r="X233" s="356"/>
      <c r="Y233" s="356"/>
      <c r="Z233" s="356"/>
      <c r="AA233" s="1364"/>
      <c r="AB233" s="1365"/>
      <c r="AC233" s="1365"/>
      <c r="AD233" s="1365"/>
      <c r="AE233" s="1365"/>
      <c r="AF233" s="1365"/>
      <c r="AG233" s="1365"/>
      <c r="AH233" s="1365"/>
      <c r="AI233" s="1365"/>
      <c r="AJ233" s="1365"/>
      <c r="AK233" s="1365"/>
      <c r="AL233" s="62"/>
      <c r="AO233" s="422" t="s">
        <v>1004</v>
      </c>
      <c r="AT233" s="428">
        <f>IF(AND(AND($M$244="for profit",$M$252="for profit",$M$260="(select one)")),3,0)</f>
        <v>0</v>
      </c>
    </row>
    <row r="234" spans="1:59" ht="12.75">
      <c r="D234" s="15" t="s">
        <v>607</v>
      </c>
      <c r="M234" s="1106"/>
      <c r="N234" s="1106"/>
      <c r="O234" s="1106"/>
      <c r="P234" s="1106"/>
      <c r="Q234" s="1106"/>
      <c r="R234" s="1106"/>
      <c r="S234" s="1106"/>
      <c r="T234" s="1106"/>
      <c r="U234" s="1106"/>
      <c r="V234" s="1106"/>
      <c r="W234" s="1106"/>
      <c r="X234" s="1106"/>
      <c r="Y234" s="1106"/>
      <c r="Z234" s="1106"/>
      <c r="AA234" s="1106"/>
      <c r="AB234" s="1106"/>
      <c r="AC234" s="1106"/>
      <c r="AD234" s="1106"/>
      <c r="AE234" s="1106"/>
      <c r="AF234" s="8"/>
      <c r="AG234" s="8"/>
      <c r="AH234" s="8"/>
      <c r="AI234" s="8"/>
      <c r="AJ234" s="8"/>
      <c r="AK234" s="62"/>
      <c r="AL234" s="62"/>
      <c r="AO234" s="422" t="s">
        <v>1004</v>
      </c>
      <c r="AT234" s="428">
        <f>IF(AND(AND($M$244="for profit",$M$252="for profit",$M$260="for profit")),3,0)</f>
        <v>0</v>
      </c>
    </row>
    <row r="235" spans="1:59" ht="12.75">
      <c r="D235" s="64"/>
      <c r="K235" s="3"/>
      <c r="AO235" s="422" t="s">
        <v>1004</v>
      </c>
      <c r="AT235" s="428">
        <f>IF(AND(AND($M$244="for profit",$M$252="(select one)",$M$260="(select one)")),3,0)</f>
        <v>0</v>
      </c>
    </row>
    <row r="236" spans="1:59" ht="12.75">
      <c r="A236" s="54" t="s">
        <v>669</v>
      </c>
      <c r="C236" s="54" t="s">
        <v>1503</v>
      </c>
      <c r="D236" s="64"/>
      <c r="K236" s="3"/>
      <c r="L236" s="17"/>
      <c r="M236" s="17"/>
      <c r="N236" s="17"/>
      <c r="AZ236" s="29"/>
      <c r="BA236" s="3"/>
      <c r="BB236" s="429"/>
      <c r="BC236" s="419"/>
      <c r="BD236" s="419"/>
      <c r="BE236" s="419"/>
      <c r="BF236" s="419"/>
      <c r="BG236" s="29"/>
    </row>
    <row r="237" spans="1:59" ht="12.75">
      <c r="D237" s="64"/>
      <c r="K237" s="3"/>
      <c r="L237" s="17"/>
      <c r="M237" s="17"/>
      <c r="N237" s="17"/>
      <c r="O237" s="17"/>
      <c r="P237" s="17"/>
      <c r="Q237" s="17"/>
      <c r="R237" s="17"/>
      <c r="S237" s="17"/>
      <c r="T237" s="17"/>
      <c r="U237" s="17"/>
      <c r="V237" s="17"/>
      <c r="W237" s="17"/>
      <c r="X237" s="17"/>
      <c r="Y237" s="17"/>
      <c r="Z237" s="17"/>
      <c r="AA237" s="17"/>
      <c r="AB237" s="17"/>
      <c r="AC237" s="17"/>
      <c r="AD237" s="17"/>
      <c r="AE237" s="8"/>
      <c r="AF237" s="8"/>
      <c r="AG237" s="8"/>
      <c r="AH237" s="8"/>
      <c r="AI237" s="8"/>
      <c r="AJ237" s="8"/>
      <c r="AK237" s="62"/>
      <c r="AL237" s="62"/>
      <c r="AT237" s="15">
        <f>SUM(AT220:AT235)</f>
        <v>2</v>
      </c>
      <c r="AZ237" s="29"/>
      <c r="BA237" s="3"/>
      <c r="BB237" s="3"/>
    </row>
    <row r="238" spans="1:59" ht="12.75">
      <c r="A238" s="33"/>
      <c r="B238" s="8"/>
      <c r="C238" s="143" t="s">
        <v>548</v>
      </c>
      <c r="D238" s="61" t="s">
        <v>608</v>
      </c>
      <c r="E238" s="61"/>
      <c r="F238" s="61"/>
      <c r="G238" s="61"/>
      <c r="H238" s="61"/>
      <c r="I238" s="61"/>
      <c r="J238" s="61"/>
      <c r="K238" s="61"/>
      <c r="L238" s="8"/>
      <c r="M238" s="1362" t="s">
        <v>1673</v>
      </c>
      <c r="N238" s="1124"/>
      <c r="O238" s="1124"/>
      <c r="P238" s="1124"/>
      <c r="Q238" s="1124"/>
      <c r="R238" s="1124"/>
      <c r="S238" s="1124"/>
      <c r="T238" s="1124"/>
      <c r="U238" s="1124"/>
      <c r="V238" s="1124"/>
      <c r="W238" s="1124"/>
      <c r="X238" s="1124"/>
      <c r="Y238" s="1124"/>
      <c r="Z238" s="1124"/>
      <c r="AA238" s="1124"/>
      <c r="AB238" s="1124"/>
      <c r="AC238" s="1124"/>
      <c r="AD238" s="1124"/>
      <c r="AE238" s="1124"/>
      <c r="AF238" s="1124" t="s">
        <v>1663</v>
      </c>
      <c r="AG238" s="1124"/>
      <c r="AH238" s="1124"/>
      <c r="AI238" s="1124"/>
      <c r="AJ238" s="1124"/>
      <c r="AK238" s="1124"/>
      <c r="AT238" s="15">
        <v>1</v>
      </c>
      <c r="AU238" s="15" t="s">
        <v>610</v>
      </c>
      <c r="AZ238" s="29"/>
      <c r="BA238" s="3"/>
      <c r="BB238" s="3"/>
    </row>
    <row r="239" spans="1:59" ht="12.75">
      <c r="A239" s="33"/>
      <c r="B239" s="8"/>
      <c r="C239" s="8"/>
      <c r="D239" s="61" t="s">
        <v>93</v>
      </c>
      <c r="E239" s="61"/>
      <c r="F239" s="61"/>
      <c r="G239" s="61"/>
      <c r="H239" s="61"/>
      <c r="I239" s="61"/>
      <c r="J239" s="61"/>
      <c r="K239" s="61"/>
      <c r="L239" s="8"/>
      <c r="M239" s="1107" t="s">
        <v>1625</v>
      </c>
      <c r="N239" s="1141"/>
      <c r="O239" s="1141"/>
      <c r="P239" s="1141"/>
      <c r="Q239" s="1141"/>
      <c r="R239" s="1141"/>
      <c r="S239" s="1141"/>
      <c r="T239" s="1141"/>
      <c r="U239" s="1141"/>
      <c r="V239" s="1141"/>
      <c r="W239" s="1141"/>
      <c r="X239" s="1141"/>
      <c r="Y239" s="1141"/>
      <c r="Z239" s="1141"/>
      <c r="AA239" s="1141"/>
      <c r="AB239" s="1141"/>
      <c r="AC239" s="1141"/>
      <c r="AD239" s="1141"/>
      <c r="AE239" s="1141"/>
      <c r="AF239" s="62" t="s">
        <v>1499</v>
      </c>
      <c r="AG239" s="791"/>
      <c r="AH239" s="791"/>
      <c r="AI239" s="791"/>
      <c r="AJ239" s="791"/>
      <c r="AK239" s="791"/>
      <c r="AL239" s="8"/>
      <c r="AT239" s="15">
        <v>2</v>
      </c>
      <c r="AU239" s="15" t="s">
        <v>644</v>
      </c>
      <c r="BA239" s="3"/>
      <c r="BB239" s="420" t="str">
        <f>VLOOKUP(AT237,AT238:AU240,2,FALSE)</f>
        <v>Joint Venture</v>
      </c>
    </row>
    <row r="240" spans="1:59" ht="12.75">
      <c r="A240" s="33"/>
      <c r="B240" s="8"/>
      <c r="C240" s="8"/>
      <c r="D240" s="61" t="s">
        <v>660</v>
      </c>
      <c r="E240" s="61"/>
      <c r="M240" s="1107" t="s">
        <v>1626</v>
      </c>
      <c r="N240" s="1141"/>
      <c r="O240" s="1141"/>
      <c r="P240" s="1141"/>
      <c r="Q240" s="1141"/>
      <c r="R240" s="1141"/>
      <c r="S240" s="1141"/>
      <c r="T240" s="1141"/>
      <c r="V240" s="63" t="s">
        <v>94</v>
      </c>
      <c r="W240" s="1126" t="s">
        <v>1653</v>
      </c>
      <c r="X240" s="1151"/>
      <c r="Y240" s="61" t="s">
        <v>663</v>
      </c>
      <c r="AC240" s="1141">
        <v>90815</v>
      </c>
      <c r="AD240" s="1141"/>
      <c r="AE240" s="1141"/>
      <c r="AF240" s="62" t="s">
        <v>1500</v>
      </c>
      <c r="AG240" s="791"/>
      <c r="AH240" s="791"/>
      <c r="AI240" s="791"/>
      <c r="AJ240" s="791"/>
      <c r="AK240" s="791"/>
      <c r="AN240" s="15" t="s">
        <v>332</v>
      </c>
      <c r="AT240" s="15">
        <v>3</v>
      </c>
      <c r="AU240" s="15" t="s">
        <v>612</v>
      </c>
      <c r="BA240" s="429"/>
      <c r="BB240" s="43"/>
    </row>
    <row r="241" spans="1:53" ht="12.75">
      <c r="A241" s="33"/>
      <c r="B241" s="8"/>
      <c r="C241" s="8"/>
      <c r="D241" s="64" t="s">
        <v>95</v>
      </c>
      <c r="E241" s="8"/>
      <c r="F241" s="8"/>
      <c r="G241" s="8"/>
      <c r="H241" s="8"/>
      <c r="I241" s="8"/>
      <c r="J241" s="8"/>
      <c r="K241" s="8"/>
      <c r="L241" s="33"/>
      <c r="M241" s="1107" t="s">
        <v>1649</v>
      </c>
      <c r="N241" s="1141"/>
      <c r="O241" s="1141"/>
      <c r="P241" s="1141"/>
      <c r="Q241" s="1141"/>
      <c r="R241" s="1141"/>
      <c r="S241" s="1141"/>
      <c r="T241" s="1141"/>
      <c r="U241" s="1141"/>
      <c r="V241" s="1141"/>
      <c r="W241" s="1141"/>
      <c r="X241" s="1141"/>
      <c r="Y241" s="1141"/>
      <c r="Z241" s="1141"/>
      <c r="AA241" s="1141"/>
      <c r="AB241" s="1141"/>
      <c r="AC241" s="1141"/>
      <c r="AD241" s="1141"/>
      <c r="AE241" s="1141"/>
      <c r="AH241" s="1104">
        <v>0</v>
      </c>
      <c r="AI241" s="1104"/>
      <c r="AJ241" s="1104"/>
      <c r="AK241" s="1104"/>
      <c r="AL241" s="8"/>
      <c r="AN241" s="8" t="s">
        <v>299</v>
      </c>
      <c r="BA241" s="65"/>
    </row>
    <row r="242" spans="1:53" ht="12.75">
      <c r="A242" s="33"/>
      <c r="B242" s="8"/>
      <c r="C242" s="8"/>
      <c r="D242" s="64" t="s">
        <v>96</v>
      </c>
      <c r="E242" s="8"/>
      <c r="F242" s="8"/>
      <c r="M242" s="1127" t="s">
        <v>1672</v>
      </c>
      <c r="N242" s="1128"/>
      <c r="O242" s="1128"/>
      <c r="P242" s="1128"/>
      <c r="Q242" s="1128"/>
      <c r="R242" s="1128"/>
      <c r="S242" s="8" t="s">
        <v>223</v>
      </c>
      <c r="T242" s="8"/>
      <c r="U242" s="1151"/>
      <c r="V242" s="1151"/>
      <c r="W242" s="1151"/>
      <c r="X242" s="8" t="s">
        <v>97</v>
      </c>
      <c r="Z242" s="1127" t="s">
        <v>1650</v>
      </c>
      <c r="AA242" s="1128"/>
      <c r="AB242" s="1128"/>
      <c r="AC242" s="1128"/>
      <c r="AD242" s="1128"/>
      <c r="AE242" s="1128"/>
      <c r="AN242" s="8" t="s">
        <v>189</v>
      </c>
      <c r="BA242" s="65"/>
    </row>
    <row r="243" spans="1:53" ht="12.75">
      <c r="A243" s="33"/>
      <c r="B243" s="8"/>
      <c r="C243" s="8"/>
      <c r="D243" s="64" t="s">
        <v>98</v>
      </c>
      <c r="E243" s="8"/>
      <c r="F243" s="8"/>
      <c r="M243" s="1360" t="s">
        <v>1651</v>
      </c>
      <c r="N243" s="1360"/>
      <c r="O243" s="1360"/>
      <c r="P243" s="1360"/>
      <c r="Q243" s="1360"/>
      <c r="R243" s="1360"/>
      <c r="S243" s="1360"/>
      <c r="T243" s="1360"/>
      <c r="U243" s="1360"/>
      <c r="V243" s="1360"/>
      <c r="W243" s="1360"/>
      <c r="X243" s="1360"/>
      <c r="Y243" s="1360"/>
      <c r="Z243" s="1360"/>
      <c r="AA243" s="1360"/>
      <c r="AB243" s="1360"/>
      <c r="AC243" s="1360"/>
      <c r="AD243" s="1360"/>
      <c r="AE243" s="1360"/>
      <c r="AG243" s="8"/>
      <c r="AH243" s="8"/>
      <c r="AI243" s="8"/>
      <c r="AJ243" s="8"/>
      <c r="AK243" s="8"/>
      <c r="AL243" s="8"/>
      <c r="BA243" s="65"/>
    </row>
    <row r="244" spans="1:53" ht="12.75">
      <c r="A244" s="27"/>
      <c r="B244" s="8"/>
      <c r="C244" s="143"/>
      <c r="D244" s="64" t="s">
        <v>611</v>
      </c>
      <c r="E244" s="8"/>
      <c r="F244" s="8"/>
      <c r="G244" s="8"/>
      <c r="H244" s="8"/>
      <c r="I244" s="8"/>
      <c r="J244" s="8"/>
      <c r="K244" s="8"/>
      <c r="L244" s="8"/>
      <c r="M244" s="1105" t="s">
        <v>612</v>
      </c>
      <c r="N244" s="1105"/>
      <c r="O244" s="1105"/>
      <c r="P244" s="1105"/>
      <c r="Q244" s="1105"/>
      <c r="R244" s="1105"/>
      <c r="S244" s="1105"/>
      <c r="T244" s="1105"/>
      <c r="U244" s="426" t="s">
        <v>1045</v>
      </c>
      <c r="V244" s="356"/>
      <c r="W244" s="356"/>
      <c r="X244" s="356"/>
      <c r="Y244" s="356"/>
      <c r="Z244" s="356"/>
      <c r="AA244" s="1364" t="s">
        <v>1675</v>
      </c>
      <c r="AB244" s="1365"/>
      <c r="AC244" s="1365"/>
      <c r="AD244" s="1365"/>
      <c r="AE244" s="1365"/>
      <c r="AF244" s="1365"/>
      <c r="AG244" s="1365"/>
      <c r="AH244" s="1365"/>
      <c r="AI244" s="1365"/>
      <c r="AJ244" s="1365"/>
      <c r="AK244" s="1365"/>
      <c r="BA244" s="65"/>
    </row>
    <row r="245" spans="1:53" ht="12.75">
      <c r="A245" s="33"/>
      <c r="B245" s="8"/>
      <c r="C245" s="8"/>
      <c r="D245" s="8"/>
      <c r="E245" s="8"/>
      <c r="F245" s="8"/>
      <c r="G245" s="8"/>
      <c r="H245" s="8"/>
      <c r="I245" s="8"/>
      <c r="J245" s="8"/>
      <c r="K245" s="8"/>
      <c r="L245" s="8"/>
      <c r="AG245" s="8"/>
      <c r="AH245" s="8"/>
      <c r="AI245" s="8"/>
      <c r="AJ245" s="61"/>
      <c r="BA245" s="65"/>
    </row>
    <row r="246" spans="1:53" ht="12.75">
      <c r="A246" s="106"/>
      <c r="B246" s="8"/>
      <c r="C246" s="143" t="s">
        <v>106</v>
      </c>
      <c r="D246" s="61" t="s">
        <v>1105</v>
      </c>
      <c r="E246" s="61"/>
      <c r="F246" s="61"/>
      <c r="G246" s="61"/>
      <c r="H246" s="61"/>
      <c r="I246" s="61"/>
      <c r="J246" s="61"/>
      <c r="K246" s="61"/>
      <c r="L246" s="8"/>
      <c r="M246" s="1362" t="s">
        <v>1674</v>
      </c>
      <c r="N246" s="1124"/>
      <c r="O246" s="1124"/>
      <c r="P246" s="1124"/>
      <c r="Q246" s="1124"/>
      <c r="R246" s="1124"/>
      <c r="S246" s="1124"/>
      <c r="T246" s="1124"/>
      <c r="U246" s="1124"/>
      <c r="V246" s="1124"/>
      <c r="W246" s="1124"/>
      <c r="X246" s="1124"/>
      <c r="Y246" s="1124"/>
      <c r="Z246" s="1124"/>
      <c r="AA246" s="1124"/>
      <c r="AB246" s="1124"/>
      <c r="AC246" s="1124"/>
      <c r="AD246" s="1124"/>
      <c r="AE246" s="1124"/>
      <c r="AF246" s="1124" t="s">
        <v>1655</v>
      </c>
      <c r="AG246" s="1124"/>
      <c r="AH246" s="1124"/>
      <c r="AI246" s="1124"/>
      <c r="AJ246" s="1124"/>
      <c r="AK246" s="1124"/>
      <c r="BA246" s="65"/>
    </row>
    <row r="247" spans="1:53" ht="12.75">
      <c r="A247" s="33"/>
      <c r="B247" s="8"/>
      <c r="C247" s="8"/>
      <c r="D247" s="61" t="s">
        <v>93</v>
      </c>
      <c r="E247" s="61"/>
      <c r="F247" s="61"/>
      <c r="G247" s="61"/>
      <c r="H247" s="61"/>
      <c r="I247" s="61"/>
      <c r="J247" s="61"/>
      <c r="K247" s="61"/>
      <c r="L247" s="8"/>
      <c r="M247" s="1107" t="s">
        <v>1656</v>
      </c>
      <c r="N247" s="1141"/>
      <c r="O247" s="1141"/>
      <c r="P247" s="1141"/>
      <c r="Q247" s="1141"/>
      <c r="R247" s="1141"/>
      <c r="S247" s="1141"/>
      <c r="T247" s="1141"/>
      <c r="U247" s="1141"/>
      <c r="V247" s="1141"/>
      <c r="W247" s="1141"/>
      <c r="X247" s="1141"/>
      <c r="Y247" s="1141"/>
      <c r="Z247" s="1141"/>
      <c r="AA247" s="1141"/>
      <c r="AB247" s="1141"/>
      <c r="AC247" s="1141"/>
      <c r="AD247" s="1141"/>
      <c r="AE247" s="1141"/>
      <c r="AF247" s="62" t="s">
        <v>1499</v>
      </c>
      <c r="AG247" s="791"/>
      <c r="AH247" s="791"/>
      <c r="AI247" s="791"/>
      <c r="AJ247" s="791"/>
      <c r="AK247" s="791"/>
      <c r="AL247" s="8"/>
      <c r="BA247" s="65"/>
    </row>
    <row r="248" spans="1:53" ht="12.75">
      <c r="A248" s="33"/>
      <c r="B248" s="8"/>
      <c r="C248" s="8"/>
      <c r="D248" s="61" t="s">
        <v>660</v>
      </c>
      <c r="E248" s="61"/>
      <c r="M248" s="1107" t="s">
        <v>1657</v>
      </c>
      <c r="N248" s="1141"/>
      <c r="O248" s="1141"/>
      <c r="P248" s="1141"/>
      <c r="Q248" s="1141"/>
      <c r="R248" s="1141"/>
      <c r="S248" s="1141"/>
      <c r="T248" s="1141"/>
      <c r="V248" s="63" t="s">
        <v>94</v>
      </c>
      <c r="W248" s="1126" t="s">
        <v>1658</v>
      </c>
      <c r="X248" s="1151"/>
      <c r="Y248" s="61" t="s">
        <v>663</v>
      </c>
      <c r="AC248" s="1141">
        <v>92660</v>
      </c>
      <c r="AD248" s="1141"/>
      <c r="AE248" s="1141"/>
      <c r="AF248" s="62" t="s">
        <v>1500</v>
      </c>
      <c r="AG248" s="791"/>
      <c r="AH248" s="791"/>
      <c r="AI248" s="791"/>
      <c r="AJ248" s="791"/>
      <c r="AK248" s="791"/>
    </row>
    <row r="249" spans="1:53" ht="12.75">
      <c r="A249" s="33"/>
      <c r="B249" s="8"/>
      <c r="C249" s="8"/>
      <c r="D249" s="64" t="s">
        <v>95</v>
      </c>
      <c r="E249" s="8"/>
      <c r="F249" s="8"/>
      <c r="G249" s="8"/>
      <c r="H249" s="8"/>
      <c r="I249" s="8"/>
      <c r="J249" s="8"/>
      <c r="K249" s="8"/>
      <c r="L249" s="33"/>
      <c r="M249" s="1107" t="s">
        <v>1659</v>
      </c>
      <c r="N249" s="1141"/>
      <c r="O249" s="1141"/>
      <c r="P249" s="1141"/>
      <c r="Q249" s="1141"/>
      <c r="R249" s="1141"/>
      <c r="S249" s="1141"/>
      <c r="T249" s="1141"/>
      <c r="U249" s="1141"/>
      <c r="V249" s="1141"/>
      <c r="W249" s="1141"/>
      <c r="X249" s="1141"/>
      <c r="Y249" s="1141"/>
      <c r="Z249" s="1141"/>
      <c r="AA249" s="1141"/>
      <c r="AB249" s="1141"/>
      <c r="AC249" s="1141"/>
      <c r="AD249" s="1141"/>
      <c r="AE249" s="1141"/>
      <c r="AF249" s="791"/>
      <c r="AG249" s="791"/>
      <c r="AH249" s="1104">
        <v>0.01</v>
      </c>
      <c r="AI249" s="1104"/>
      <c r="AJ249" s="1104"/>
      <c r="AK249" s="1104"/>
      <c r="AL249" s="8"/>
      <c r="BA249" s="65"/>
    </row>
    <row r="250" spans="1:53" ht="12.75">
      <c r="A250" s="33"/>
      <c r="B250" s="8"/>
      <c r="C250" s="8"/>
      <c r="D250" s="64" t="s">
        <v>96</v>
      </c>
      <c r="E250" s="8"/>
      <c r="F250" s="8"/>
      <c r="M250" s="1127" t="s">
        <v>1660</v>
      </c>
      <c r="N250" s="1128"/>
      <c r="O250" s="1128"/>
      <c r="P250" s="1128"/>
      <c r="Q250" s="1128"/>
      <c r="R250" s="1128"/>
      <c r="S250" s="8" t="s">
        <v>223</v>
      </c>
      <c r="T250" s="8"/>
      <c r="U250" s="1151"/>
      <c r="V250" s="1151"/>
      <c r="W250" s="1151"/>
      <c r="X250" s="8" t="s">
        <v>97</v>
      </c>
      <c r="Z250" s="1127" t="s">
        <v>1661</v>
      </c>
      <c r="AA250" s="1128"/>
      <c r="AB250" s="1128"/>
      <c r="AC250" s="1128"/>
      <c r="AD250" s="1128"/>
      <c r="AE250" s="1128"/>
      <c r="BA250" s="65"/>
    </row>
    <row r="251" spans="1:53" ht="12.75" customHeight="1">
      <c r="A251" s="33"/>
      <c r="B251" s="8"/>
      <c r="C251" s="8"/>
      <c r="D251" s="64" t="s">
        <v>98</v>
      </c>
      <c r="E251" s="8"/>
      <c r="F251" s="8"/>
      <c r="M251" s="1360" t="s">
        <v>1662</v>
      </c>
      <c r="N251" s="1360"/>
      <c r="O251" s="1360"/>
      <c r="P251" s="1360"/>
      <c r="Q251" s="1360"/>
      <c r="R251" s="1360"/>
      <c r="S251" s="1360"/>
      <c r="T251" s="1360"/>
      <c r="U251" s="1360"/>
      <c r="V251" s="1360"/>
      <c r="W251" s="1360"/>
      <c r="X251" s="1360"/>
      <c r="Y251" s="1360"/>
      <c r="Z251" s="1360"/>
      <c r="AA251" s="1360"/>
      <c r="AB251" s="1360"/>
      <c r="AC251" s="1360"/>
      <c r="AD251" s="1360"/>
      <c r="AE251" s="1360"/>
      <c r="AG251" s="8"/>
      <c r="AH251" s="8"/>
      <c r="AI251" s="8"/>
      <c r="AJ251" s="8"/>
      <c r="AK251" s="8"/>
      <c r="AL251" s="8"/>
      <c r="BA251" s="65"/>
    </row>
    <row r="252" spans="1:53" ht="12.75" customHeight="1">
      <c r="A252" s="27"/>
      <c r="B252" s="8"/>
      <c r="C252" s="143"/>
      <c r="D252" s="64" t="s">
        <v>611</v>
      </c>
      <c r="E252" s="8"/>
      <c r="F252" s="8"/>
      <c r="G252" s="8"/>
      <c r="H252" s="8"/>
      <c r="I252" s="8"/>
      <c r="J252" s="8"/>
      <c r="K252" s="8"/>
      <c r="L252" s="8"/>
      <c r="M252" s="1105" t="s">
        <v>610</v>
      </c>
      <c r="N252" s="1105"/>
      <c r="O252" s="1105"/>
      <c r="P252" s="1105"/>
      <c r="Q252" s="1105"/>
      <c r="R252" s="1105"/>
      <c r="S252" s="1105"/>
      <c r="T252" s="1105"/>
      <c r="U252" s="426" t="s">
        <v>1045</v>
      </c>
      <c r="V252" s="356"/>
      <c r="W252" s="356"/>
      <c r="X252" s="356"/>
      <c r="Y252" s="356"/>
      <c r="Z252" s="356"/>
      <c r="AA252" s="1364" t="s">
        <v>1676</v>
      </c>
      <c r="AB252" s="1365"/>
      <c r="AC252" s="1365"/>
      <c r="AD252" s="1365"/>
      <c r="AE252" s="1365"/>
      <c r="AF252" s="1365"/>
      <c r="AG252" s="1365"/>
      <c r="AH252" s="1365"/>
      <c r="AI252" s="1365"/>
      <c r="AJ252" s="1365"/>
      <c r="AK252" s="1365"/>
      <c r="AL252" s="62"/>
      <c r="BA252" s="65"/>
    </row>
    <row r="253" spans="1:53" ht="12.75" customHeight="1">
      <c r="A253" s="27"/>
      <c r="B253" s="8"/>
      <c r="C253" s="143"/>
      <c r="D253" s="64"/>
      <c r="E253" s="8"/>
      <c r="F253" s="8"/>
      <c r="G253" s="8"/>
      <c r="H253" s="8"/>
      <c r="I253" s="8"/>
      <c r="J253" s="8"/>
      <c r="K253" s="8"/>
      <c r="L253" s="137"/>
      <c r="M253" s="17"/>
      <c r="N253" s="17"/>
      <c r="O253" s="17"/>
      <c r="P253" s="17"/>
      <c r="Q253" s="17"/>
      <c r="R253" s="17"/>
      <c r="S253" s="17"/>
      <c r="T253" s="17"/>
      <c r="U253" s="280"/>
      <c r="V253" s="280"/>
      <c r="W253" s="280"/>
      <c r="X253" s="280"/>
      <c r="Y253" s="280"/>
      <c r="Z253" s="280"/>
      <c r="AA253" s="280"/>
      <c r="AB253" s="280"/>
      <c r="AC253" s="280"/>
      <c r="AD253" s="280"/>
      <c r="AE253" s="8"/>
      <c r="AF253" s="8"/>
      <c r="AG253" s="8"/>
      <c r="AH253" s="8"/>
      <c r="AI253" s="8"/>
      <c r="AJ253" s="8"/>
      <c r="AK253" s="8"/>
      <c r="AL253" s="62"/>
      <c r="BA253" s="65"/>
    </row>
    <row r="254" spans="1:53" ht="12.75" customHeight="1">
      <c r="A254" s="27"/>
      <c r="B254" s="8"/>
      <c r="C254" s="143" t="s">
        <v>1003</v>
      </c>
      <c r="D254" s="61" t="s">
        <v>608</v>
      </c>
      <c r="E254" s="61"/>
      <c r="F254" s="61"/>
      <c r="G254" s="61"/>
      <c r="H254" s="61"/>
      <c r="I254" s="61"/>
      <c r="J254" s="61"/>
      <c r="K254" s="61"/>
      <c r="L254" s="8"/>
      <c r="M254" s="1124"/>
      <c r="N254" s="1124"/>
      <c r="O254" s="1124"/>
      <c r="P254" s="1124"/>
      <c r="Q254" s="1124"/>
      <c r="R254" s="1124"/>
      <c r="S254" s="1124"/>
      <c r="T254" s="1124"/>
      <c r="U254" s="1124"/>
      <c r="V254" s="1124"/>
      <c r="W254" s="1124"/>
      <c r="X254" s="1124"/>
      <c r="Y254" s="1124"/>
      <c r="Z254" s="1124"/>
      <c r="AA254" s="1124"/>
      <c r="AB254" s="1124"/>
      <c r="AC254" s="1124"/>
      <c r="AD254" s="1124"/>
      <c r="AE254" s="1124"/>
      <c r="AF254" s="1124" t="s">
        <v>332</v>
      </c>
      <c r="AG254" s="1124"/>
      <c r="AH254" s="1124"/>
      <c r="AI254" s="1124"/>
      <c r="AJ254" s="1124"/>
      <c r="AK254" s="1124"/>
      <c r="AL254" s="62"/>
      <c r="BA254" s="65"/>
    </row>
    <row r="255" spans="1:53" ht="12.75">
      <c r="A255" s="27"/>
      <c r="B255" s="8"/>
      <c r="C255" s="8"/>
      <c r="D255" s="61" t="s">
        <v>93</v>
      </c>
      <c r="E255" s="61"/>
      <c r="F255" s="61"/>
      <c r="G255" s="61"/>
      <c r="H255" s="61"/>
      <c r="I255" s="61"/>
      <c r="J255" s="61"/>
      <c r="K255" s="61"/>
      <c r="L255" s="8"/>
      <c r="M255" s="1141"/>
      <c r="N255" s="1141"/>
      <c r="O255" s="1141"/>
      <c r="P255" s="1141"/>
      <c r="Q255" s="1141"/>
      <c r="R255" s="1141"/>
      <c r="S255" s="1141"/>
      <c r="T255" s="1141"/>
      <c r="U255" s="1141"/>
      <c r="V255" s="1141"/>
      <c r="W255" s="1141"/>
      <c r="X255" s="1141"/>
      <c r="Y255" s="1141"/>
      <c r="Z255" s="1141"/>
      <c r="AA255" s="1141"/>
      <c r="AB255" s="1141"/>
      <c r="AC255" s="1141"/>
      <c r="AD255" s="1141"/>
      <c r="AE255" s="1141"/>
      <c r="AF255" s="62" t="s">
        <v>1499</v>
      </c>
      <c r="AG255" s="791"/>
      <c r="AH255" s="791"/>
      <c r="AI255" s="791"/>
      <c r="AJ255" s="791"/>
      <c r="AK255" s="791"/>
      <c r="AL255" s="62"/>
      <c r="BA255" s="65"/>
    </row>
    <row r="256" spans="1:53" ht="12.75">
      <c r="A256" s="27"/>
      <c r="B256" s="8"/>
      <c r="C256" s="8"/>
      <c r="D256" s="61" t="s">
        <v>660</v>
      </c>
      <c r="E256" s="61"/>
      <c r="M256" s="1141"/>
      <c r="N256" s="1141"/>
      <c r="O256" s="1141"/>
      <c r="P256" s="1141"/>
      <c r="Q256" s="1141"/>
      <c r="R256" s="1141"/>
      <c r="S256" s="1141"/>
      <c r="T256" s="1141"/>
      <c r="V256" s="63" t="s">
        <v>94</v>
      </c>
      <c r="W256" s="1151"/>
      <c r="X256" s="1151"/>
      <c r="Y256" s="61" t="s">
        <v>663</v>
      </c>
      <c r="AC256" s="1141"/>
      <c r="AD256" s="1141"/>
      <c r="AE256" s="1141"/>
      <c r="AF256" s="62" t="s">
        <v>1500</v>
      </c>
      <c r="AG256" s="791"/>
      <c r="AH256" s="791"/>
      <c r="AI256" s="791"/>
      <c r="AJ256" s="791"/>
      <c r="AK256" s="791"/>
      <c r="AL256" s="62"/>
      <c r="BA256" s="65"/>
    </row>
    <row r="257" spans="1:53" ht="12.75">
      <c r="A257" s="27"/>
      <c r="B257" s="8"/>
      <c r="C257" s="8"/>
      <c r="D257" s="64" t="s">
        <v>95</v>
      </c>
      <c r="E257" s="8"/>
      <c r="F257" s="8"/>
      <c r="G257" s="8"/>
      <c r="H257" s="8"/>
      <c r="I257" s="8"/>
      <c r="J257" s="8"/>
      <c r="K257" s="8"/>
      <c r="L257" s="33"/>
      <c r="M257" s="1141"/>
      <c r="N257" s="1141"/>
      <c r="O257" s="1141"/>
      <c r="P257" s="1141"/>
      <c r="Q257" s="1141"/>
      <c r="R257" s="1141"/>
      <c r="S257" s="1141"/>
      <c r="T257" s="1141"/>
      <c r="U257" s="1141"/>
      <c r="V257" s="1141"/>
      <c r="W257" s="1141"/>
      <c r="X257" s="1141"/>
      <c r="Y257" s="1141"/>
      <c r="Z257" s="1141"/>
      <c r="AA257" s="1141"/>
      <c r="AB257" s="1141"/>
      <c r="AC257" s="1141"/>
      <c r="AD257" s="1141"/>
      <c r="AE257" s="1141"/>
      <c r="AF257" s="791"/>
      <c r="AG257" s="791"/>
      <c r="AH257" s="1104"/>
      <c r="AI257" s="1104"/>
      <c r="AJ257" s="1104"/>
      <c r="AK257" s="1104"/>
      <c r="AL257" s="62"/>
      <c r="BA257" s="65"/>
    </row>
    <row r="258" spans="1:53" ht="12.75">
      <c r="A258" s="27"/>
      <c r="B258" s="8"/>
      <c r="C258" s="8"/>
      <c r="D258" s="64" t="s">
        <v>96</v>
      </c>
      <c r="E258" s="8"/>
      <c r="F258" s="8"/>
      <c r="M258" s="1128"/>
      <c r="N258" s="1128"/>
      <c r="O258" s="1128"/>
      <c r="P258" s="1128"/>
      <c r="Q258" s="1128"/>
      <c r="R258" s="1128"/>
      <c r="S258" s="8" t="s">
        <v>223</v>
      </c>
      <c r="T258" s="8"/>
      <c r="U258" s="1151"/>
      <c r="V258" s="1151"/>
      <c r="W258" s="1151"/>
      <c r="X258" s="8" t="s">
        <v>97</v>
      </c>
      <c r="Z258" s="1128"/>
      <c r="AA258" s="1128"/>
      <c r="AB258" s="1128"/>
      <c r="AC258" s="1128"/>
      <c r="AD258" s="1128"/>
      <c r="AE258" s="1128"/>
      <c r="AL258" s="62"/>
      <c r="BA258" s="65"/>
    </row>
    <row r="259" spans="1:53" ht="12.75">
      <c r="A259" s="27"/>
      <c r="B259" s="8"/>
      <c r="C259" s="8"/>
      <c r="D259" s="64" t="s">
        <v>98</v>
      </c>
      <c r="E259" s="8"/>
      <c r="F259" s="8"/>
      <c r="M259" s="1360"/>
      <c r="N259" s="1360"/>
      <c r="O259" s="1360"/>
      <c r="P259" s="1360"/>
      <c r="Q259" s="1360"/>
      <c r="R259" s="1360"/>
      <c r="S259" s="1360"/>
      <c r="T259" s="1360"/>
      <c r="U259" s="1360"/>
      <c r="V259" s="1360"/>
      <c r="W259" s="1360"/>
      <c r="X259" s="1360"/>
      <c r="Y259" s="1360"/>
      <c r="Z259" s="1360"/>
      <c r="AA259" s="1363"/>
      <c r="AB259" s="1363"/>
      <c r="AC259" s="1363"/>
      <c r="AD259" s="1363"/>
      <c r="AE259" s="1363"/>
      <c r="AG259" s="8"/>
      <c r="AH259" s="8"/>
      <c r="AI259" s="8"/>
      <c r="AJ259" s="8"/>
      <c r="AK259" s="8"/>
      <c r="AL259" s="62"/>
      <c r="BA259" s="65"/>
    </row>
    <row r="260" spans="1:53" ht="12.75">
      <c r="A260" s="27"/>
      <c r="B260" s="8"/>
      <c r="C260" s="143"/>
      <c r="D260" s="64" t="s">
        <v>611</v>
      </c>
      <c r="E260" s="8"/>
      <c r="F260" s="8"/>
      <c r="G260" s="8"/>
      <c r="H260" s="8"/>
      <c r="I260" s="8"/>
      <c r="J260" s="8"/>
      <c r="K260" s="8"/>
      <c r="L260" s="8"/>
      <c r="M260" s="1105" t="s">
        <v>332</v>
      </c>
      <c r="N260" s="1105"/>
      <c r="O260" s="1105"/>
      <c r="P260" s="1105"/>
      <c r="Q260" s="1105"/>
      <c r="R260" s="1105"/>
      <c r="S260" s="1105"/>
      <c r="T260" s="1105"/>
      <c r="U260" s="426" t="s">
        <v>1045</v>
      </c>
      <c r="V260" s="356"/>
      <c r="W260" s="356"/>
      <c r="X260" s="356"/>
      <c r="Y260" s="356"/>
      <c r="Z260" s="356"/>
      <c r="AA260" s="1381"/>
      <c r="AB260" s="1381"/>
      <c r="AC260" s="1381"/>
      <c r="AD260" s="1381"/>
      <c r="AE260" s="1381"/>
      <c r="AF260" s="1381"/>
      <c r="AG260" s="1381"/>
      <c r="AH260" s="1381"/>
      <c r="AI260" s="1381"/>
      <c r="AJ260" s="1381"/>
      <c r="AK260" s="1381"/>
      <c r="AL260" s="62"/>
      <c r="BA260" s="65"/>
    </row>
    <row r="261" spans="1:53" ht="12.75">
      <c r="A261" s="33"/>
      <c r="B261" s="8"/>
      <c r="C261" s="8"/>
      <c r="D261" s="64"/>
      <c r="E261" s="8"/>
      <c r="F261" s="8"/>
      <c r="J261" s="266"/>
      <c r="K261" s="280"/>
      <c r="L261" s="280"/>
      <c r="M261" s="280"/>
      <c r="N261" s="280"/>
      <c r="O261" s="280"/>
      <c r="P261" s="280"/>
      <c r="Q261" s="280"/>
      <c r="R261" s="280"/>
      <c r="S261" s="280"/>
      <c r="T261" s="280"/>
      <c r="U261" s="280"/>
      <c r="V261" s="280"/>
      <c r="W261" s="280"/>
      <c r="X261" s="280"/>
      <c r="Y261" s="280"/>
      <c r="AD261" s="84"/>
      <c r="AE261" s="84"/>
      <c r="BA261" s="65"/>
    </row>
    <row r="262" spans="1:53" ht="12.75">
      <c r="A262" s="141" t="s">
        <v>670</v>
      </c>
      <c r="B262" s="8"/>
      <c r="C262" s="54" t="s">
        <v>317</v>
      </c>
      <c r="D262" s="8"/>
      <c r="E262" s="8"/>
      <c r="F262" s="8"/>
      <c r="G262" s="8"/>
      <c r="H262" s="8"/>
      <c r="I262" s="8"/>
      <c r="J262" s="8"/>
      <c r="K262" s="8"/>
      <c r="L262" s="8"/>
      <c r="M262" s="155"/>
      <c r="N262" s="155"/>
      <c r="O262" s="155"/>
      <c r="P262" s="155"/>
      <c r="Q262" s="155"/>
      <c r="T262" s="1367" t="str">
        <f>BB239</f>
        <v>Joint Venture</v>
      </c>
      <c r="U262" s="1367"/>
      <c r="V262" s="1367"/>
      <c r="W262" s="1367"/>
      <c r="X262" s="1367"/>
      <c r="Z262" s="519" t="s">
        <v>1104</v>
      </c>
      <c r="AA262" s="520"/>
      <c r="AB262" s="520"/>
      <c r="AC262" s="520"/>
      <c r="AD262" s="174"/>
      <c r="AE262" s="174"/>
      <c r="AF262" s="174"/>
      <c r="AG262" s="174"/>
      <c r="AH262" s="174"/>
      <c r="AI262" s="174"/>
      <c r="AJ262" s="174"/>
      <c r="AK262" s="521"/>
      <c r="AL262" s="98"/>
      <c r="BA262" s="65"/>
    </row>
    <row r="263" spans="1:53" ht="12.75">
      <c r="A263" s="54"/>
      <c r="B263" s="8"/>
      <c r="C263" s="54"/>
      <c r="I263" s="8"/>
      <c r="J263" s="8"/>
      <c r="K263" s="8"/>
      <c r="L263" s="8"/>
      <c r="M263" s="155"/>
      <c r="N263" s="155"/>
      <c r="O263" s="155"/>
      <c r="P263" s="155"/>
      <c r="Q263" s="155"/>
      <c r="T263" s="8"/>
      <c r="U263" s="8"/>
      <c r="V263" s="8"/>
      <c r="W263" s="66"/>
      <c r="Z263" s="522" t="s">
        <v>922</v>
      </c>
      <c r="AA263" s="29"/>
      <c r="AB263" s="29"/>
      <c r="AC263" s="29"/>
      <c r="AD263" s="29"/>
      <c r="AE263" s="29"/>
      <c r="AF263" s="61"/>
      <c r="AG263" s="61"/>
      <c r="AH263" s="61"/>
      <c r="AI263" s="61"/>
      <c r="AJ263" s="61"/>
      <c r="AK263" s="29"/>
      <c r="AL263" s="105"/>
      <c r="BA263" s="65"/>
    </row>
    <row r="264" spans="1:53" ht="12.75">
      <c r="A264" s="54" t="s">
        <v>672</v>
      </c>
      <c r="B264" s="8"/>
      <c r="C264" s="54" t="s">
        <v>188</v>
      </c>
      <c r="D264" s="8"/>
      <c r="E264" s="8"/>
      <c r="F264" s="8"/>
      <c r="G264" s="8"/>
      <c r="H264" s="8"/>
      <c r="I264" s="8"/>
      <c r="J264" s="8"/>
      <c r="K264" s="8"/>
      <c r="L264" s="8"/>
      <c r="M264" s="8"/>
      <c r="N264" s="8"/>
      <c r="O264" s="8"/>
      <c r="P264" s="8"/>
      <c r="Q264" s="8"/>
      <c r="R264" s="8"/>
      <c r="S264" s="8"/>
      <c r="T264" s="8"/>
      <c r="U264" s="8"/>
      <c r="V264" s="8"/>
      <c r="W264" s="8"/>
      <c r="Z264" s="523" t="s">
        <v>1103</v>
      </c>
      <c r="AA264" s="84"/>
      <c r="AB264" s="84"/>
      <c r="AC264" s="84"/>
      <c r="AD264" s="84"/>
      <c r="AE264" s="84"/>
      <c r="AF264" s="171"/>
      <c r="AG264" s="171"/>
      <c r="AH264" s="171"/>
      <c r="AI264" s="171"/>
      <c r="AJ264" s="171"/>
      <c r="AK264" s="84"/>
      <c r="AL264" s="85"/>
      <c r="BA264" s="65"/>
    </row>
    <row r="265" spans="1:53" ht="12.75">
      <c r="A265" s="61"/>
      <c r="B265" s="67">
        <v>0</v>
      </c>
      <c r="D265" s="1141" t="s">
        <v>299</v>
      </c>
      <c r="E265" s="1141"/>
      <c r="F265" s="1141"/>
      <c r="G265" s="1141"/>
      <c r="H265" s="1141"/>
      <c r="J265" s="15" t="s">
        <v>298</v>
      </c>
      <c r="X265" s="1366"/>
      <c r="Y265" s="1366"/>
      <c r="Z265" s="1366"/>
      <c r="AA265" s="1366"/>
      <c r="AB265" s="1366"/>
      <c r="AC265" s="1366"/>
      <c r="BA265" s="65"/>
    </row>
    <row r="266" spans="1:53" ht="12.75" customHeight="1">
      <c r="A266" s="8"/>
      <c r="B266" s="33"/>
      <c r="D266" s="68" t="s">
        <v>300</v>
      </c>
      <c r="E266" s="8"/>
      <c r="F266" s="8"/>
      <c r="G266" s="8"/>
      <c r="H266" s="8"/>
      <c r="I266" s="8"/>
      <c r="J266" s="8"/>
      <c r="K266" s="8"/>
      <c r="L266" s="8"/>
      <c r="M266" s="8"/>
      <c r="N266" s="8"/>
      <c r="O266" s="8"/>
      <c r="P266" s="8"/>
      <c r="Q266" s="8"/>
      <c r="R266" s="8"/>
      <c r="S266" s="8"/>
      <c r="T266" s="8"/>
      <c r="U266" s="8"/>
      <c r="V266" s="8"/>
      <c r="W266" s="8"/>
      <c r="X266" s="8"/>
      <c r="Y266" s="8"/>
      <c r="Z266" s="8"/>
      <c r="AA266" s="8"/>
      <c r="AH266" s="8"/>
      <c r="AI266" s="8"/>
      <c r="AJ266" s="8"/>
      <c r="AK266" s="62"/>
      <c r="AL266" s="62"/>
      <c r="BA266" s="65"/>
    </row>
    <row r="267" spans="1:53" ht="12.75">
      <c r="A267" s="66"/>
      <c r="B267" s="66"/>
      <c r="C267" s="66"/>
      <c r="D267" s="66"/>
      <c r="E267" s="66"/>
      <c r="F267" s="66"/>
      <c r="G267" s="66"/>
      <c r="H267" s="66"/>
      <c r="I267" s="66"/>
      <c r="J267" s="66"/>
      <c r="K267" s="66"/>
      <c r="L267" s="66"/>
      <c r="M267" s="66"/>
      <c r="N267" s="66"/>
      <c r="O267" s="66"/>
      <c r="P267" s="66"/>
      <c r="Q267" s="66"/>
      <c r="R267" s="66"/>
      <c r="S267" s="66"/>
      <c r="T267" s="66"/>
      <c r="U267" s="64"/>
      <c r="V267" s="64"/>
      <c r="W267" s="67"/>
      <c r="X267" s="64"/>
      <c r="Y267" s="64"/>
      <c r="Z267" s="22"/>
      <c r="AA267" s="22"/>
      <c r="AB267" s="22"/>
      <c r="AC267" s="22"/>
      <c r="AD267" s="22"/>
      <c r="AE267" s="64"/>
      <c r="AK267" s="62"/>
      <c r="AL267" s="62"/>
      <c r="BA267" s="65"/>
    </row>
    <row r="268" spans="1:53" ht="12.75">
      <c r="A268" s="54" t="s">
        <v>542</v>
      </c>
      <c r="B268" s="54"/>
      <c r="C268" s="54" t="s">
        <v>702</v>
      </c>
      <c r="D268" s="8"/>
      <c r="E268" s="8"/>
      <c r="F268" s="8"/>
      <c r="G268" s="8"/>
      <c r="H268" s="8"/>
      <c r="I268" s="8"/>
      <c r="J268" s="8"/>
      <c r="K268" s="8"/>
      <c r="L268" s="8"/>
      <c r="M268" s="8"/>
      <c r="N268" s="8"/>
      <c r="O268" s="8"/>
      <c r="P268" s="8"/>
      <c r="Q268" s="8"/>
      <c r="R268" s="8"/>
      <c r="S268" s="8"/>
      <c r="T268" s="8"/>
      <c r="BA268" s="65"/>
    </row>
    <row r="269" spans="1:53" ht="12.75">
      <c r="D269" s="61" t="s">
        <v>318</v>
      </c>
      <c r="E269" s="61"/>
      <c r="F269" s="61"/>
      <c r="G269" s="61"/>
      <c r="H269" s="61"/>
      <c r="I269" s="61"/>
      <c r="J269" s="61"/>
      <c r="K269" s="8"/>
      <c r="L269" s="1362" t="s">
        <v>1652</v>
      </c>
      <c r="M269" s="1124"/>
      <c r="N269" s="1124"/>
      <c r="O269" s="1124"/>
      <c r="P269" s="1124"/>
      <c r="Q269" s="1124"/>
      <c r="R269" s="1124"/>
      <c r="S269" s="1124"/>
      <c r="T269" s="1124"/>
      <c r="U269" s="1124"/>
      <c r="V269" s="1124"/>
      <c r="W269" s="1124"/>
      <c r="X269" s="1124"/>
      <c r="Y269" s="1124"/>
      <c r="Z269" s="1124"/>
      <c r="AA269" s="1124"/>
      <c r="AB269" s="1124"/>
      <c r="AC269" s="1124"/>
      <c r="AD269" s="1124"/>
      <c r="AE269" s="1124"/>
      <c r="AF269" s="1124"/>
      <c r="AG269" s="1124"/>
      <c r="AH269" s="1124"/>
      <c r="AI269" s="1124"/>
      <c r="AJ269" s="1124"/>
      <c r="AK269" s="62"/>
      <c r="AL269" s="62"/>
      <c r="BA269" s="65"/>
    </row>
    <row r="270" spans="1:53" ht="12.75" customHeight="1">
      <c r="D270" s="61" t="s">
        <v>93</v>
      </c>
      <c r="E270" s="61"/>
      <c r="F270" s="61"/>
      <c r="G270" s="61"/>
      <c r="H270" s="61"/>
      <c r="I270" s="61"/>
      <c r="J270" s="61"/>
      <c r="K270" s="8"/>
      <c r="L270" s="1107" t="s">
        <v>1625</v>
      </c>
      <c r="M270" s="1141"/>
      <c r="N270" s="1141"/>
      <c r="O270" s="1141"/>
      <c r="P270" s="1141"/>
      <c r="Q270" s="1141"/>
      <c r="R270" s="1141"/>
      <c r="S270" s="1141"/>
      <c r="T270" s="1141"/>
      <c r="U270" s="1141"/>
      <c r="V270" s="1141"/>
      <c r="W270" s="1141"/>
      <c r="X270" s="1141"/>
      <c r="Y270" s="1141"/>
      <c r="Z270" s="1141"/>
      <c r="AA270" s="1141"/>
      <c r="AB270" s="1141"/>
      <c r="AC270" s="1141"/>
      <c r="AD270" s="1141"/>
      <c r="AK270" s="62"/>
      <c r="AL270" s="62"/>
      <c r="BA270" s="65"/>
    </row>
    <row r="271" spans="1:53" ht="12.75">
      <c r="D271" s="61" t="s">
        <v>660</v>
      </c>
      <c r="E271" s="61"/>
      <c r="L271" s="1107" t="s">
        <v>1626</v>
      </c>
      <c r="M271" s="1141"/>
      <c r="N271" s="1141"/>
      <c r="O271" s="1141"/>
      <c r="P271" s="1141"/>
      <c r="Q271" s="1141"/>
      <c r="R271" s="1141"/>
      <c r="S271" s="1141"/>
      <c r="U271" s="63" t="s">
        <v>94</v>
      </c>
      <c r="V271" s="1126" t="s">
        <v>1653</v>
      </c>
      <c r="W271" s="1151"/>
      <c r="X271" s="61" t="s">
        <v>663</v>
      </c>
      <c r="AB271" s="1141">
        <v>90815</v>
      </c>
      <c r="AC271" s="1141"/>
      <c r="AD271" s="1141"/>
      <c r="AK271" s="62"/>
      <c r="AL271" s="62"/>
      <c r="BA271" s="65"/>
    </row>
    <row r="272" spans="1:53" ht="12.75">
      <c r="D272" s="64" t="s">
        <v>95</v>
      </c>
      <c r="E272" s="8"/>
      <c r="F272" s="8"/>
      <c r="G272" s="8"/>
      <c r="H272" s="8"/>
      <c r="I272" s="8"/>
      <c r="J272" s="8"/>
      <c r="K272" s="33"/>
      <c r="L272" s="1107" t="s">
        <v>1649</v>
      </c>
      <c r="M272" s="1141"/>
      <c r="N272" s="1141"/>
      <c r="O272" s="1141"/>
      <c r="P272" s="1141"/>
      <c r="Q272" s="1141"/>
      <c r="R272" s="1141"/>
      <c r="S272" s="1141"/>
      <c r="T272" s="1141"/>
      <c r="U272" s="1141"/>
      <c r="V272" s="1141"/>
      <c r="W272" s="1141"/>
      <c r="X272" s="1141"/>
      <c r="Y272" s="1141"/>
      <c r="Z272" s="1141"/>
      <c r="AA272" s="1141"/>
      <c r="AB272" s="1141"/>
      <c r="AC272" s="1141"/>
      <c r="AD272" s="1141"/>
      <c r="AI272" s="8"/>
      <c r="AJ272" s="8"/>
      <c r="AK272" s="62"/>
      <c r="AL272" s="62"/>
      <c r="BA272" s="65"/>
    </row>
    <row r="273" spans="1:53" ht="12.75">
      <c r="D273" s="64" t="s">
        <v>96</v>
      </c>
      <c r="E273" s="8"/>
      <c r="F273" s="8"/>
      <c r="L273" s="1127" t="s">
        <v>1672</v>
      </c>
      <c r="M273" s="1128"/>
      <c r="N273" s="1128"/>
      <c r="O273" s="1128"/>
      <c r="P273" s="1128"/>
      <c r="Q273" s="1128"/>
      <c r="R273" s="8" t="s">
        <v>223</v>
      </c>
      <c r="S273" s="8"/>
      <c r="T273" s="1151"/>
      <c r="U273" s="1151"/>
      <c r="V273" s="1151"/>
      <c r="W273" s="8" t="s">
        <v>97</v>
      </c>
      <c r="Y273" s="1127" t="s">
        <v>1650</v>
      </c>
      <c r="Z273" s="1128"/>
      <c r="AA273" s="1128"/>
      <c r="AB273" s="1128"/>
      <c r="AC273" s="1128"/>
      <c r="AD273" s="1128"/>
      <c r="BA273" s="65"/>
    </row>
    <row r="274" spans="1:53" ht="12.75">
      <c r="D274" s="64" t="s">
        <v>98</v>
      </c>
      <c r="E274" s="8"/>
      <c r="F274" s="8"/>
      <c r="L274" s="1360" t="s">
        <v>1651</v>
      </c>
      <c r="M274" s="1360"/>
      <c r="N274" s="1360"/>
      <c r="O274" s="1360"/>
      <c r="P274" s="1360"/>
      <c r="Q274" s="1360"/>
      <c r="R274" s="1360"/>
      <c r="S274" s="1360"/>
      <c r="T274" s="1360"/>
      <c r="U274" s="1360"/>
      <c r="V274" s="1360"/>
      <c r="W274" s="1360"/>
      <c r="X274" s="1360"/>
      <c r="Y274" s="1360"/>
      <c r="Z274" s="1360"/>
      <c r="AA274" s="1360"/>
      <c r="AB274" s="1360"/>
      <c r="AC274" s="1360"/>
      <c r="AD274" s="1360"/>
      <c r="AF274" s="8"/>
      <c r="AG274" s="8"/>
      <c r="AH274" s="8"/>
      <c r="AI274" s="8"/>
      <c r="AJ274" s="8"/>
      <c r="BA274" s="65"/>
    </row>
    <row r="275" spans="1:53" ht="12.75">
      <c r="D275" s="62" t="s">
        <v>703</v>
      </c>
      <c r="E275" s="62"/>
      <c r="F275" s="62"/>
      <c r="G275" s="62"/>
      <c r="H275" s="62"/>
      <c r="I275" s="62"/>
      <c r="L275" s="1126" t="s">
        <v>1654</v>
      </c>
      <c r="M275" s="1126"/>
      <c r="N275" s="1126"/>
      <c r="O275" s="1126"/>
      <c r="P275" s="1126"/>
      <c r="Q275" s="1126"/>
      <c r="R275" s="1126"/>
      <c r="S275" s="1126"/>
      <c r="T275" s="1126"/>
      <c r="U275" s="1126"/>
      <c r="V275" s="1126"/>
      <c r="W275" s="1126"/>
      <c r="X275" s="1126"/>
      <c r="Y275" s="1126"/>
      <c r="Z275" s="1126"/>
      <c r="AA275" s="1126"/>
      <c r="AB275" s="1126"/>
      <c r="AC275" s="1126"/>
      <c r="AD275" s="1126"/>
      <c r="AK275" s="62"/>
      <c r="AL275" s="62"/>
      <c r="BA275" s="65"/>
    </row>
    <row r="276" spans="1:53" ht="12.75">
      <c r="L276" s="39" t="s">
        <v>704</v>
      </c>
      <c r="BA276" s="65"/>
    </row>
    <row r="277" spans="1:53" ht="12.75">
      <c r="A277" s="1148" t="s">
        <v>617</v>
      </c>
      <c r="B277" s="1148"/>
      <c r="C277" s="1148"/>
      <c r="D277" s="1148"/>
      <c r="E277" s="1148"/>
      <c r="F277" s="1148"/>
      <c r="G277" s="1148"/>
      <c r="H277" s="1148"/>
      <c r="I277" s="1148"/>
      <c r="J277" s="1148"/>
      <c r="K277" s="1148"/>
      <c r="L277" s="1148"/>
      <c r="M277" s="1148"/>
      <c r="N277" s="1148"/>
      <c r="O277" s="1148"/>
      <c r="P277" s="1148"/>
      <c r="Q277" s="1148"/>
      <c r="R277" s="1148"/>
      <c r="S277" s="1148"/>
      <c r="T277" s="1148"/>
      <c r="U277" s="1148"/>
      <c r="V277" s="1148"/>
      <c r="W277" s="1148"/>
      <c r="X277" s="1148"/>
      <c r="Y277" s="1148"/>
      <c r="Z277" s="1148"/>
      <c r="AA277" s="1148"/>
      <c r="AB277" s="1148"/>
      <c r="AC277" s="1148"/>
      <c r="AD277" s="1148"/>
      <c r="AE277" s="1148"/>
      <c r="AF277" s="1148"/>
      <c r="AG277" s="1148"/>
      <c r="AH277" s="1148"/>
      <c r="AI277" s="1148"/>
      <c r="AJ277" s="1148"/>
      <c r="AK277" s="1148"/>
      <c r="AL277" s="1148"/>
      <c r="BA277" s="65"/>
    </row>
    <row r="278" spans="1:53" ht="13.5" thickBot="1">
      <c r="A278" s="1149"/>
      <c r="B278" s="1149"/>
      <c r="C278" s="1149"/>
      <c r="D278" s="1149"/>
      <c r="E278" s="1149"/>
      <c r="F278" s="1149"/>
      <c r="G278" s="1149"/>
      <c r="H278" s="1149"/>
      <c r="I278" s="1149"/>
      <c r="J278" s="1149"/>
      <c r="K278" s="1149"/>
      <c r="L278" s="1149"/>
      <c r="M278" s="1149"/>
      <c r="N278" s="1149"/>
      <c r="O278" s="1149"/>
      <c r="P278" s="1149"/>
      <c r="Q278" s="1149"/>
      <c r="R278" s="1149"/>
      <c r="S278" s="1149"/>
      <c r="T278" s="1149"/>
      <c r="U278" s="1149"/>
      <c r="V278" s="1149"/>
      <c r="W278" s="1149"/>
      <c r="X278" s="1149"/>
      <c r="Y278" s="1149"/>
      <c r="Z278" s="1149"/>
      <c r="AA278" s="1149"/>
      <c r="AB278" s="1149"/>
      <c r="AC278" s="1149"/>
      <c r="AD278" s="1149"/>
      <c r="AE278" s="1149"/>
      <c r="AF278" s="1149"/>
      <c r="AG278" s="1149"/>
      <c r="AH278" s="1149"/>
      <c r="AI278" s="1149"/>
      <c r="AJ278" s="1149"/>
      <c r="AK278" s="1149"/>
      <c r="AL278" s="1149"/>
      <c r="BA278" s="65"/>
    </row>
    <row r="279" spans="1:53" ht="12.75" customHeight="1" thickTop="1">
      <c r="A279" s="29"/>
      <c r="B279" s="29"/>
      <c r="C279" s="29"/>
      <c r="D279" s="29"/>
      <c r="E279" s="29"/>
      <c r="F279" s="29"/>
      <c r="G279" s="3"/>
      <c r="H279" s="29"/>
      <c r="I279" s="70"/>
      <c r="J279" s="70"/>
      <c r="K279" s="70"/>
      <c r="L279" s="70"/>
      <c r="M279" s="70"/>
      <c r="N279" s="70"/>
      <c r="O279" s="70"/>
      <c r="P279" s="70"/>
      <c r="Q279" s="70"/>
      <c r="R279" s="70"/>
      <c r="S279" s="70"/>
      <c r="T279" s="70"/>
      <c r="U279" s="70"/>
      <c r="V279" s="70"/>
      <c r="W279" s="70"/>
      <c r="X279" s="70"/>
      <c r="Y279" s="70"/>
      <c r="Z279" s="70"/>
      <c r="AA279" s="70"/>
      <c r="AB279" s="70"/>
      <c r="AC279" s="70"/>
      <c r="AD279" s="70"/>
      <c r="AE279" s="70"/>
      <c r="AF279" s="70"/>
      <c r="AG279" s="70"/>
      <c r="AH279" s="70"/>
      <c r="AI279" s="70"/>
      <c r="AJ279" s="70"/>
      <c r="AK279" s="64"/>
      <c r="AL279" s="70"/>
      <c r="BA279" s="65"/>
    </row>
    <row r="280" spans="1:53" ht="12.75">
      <c r="A280" s="54" t="s">
        <v>344</v>
      </c>
      <c r="C280" s="54" t="s">
        <v>705</v>
      </c>
      <c r="D280" s="62"/>
      <c r="E280" s="62"/>
      <c r="F280" s="62"/>
      <c r="G280" s="62"/>
      <c r="H280" s="62"/>
      <c r="I280" s="62"/>
      <c r="J280" s="62"/>
      <c r="K280" s="62"/>
      <c r="L280" s="62"/>
      <c r="M280" s="62"/>
      <c r="N280" s="62"/>
      <c r="O280" s="62"/>
      <c r="P280" s="62"/>
      <c r="Q280" s="62"/>
      <c r="R280" s="62"/>
      <c r="S280" s="62"/>
      <c r="T280" s="62"/>
      <c r="U280" s="62"/>
      <c r="V280" s="62"/>
      <c r="W280" s="62"/>
      <c r="X280" s="62"/>
      <c r="Y280" s="62"/>
      <c r="Z280" s="62"/>
      <c r="AA280" s="62"/>
      <c r="AB280" s="62"/>
      <c r="AC280" s="62"/>
      <c r="AD280" s="62"/>
      <c r="AE280" s="62"/>
      <c r="AF280" s="62"/>
      <c r="AG280" s="62"/>
      <c r="AH280" s="62"/>
      <c r="AI280" s="62"/>
      <c r="AJ280" s="62"/>
      <c r="AK280" s="62"/>
      <c r="BA280" s="65"/>
    </row>
    <row r="281" spans="1:53" ht="12.75">
      <c r="B281" s="62"/>
      <c r="C281" s="62"/>
      <c r="D281" s="62"/>
      <c r="E281" s="62"/>
      <c r="F281" s="62"/>
      <c r="G281" s="62"/>
      <c r="H281" s="62"/>
      <c r="I281" s="62"/>
      <c r="J281" s="62"/>
      <c r="K281" s="62"/>
      <c r="L281" s="62"/>
      <c r="M281" s="62"/>
      <c r="N281" s="62"/>
      <c r="O281" s="62"/>
      <c r="P281" s="62"/>
      <c r="Q281" s="62"/>
      <c r="R281" s="62"/>
      <c r="S281" s="62"/>
      <c r="T281" s="62"/>
      <c r="U281" s="62"/>
      <c r="V281" s="62"/>
      <c r="W281" s="62"/>
      <c r="X281" s="62"/>
      <c r="Y281" s="62"/>
      <c r="Z281" s="62"/>
      <c r="AA281" s="62"/>
      <c r="AB281" s="62"/>
      <c r="AC281" s="62"/>
      <c r="AD281" s="62"/>
      <c r="AE281" s="62"/>
      <c r="AF281" s="62"/>
      <c r="AG281" s="62"/>
      <c r="AH281" s="62"/>
      <c r="AI281" s="62"/>
      <c r="AJ281" s="62"/>
      <c r="AK281" s="62"/>
      <c r="BA281" s="65"/>
    </row>
    <row r="282" spans="1:53" ht="12.75">
      <c r="B282" s="62" t="s">
        <v>706</v>
      </c>
      <c r="C282" s="62"/>
      <c r="D282" s="62"/>
      <c r="E282" s="62"/>
      <c r="F282" s="62"/>
      <c r="H282" s="1106" t="s">
        <v>1647</v>
      </c>
      <c r="I282" s="1106"/>
      <c r="J282" s="1106"/>
      <c r="K282" s="1106"/>
      <c r="L282" s="1106"/>
      <c r="M282" s="1106"/>
      <c r="N282" s="1106"/>
      <c r="O282" s="1106"/>
      <c r="P282" s="1106"/>
      <c r="Q282" s="1106"/>
      <c r="R282" s="1106"/>
      <c r="T282" s="62" t="s">
        <v>645</v>
      </c>
      <c r="V282" s="62"/>
      <c r="W282" s="62"/>
      <c r="X282" s="62"/>
      <c r="Y282" s="62"/>
      <c r="AA282" s="1106" t="s">
        <v>1642</v>
      </c>
      <c r="AB282" s="1106"/>
      <c r="AC282" s="1106"/>
      <c r="AD282" s="1106"/>
      <c r="AE282" s="1106"/>
      <c r="AF282" s="1106"/>
      <c r="AG282" s="1106"/>
      <c r="AH282" s="1106"/>
      <c r="AI282" s="1106"/>
      <c r="AJ282" s="1106"/>
      <c r="AK282" s="1106"/>
      <c r="BA282" s="65"/>
    </row>
    <row r="283" spans="1:53" ht="12.75" customHeight="1">
      <c r="B283" s="62" t="s">
        <v>546</v>
      </c>
      <c r="C283" s="62"/>
      <c r="D283" s="62"/>
      <c r="E283" s="62"/>
      <c r="F283" s="62"/>
      <c r="H283" s="1105" t="s">
        <v>1625</v>
      </c>
      <c r="I283" s="1105"/>
      <c r="J283" s="1105"/>
      <c r="K283" s="1105"/>
      <c r="L283" s="1105"/>
      <c r="M283" s="1105"/>
      <c r="N283" s="1105"/>
      <c r="O283" s="1105"/>
      <c r="P283" s="1105"/>
      <c r="Q283" s="1105"/>
      <c r="R283" s="1105"/>
      <c r="T283" s="62" t="s">
        <v>546</v>
      </c>
      <c r="V283" s="62"/>
      <c r="W283" s="62"/>
      <c r="X283" s="62"/>
      <c r="Y283" s="62"/>
      <c r="AA283" s="1105" t="s">
        <v>1643</v>
      </c>
      <c r="AB283" s="1105"/>
      <c r="AC283" s="1105"/>
      <c r="AD283" s="1105"/>
      <c r="AE283" s="1105"/>
      <c r="AF283" s="1105"/>
      <c r="AG283" s="1105"/>
      <c r="AH283" s="1105"/>
      <c r="AI283" s="1105"/>
      <c r="AJ283" s="1105"/>
      <c r="AK283" s="1105"/>
      <c r="BA283" s="65"/>
    </row>
    <row r="284" spans="1:53" ht="12.75" customHeight="1">
      <c r="B284" s="62" t="s">
        <v>547</v>
      </c>
      <c r="C284" s="62"/>
      <c r="D284" s="62"/>
      <c r="E284" s="62"/>
      <c r="F284" s="62"/>
      <c r="H284" s="1105" t="s">
        <v>1648</v>
      </c>
      <c r="I284" s="1105"/>
      <c r="J284" s="1105"/>
      <c r="K284" s="1105"/>
      <c r="L284" s="1105"/>
      <c r="M284" s="1105"/>
      <c r="N284" s="1105"/>
      <c r="O284" s="1105"/>
      <c r="P284" s="1105"/>
      <c r="Q284" s="1105"/>
      <c r="R284" s="1105"/>
      <c r="T284" s="62" t="s">
        <v>82</v>
      </c>
      <c r="V284" s="62"/>
      <c r="W284" s="62"/>
      <c r="X284" s="62"/>
      <c r="Y284" s="62"/>
      <c r="AA284" s="1105" t="s">
        <v>1644</v>
      </c>
      <c r="AB284" s="1105"/>
      <c r="AC284" s="1105"/>
      <c r="AD284" s="1105"/>
      <c r="AE284" s="1105"/>
      <c r="AF284" s="1105"/>
      <c r="AG284" s="1105"/>
      <c r="AH284" s="1105"/>
      <c r="AI284" s="1105"/>
      <c r="AJ284" s="1105"/>
      <c r="AK284" s="1105"/>
      <c r="BA284" s="65"/>
    </row>
    <row r="285" spans="1:53" ht="12.75" customHeight="1">
      <c r="B285" s="62" t="s">
        <v>95</v>
      </c>
      <c r="C285" s="62"/>
      <c r="D285" s="62"/>
      <c r="E285" s="62"/>
      <c r="F285" s="62"/>
      <c r="H285" s="1105" t="s">
        <v>1649</v>
      </c>
      <c r="I285" s="1105"/>
      <c r="J285" s="1105"/>
      <c r="K285" s="1105"/>
      <c r="L285" s="1105"/>
      <c r="M285" s="1105"/>
      <c r="N285" s="1105"/>
      <c r="O285" s="1105"/>
      <c r="P285" s="1105"/>
      <c r="Q285" s="1105"/>
      <c r="R285" s="1105"/>
      <c r="T285" s="62" t="s">
        <v>95</v>
      </c>
      <c r="V285" s="62"/>
      <c r="W285" s="62"/>
      <c r="X285" s="62"/>
      <c r="Y285" s="62"/>
      <c r="AA285" s="1105" t="s">
        <v>1645</v>
      </c>
      <c r="AB285" s="1105"/>
      <c r="AC285" s="1105"/>
      <c r="AD285" s="1105"/>
      <c r="AE285" s="1105"/>
      <c r="AF285" s="1105"/>
      <c r="AG285" s="1105"/>
      <c r="AH285" s="1105"/>
      <c r="AI285" s="1105"/>
      <c r="AJ285" s="1105"/>
      <c r="AK285" s="1105"/>
      <c r="BA285" s="65"/>
    </row>
    <row r="286" spans="1:53" ht="12.75" customHeight="1">
      <c r="B286" s="62" t="s">
        <v>96</v>
      </c>
      <c r="C286" s="62"/>
      <c r="D286" s="62"/>
      <c r="E286" s="62"/>
      <c r="F286" s="62"/>
      <c r="G286" s="62"/>
      <c r="H286" s="1142" t="s">
        <v>1672</v>
      </c>
      <c r="I286" s="1125"/>
      <c r="J286" s="1125"/>
      <c r="K286" s="1125"/>
      <c r="L286" s="1125"/>
      <c r="M286" s="1125"/>
      <c r="N286" s="8" t="s">
        <v>223</v>
      </c>
      <c r="O286" s="8"/>
      <c r="P286" s="1141"/>
      <c r="Q286" s="1141"/>
      <c r="R286" s="1141"/>
      <c r="S286" s="62"/>
      <c r="T286" s="62" t="s">
        <v>96</v>
      </c>
      <c r="V286" s="62"/>
      <c r="W286" s="62"/>
      <c r="X286" s="62"/>
      <c r="Y286" s="62"/>
      <c r="AA286" s="1142" t="s">
        <v>1646</v>
      </c>
      <c r="AB286" s="1125"/>
      <c r="AC286" s="1125"/>
      <c r="AD286" s="1125"/>
      <c r="AE286" s="1125"/>
      <c r="AF286" s="1125"/>
      <c r="AG286" s="8" t="s">
        <v>223</v>
      </c>
      <c r="AH286" s="8"/>
      <c r="AI286" s="1141"/>
      <c r="AJ286" s="1141"/>
      <c r="AK286" s="1141"/>
      <c r="BA286" s="65"/>
    </row>
    <row r="287" spans="1:53" ht="12.75">
      <c r="B287" s="62" t="s">
        <v>97</v>
      </c>
      <c r="C287" s="62"/>
      <c r="D287" s="62"/>
      <c r="E287" s="62"/>
      <c r="F287" s="62"/>
      <c r="G287" s="62"/>
      <c r="H287" s="1127" t="s">
        <v>1650</v>
      </c>
      <c r="I287" s="1128"/>
      <c r="J287" s="1128"/>
      <c r="K287" s="1128"/>
      <c r="L287" s="1128"/>
      <c r="M287" s="1128"/>
      <c r="N287" s="64"/>
      <c r="O287" s="64"/>
      <c r="P287" s="66"/>
      <c r="Q287" s="66"/>
      <c r="R287" s="66"/>
      <c r="S287" s="62"/>
      <c r="T287" s="62" t="s">
        <v>97</v>
      </c>
      <c r="V287" s="62"/>
      <c r="W287" s="62"/>
      <c r="X287" s="62"/>
      <c r="Y287" s="62"/>
      <c r="AA287" s="1128"/>
      <c r="AB287" s="1128"/>
      <c r="AC287" s="1128"/>
      <c r="AD287" s="1128"/>
      <c r="AE287" s="1128"/>
      <c r="AF287" s="1128"/>
      <c r="AG287" s="64"/>
      <c r="AH287" s="64"/>
      <c r="AI287" s="66"/>
      <c r="AJ287" s="66"/>
      <c r="AK287" s="66"/>
      <c r="BA287" s="65"/>
    </row>
    <row r="288" spans="1:53" ht="12.75">
      <c r="B288" s="62" t="s">
        <v>83</v>
      </c>
      <c r="C288" s="62"/>
      <c r="D288" s="62"/>
      <c r="E288" s="62"/>
      <c r="F288" s="62"/>
      <c r="G288" s="62"/>
      <c r="H288" s="1105" t="s">
        <v>1651</v>
      </c>
      <c r="I288" s="1105"/>
      <c r="J288" s="1105"/>
      <c r="K288" s="1105"/>
      <c r="L288" s="1105"/>
      <c r="M288" s="1105"/>
      <c r="N288" s="1106"/>
      <c r="O288" s="1106"/>
      <c r="P288" s="1106"/>
      <c r="Q288" s="1106"/>
      <c r="R288" s="1106"/>
      <c r="S288" s="62"/>
      <c r="T288" s="62" t="s">
        <v>83</v>
      </c>
      <c r="V288" s="62"/>
      <c r="W288" s="62"/>
      <c r="X288" s="62"/>
      <c r="Y288" s="62"/>
      <c r="AA288" s="1105"/>
      <c r="AB288" s="1105"/>
      <c r="AC288" s="1105"/>
      <c r="AD288" s="1105"/>
      <c r="AE288" s="1105"/>
      <c r="AF288" s="1105"/>
      <c r="AG288" s="1106"/>
      <c r="AH288" s="1106"/>
      <c r="AI288" s="1106"/>
      <c r="AJ288" s="1106"/>
      <c r="AK288" s="1106"/>
      <c r="BA288" s="65"/>
    </row>
    <row r="289" spans="2:53" ht="12.75">
      <c r="B289" s="62"/>
      <c r="C289" s="62"/>
      <c r="D289" s="62"/>
      <c r="E289" s="62"/>
      <c r="F289" s="62"/>
      <c r="G289" s="62"/>
      <c r="H289" s="62"/>
      <c r="I289" s="62"/>
      <c r="J289" s="62"/>
      <c r="K289" s="62"/>
      <c r="L289" s="62"/>
      <c r="M289" s="62"/>
      <c r="N289" s="62"/>
      <c r="O289" s="62"/>
      <c r="P289" s="62"/>
      <c r="Q289" s="62"/>
      <c r="R289" s="62"/>
      <c r="S289" s="62"/>
      <c r="T289" s="62"/>
      <c r="V289" s="62"/>
      <c r="W289" s="62"/>
      <c r="X289" s="62"/>
      <c r="Y289" s="62"/>
      <c r="AA289" s="62"/>
      <c r="AB289" s="62"/>
      <c r="AC289" s="62"/>
      <c r="AD289" s="62"/>
      <c r="AE289" s="62"/>
      <c r="AF289" s="62"/>
      <c r="AG289" s="62"/>
      <c r="AH289" s="62"/>
      <c r="AI289" s="62"/>
      <c r="AJ289" s="62"/>
      <c r="AK289" s="62"/>
      <c r="BA289" s="65"/>
    </row>
    <row r="290" spans="2:53" ht="12.75">
      <c r="B290" s="62" t="s">
        <v>348</v>
      </c>
      <c r="C290" s="62"/>
      <c r="D290" s="62"/>
      <c r="E290" s="62"/>
      <c r="F290" s="62"/>
      <c r="H290" s="1106" t="s">
        <v>1635</v>
      </c>
      <c r="I290" s="1106"/>
      <c r="J290" s="1106"/>
      <c r="K290" s="1106"/>
      <c r="L290" s="1106"/>
      <c r="M290" s="1106"/>
      <c r="N290" s="1106"/>
      <c r="O290" s="1106"/>
      <c r="P290" s="1106"/>
      <c r="Q290" s="1106"/>
      <c r="R290" s="1106"/>
      <c r="T290" s="62" t="s">
        <v>400</v>
      </c>
      <c r="V290" s="62"/>
      <c r="W290" s="62"/>
      <c r="X290" s="62"/>
      <c r="Y290" s="62"/>
      <c r="AA290" s="1106" t="s">
        <v>1613</v>
      </c>
      <c r="AB290" s="1106"/>
      <c r="AC290" s="1106"/>
      <c r="AD290" s="1106"/>
      <c r="AE290" s="1106"/>
      <c r="AF290" s="1106"/>
      <c r="AG290" s="1106"/>
      <c r="AH290" s="1106"/>
      <c r="AI290" s="1106"/>
      <c r="AJ290" s="1106"/>
      <c r="AK290" s="1106"/>
      <c r="BA290" s="65"/>
    </row>
    <row r="291" spans="2:53" ht="12.75">
      <c r="B291" s="62" t="s">
        <v>546</v>
      </c>
      <c r="C291" s="62"/>
      <c r="D291" s="62"/>
      <c r="E291" s="62"/>
      <c r="F291" s="62"/>
      <c r="H291" s="1105" t="s">
        <v>1636</v>
      </c>
      <c r="I291" s="1105"/>
      <c r="J291" s="1105"/>
      <c r="K291" s="1105"/>
      <c r="L291" s="1105"/>
      <c r="M291" s="1105"/>
      <c r="N291" s="1105"/>
      <c r="O291" s="1105"/>
      <c r="P291" s="1105"/>
      <c r="Q291" s="1105"/>
      <c r="R291" s="1105"/>
      <c r="T291" s="62" t="s">
        <v>546</v>
      </c>
      <c r="V291" s="62"/>
      <c r="W291" s="62"/>
      <c r="X291" s="62"/>
      <c r="Y291" s="62"/>
      <c r="AA291" s="1105"/>
      <c r="AB291" s="1105"/>
      <c r="AC291" s="1105"/>
      <c r="AD291" s="1105"/>
      <c r="AE291" s="1105"/>
      <c r="AF291" s="1105"/>
      <c r="AG291" s="1105"/>
      <c r="AH291" s="1105"/>
      <c r="AI291" s="1105"/>
      <c r="AJ291" s="1105"/>
      <c r="AK291" s="1105"/>
      <c r="BA291" s="65"/>
    </row>
    <row r="292" spans="2:53" ht="12.75">
      <c r="B292" s="62" t="s">
        <v>547</v>
      </c>
      <c r="C292" s="62"/>
      <c r="D292" s="62"/>
      <c r="E292" s="62"/>
      <c r="F292" s="62"/>
      <c r="H292" s="1105" t="s">
        <v>1637</v>
      </c>
      <c r="I292" s="1105"/>
      <c r="J292" s="1105"/>
      <c r="K292" s="1105"/>
      <c r="L292" s="1105"/>
      <c r="M292" s="1105"/>
      <c r="N292" s="1105"/>
      <c r="O292" s="1105"/>
      <c r="P292" s="1105"/>
      <c r="Q292" s="1105"/>
      <c r="R292" s="1105"/>
      <c r="T292" s="62" t="s">
        <v>82</v>
      </c>
      <c r="V292" s="62"/>
      <c r="W292" s="62"/>
      <c r="X292" s="62"/>
      <c r="Y292" s="62"/>
      <c r="AA292" s="1105"/>
      <c r="AB292" s="1105"/>
      <c r="AC292" s="1105"/>
      <c r="AD292" s="1105"/>
      <c r="AE292" s="1105"/>
      <c r="AF292" s="1105"/>
      <c r="AG292" s="1105"/>
      <c r="AH292" s="1105"/>
      <c r="AI292" s="1105"/>
      <c r="AJ292" s="1105"/>
      <c r="AK292" s="1105"/>
      <c r="BA292" s="65"/>
    </row>
    <row r="293" spans="2:53" ht="12.75" customHeight="1">
      <c r="B293" s="62" t="s">
        <v>95</v>
      </c>
      <c r="C293" s="62"/>
      <c r="D293" s="62"/>
      <c r="E293" s="62"/>
      <c r="F293" s="62"/>
      <c r="H293" s="1105" t="s">
        <v>1635</v>
      </c>
      <c r="I293" s="1105"/>
      <c r="J293" s="1105"/>
      <c r="K293" s="1105"/>
      <c r="L293" s="1105"/>
      <c r="M293" s="1105"/>
      <c r="N293" s="1105"/>
      <c r="O293" s="1105"/>
      <c r="P293" s="1105"/>
      <c r="Q293" s="1105"/>
      <c r="R293" s="1105"/>
      <c r="T293" s="62" t="s">
        <v>95</v>
      </c>
      <c r="V293" s="62"/>
      <c r="W293" s="62"/>
      <c r="X293" s="62"/>
      <c r="Y293" s="62"/>
      <c r="AA293" s="1105"/>
      <c r="AB293" s="1105"/>
      <c r="AC293" s="1105"/>
      <c r="AD293" s="1105"/>
      <c r="AE293" s="1105"/>
      <c r="AF293" s="1105"/>
      <c r="AG293" s="1105"/>
      <c r="AH293" s="1105"/>
      <c r="AI293" s="1105"/>
      <c r="AJ293" s="1105"/>
      <c r="AK293" s="1105"/>
      <c r="BA293" s="65"/>
    </row>
    <row r="294" spans="2:53" ht="12.75" customHeight="1">
      <c r="B294" s="62" t="s">
        <v>96</v>
      </c>
      <c r="C294" s="62"/>
      <c r="D294" s="62"/>
      <c r="E294" s="62"/>
      <c r="F294" s="62"/>
      <c r="G294" s="62"/>
      <c r="H294" s="1142" t="s">
        <v>1638</v>
      </c>
      <c r="I294" s="1125"/>
      <c r="J294" s="1125"/>
      <c r="K294" s="1125"/>
      <c r="L294" s="1125"/>
      <c r="M294" s="1125"/>
      <c r="N294" s="8" t="s">
        <v>223</v>
      </c>
      <c r="O294" s="8"/>
      <c r="P294" s="1141"/>
      <c r="Q294" s="1141"/>
      <c r="R294" s="1141"/>
      <c r="S294" s="62"/>
      <c r="T294" s="62" t="s">
        <v>96</v>
      </c>
      <c r="V294" s="62"/>
      <c r="W294" s="62"/>
      <c r="X294" s="62"/>
      <c r="Y294" s="62"/>
      <c r="AA294" s="1125"/>
      <c r="AB294" s="1125"/>
      <c r="AC294" s="1125"/>
      <c r="AD294" s="1125"/>
      <c r="AE294" s="1125"/>
      <c r="AF294" s="1125"/>
      <c r="AG294" s="8" t="s">
        <v>223</v>
      </c>
      <c r="AH294" s="8"/>
      <c r="AI294" s="1141"/>
      <c r="AJ294" s="1141"/>
      <c r="AK294" s="1141"/>
      <c r="BA294" s="65"/>
    </row>
    <row r="295" spans="2:53" ht="12.75" customHeight="1">
      <c r="B295" s="62" t="s">
        <v>97</v>
      </c>
      <c r="C295" s="62"/>
      <c r="D295" s="62"/>
      <c r="E295" s="62"/>
      <c r="F295" s="62"/>
      <c r="G295" s="62"/>
      <c r="H295" s="1127" t="s">
        <v>1639</v>
      </c>
      <c r="I295" s="1128"/>
      <c r="J295" s="1128"/>
      <c r="K295" s="1128"/>
      <c r="L295" s="1128"/>
      <c r="M295" s="1128"/>
      <c r="N295" s="64"/>
      <c r="O295" s="64"/>
      <c r="P295" s="66"/>
      <c r="Q295" s="66"/>
      <c r="R295" s="66"/>
      <c r="S295" s="62"/>
      <c r="T295" s="62" t="s">
        <v>97</v>
      </c>
      <c r="V295" s="62"/>
      <c r="W295" s="62"/>
      <c r="X295" s="62"/>
      <c r="Y295" s="62"/>
      <c r="AA295" s="1128"/>
      <c r="AB295" s="1128"/>
      <c r="AC295" s="1128"/>
      <c r="AD295" s="1128"/>
      <c r="AE295" s="1128"/>
      <c r="AF295" s="1128"/>
      <c r="AG295" s="64"/>
      <c r="AH295" s="64"/>
      <c r="AI295" s="66"/>
      <c r="AJ295" s="66"/>
      <c r="AK295" s="66"/>
      <c r="BA295" s="65"/>
    </row>
    <row r="296" spans="2:53" ht="12.75" customHeight="1">
      <c r="B296" s="62" t="s">
        <v>83</v>
      </c>
      <c r="C296" s="62"/>
      <c r="D296" s="62"/>
      <c r="E296" s="62"/>
      <c r="F296" s="62"/>
      <c r="G296" s="62"/>
      <c r="H296" s="1105" t="s">
        <v>1640</v>
      </c>
      <c r="I296" s="1105"/>
      <c r="J296" s="1105"/>
      <c r="K296" s="1105"/>
      <c r="L296" s="1105"/>
      <c r="M296" s="1105"/>
      <c r="N296" s="1106"/>
      <c r="O296" s="1106"/>
      <c r="P296" s="1106"/>
      <c r="Q296" s="1106"/>
      <c r="R296" s="1106"/>
      <c r="S296" s="62"/>
      <c r="T296" s="62" t="s">
        <v>83</v>
      </c>
      <c r="V296" s="62"/>
      <c r="W296" s="62"/>
      <c r="X296" s="62"/>
      <c r="Y296" s="62"/>
      <c r="AA296" s="1105"/>
      <c r="AB296" s="1105"/>
      <c r="AC296" s="1105"/>
      <c r="AD296" s="1105"/>
      <c r="AE296" s="1105"/>
      <c r="AF296" s="1105"/>
      <c r="AG296" s="1106"/>
      <c r="AH296" s="1106"/>
      <c r="AI296" s="1106"/>
      <c r="AJ296" s="1106"/>
      <c r="AK296" s="1106"/>
      <c r="BA296" s="65"/>
    </row>
    <row r="297" spans="2:53" ht="12.75">
      <c r="BA297" s="65"/>
    </row>
    <row r="298" spans="2:53" ht="12.75">
      <c r="B298" s="62" t="s">
        <v>84</v>
      </c>
      <c r="C298" s="62"/>
      <c r="D298" s="62"/>
      <c r="E298" s="62"/>
      <c r="F298" s="62"/>
      <c r="H298" s="1106" t="s">
        <v>1635</v>
      </c>
      <c r="I298" s="1106"/>
      <c r="J298" s="1106"/>
      <c r="K298" s="1106"/>
      <c r="L298" s="1106"/>
      <c r="M298" s="1106"/>
      <c r="N298" s="1106"/>
      <c r="O298" s="1106"/>
      <c r="P298" s="1106"/>
      <c r="Q298" s="1106"/>
      <c r="R298" s="1106"/>
      <c r="T298" s="8" t="s">
        <v>1005</v>
      </c>
      <c r="V298" s="62"/>
      <c r="W298" s="62"/>
      <c r="X298" s="62"/>
      <c r="Y298" s="62"/>
      <c r="AA298" s="1107" t="s">
        <v>1677</v>
      </c>
      <c r="AB298" s="1106"/>
      <c r="AC298" s="1106"/>
      <c r="AD298" s="1106"/>
      <c r="AE298" s="1106"/>
      <c r="AF298" s="1106"/>
      <c r="AG298" s="1106"/>
      <c r="AH298" s="1106"/>
      <c r="AI298" s="1106"/>
      <c r="AJ298" s="1106"/>
      <c r="AK298" s="1106"/>
      <c r="BA298" s="65"/>
    </row>
    <row r="299" spans="2:53" ht="12.75">
      <c r="B299" s="62" t="s">
        <v>546</v>
      </c>
      <c r="C299" s="62"/>
      <c r="D299" s="62"/>
      <c r="E299" s="62"/>
      <c r="F299" s="62"/>
      <c r="H299" s="1105" t="s">
        <v>1641</v>
      </c>
      <c r="I299" s="1105"/>
      <c r="J299" s="1105"/>
      <c r="K299" s="1105"/>
      <c r="L299" s="1105"/>
      <c r="M299" s="1105"/>
      <c r="N299" s="1105"/>
      <c r="O299" s="1105"/>
      <c r="P299" s="1105"/>
      <c r="Q299" s="1105"/>
      <c r="R299" s="1105"/>
      <c r="T299" s="62" t="s">
        <v>546</v>
      </c>
      <c r="V299" s="62"/>
      <c r="W299" s="62"/>
      <c r="X299" s="62"/>
      <c r="Y299" s="62"/>
      <c r="AA299" s="1126" t="s">
        <v>1678</v>
      </c>
      <c r="AB299" s="1105"/>
      <c r="AC299" s="1105"/>
      <c r="AD299" s="1105"/>
      <c r="AE299" s="1105"/>
      <c r="AF299" s="1105"/>
      <c r="AG299" s="1105"/>
      <c r="AH299" s="1105"/>
      <c r="AI299" s="1105"/>
      <c r="AJ299" s="1105"/>
      <c r="AK299" s="1105"/>
      <c r="BA299" s="65"/>
    </row>
    <row r="300" spans="2:53" ht="12.75">
      <c r="B300" s="62" t="s">
        <v>547</v>
      </c>
      <c r="C300" s="62"/>
      <c r="D300" s="62"/>
      <c r="E300" s="62"/>
      <c r="F300" s="62"/>
      <c r="H300" s="1105" t="s">
        <v>1637</v>
      </c>
      <c r="I300" s="1105"/>
      <c r="J300" s="1105"/>
      <c r="K300" s="1105"/>
      <c r="L300" s="1105"/>
      <c r="M300" s="1105"/>
      <c r="N300" s="1105"/>
      <c r="O300" s="1105"/>
      <c r="P300" s="1105"/>
      <c r="Q300" s="1105"/>
      <c r="R300" s="1105"/>
      <c r="T300" s="62" t="s">
        <v>82</v>
      </c>
      <c r="V300" s="62"/>
      <c r="W300" s="62"/>
      <c r="X300" s="62"/>
      <c r="Y300" s="62"/>
      <c r="AA300" s="1126" t="s">
        <v>1679</v>
      </c>
      <c r="AB300" s="1105"/>
      <c r="AC300" s="1105"/>
      <c r="AD300" s="1105"/>
      <c r="AE300" s="1105"/>
      <c r="AF300" s="1105"/>
      <c r="AG300" s="1105"/>
      <c r="AH300" s="1105"/>
      <c r="AI300" s="1105"/>
      <c r="AJ300" s="1105"/>
      <c r="AK300" s="1105"/>
      <c r="BA300" s="65"/>
    </row>
    <row r="301" spans="2:53" ht="12.75">
      <c r="B301" s="62" t="s">
        <v>95</v>
      </c>
      <c r="C301" s="62"/>
      <c r="D301" s="62"/>
      <c r="E301" s="62"/>
      <c r="F301" s="62"/>
      <c r="H301" s="1105" t="s">
        <v>1635</v>
      </c>
      <c r="I301" s="1105"/>
      <c r="J301" s="1105"/>
      <c r="K301" s="1105"/>
      <c r="L301" s="1105"/>
      <c r="M301" s="1105"/>
      <c r="N301" s="1105"/>
      <c r="O301" s="1105"/>
      <c r="P301" s="1105"/>
      <c r="Q301" s="1105"/>
      <c r="R301" s="1105"/>
      <c r="T301" s="62" t="s">
        <v>95</v>
      </c>
      <c r="V301" s="62"/>
      <c r="W301" s="62"/>
      <c r="X301" s="62"/>
      <c r="Y301" s="62"/>
      <c r="AA301" s="1126" t="s">
        <v>1680</v>
      </c>
      <c r="AB301" s="1105"/>
      <c r="AC301" s="1105"/>
      <c r="AD301" s="1105"/>
      <c r="AE301" s="1105"/>
      <c r="AF301" s="1105"/>
      <c r="AG301" s="1105"/>
      <c r="AH301" s="1105"/>
      <c r="AI301" s="1105"/>
      <c r="AJ301" s="1105"/>
      <c r="AK301" s="1105"/>
      <c r="BA301" s="65"/>
    </row>
    <row r="302" spans="2:53" ht="12.75">
      <c r="B302" s="62" t="s">
        <v>96</v>
      </c>
      <c r="C302" s="62"/>
      <c r="D302" s="62"/>
      <c r="E302" s="62"/>
      <c r="F302" s="62"/>
      <c r="G302" s="62"/>
      <c r="H302" s="1142" t="s">
        <v>1638</v>
      </c>
      <c r="I302" s="1125"/>
      <c r="J302" s="1125"/>
      <c r="K302" s="1125"/>
      <c r="L302" s="1125"/>
      <c r="M302" s="1125"/>
      <c r="N302" s="8" t="s">
        <v>223</v>
      </c>
      <c r="O302" s="8"/>
      <c r="P302" s="1141"/>
      <c r="Q302" s="1141"/>
      <c r="R302" s="1141"/>
      <c r="S302" s="62"/>
      <c r="T302" s="62" t="s">
        <v>96</v>
      </c>
      <c r="V302" s="62"/>
      <c r="W302" s="62"/>
      <c r="X302" s="62"/>
      <c r="Y302" s="62"/>
      <c r="AA302" s="1142" t="s">
        <v>1681</v>
      </c>
      <c r="AB302" s="1125"/>
      <c r="AC302" s="1125"/>
      <c r="AD302" s="1125"/>
      <c r="AE302" s="1125"/>
      <c r="AF302" s="1125"/>
      <c r="AG302" s="8" t="s">
        <v>223</v>
      </c>
      <c r="AH302" s="8"/>
      <c r="AI302" s="1141"/>
      <c r="AJ302" s="1141"/>
      <c r="AK302" s="1141"/>
      <c r="BA302" s="65"/>
    </row>
    <row r="303" spans="2:53" ht="12.75">
      <c r="B303" s="62" t="s">
        <v>97</v>
      </c>
      <c r="C303" s="62"/>
      <c r="D303" s="62"/>
      <c r="E303" s="62"/>
      <c r="F303" s="62"/>
      <c r="G303" s="62"/>
      <c r="H303" s="1127" t="s">
        <v>1639</v>
      </c>
      <c r="I303" s="1128"/>
      <c r="J303" s="1128"/>
      <c r="K303" s="1128"/>
      <c r="L303" s="1128"/>
      <c r="M303" s="1128"/>
      <c r="N303" s="64"/>
      <c r="O303" s="64"/>
      <c r="P303" s="66"/>
      <c r="Q303" s="66"/>
      <c r="R303" s="66"/>
      <c r="S303" s="62"/>
      <c r="T303" s="62" t="s">
        <v>97</v>
      </c>
      <c r="V303" s="62"/>
      <c r="W303" s="62"/>
      <c r="X303" s="62"/>
      <c r="Y303" s="62"/>
      <c r="AA303" s="1128"/>
      <c r="AB303" s="1128"/>
      <c r="AC303" s="1128"/>
      <c r="AD303" s="1128"/>
      <c r="AE303" s="1128"/>
      <c r="AF303" s="1128"/>
      <c r="AG303" s="64"/>
      <c r="AH303" s="64"/>
      <c r="AI303" s="66"/>
      <c r="AJ303" s="66"/>
      <c r="AK303" s="66"/>
      <c r="BA303" s="65"/>
    </row>
    <row r="304" spans="2:53" ht="12.75">
      <c r="B304" s="62" t="s">
        <v>83</v>
      </c>
      <c r="C304" s="62"/>
      <c r="D304" s="62"/>
      <c r="E304" s="62"/>
      <c r="F304" s="62"/>
      <c r="G304" s="62"/>
      <c r="H304" s="1105" t="s">
        <v>1640</v>
      </c>
      <c r="I304" s="1105"/>
      <c r="J304" s="1105"/>
      <c r="K304" s="1105"/>
      <c r="L304" s="1105"/>
      <c r="M304" s="1105"/>
      <c r="N304" s="1106"/>
      <c r="O304" s="1106"/>
      <c r="P304" s="1106"/>
      <c r="Q304" s="1106"/>
      <c r="R304" s="1106"/>
      <c r="S304" s="62"/>
      <c r="T304" s="62" t="s">
        <v>83</v>
      </c>
      <c r="V304" s="62"/>
      <c r="W304" s="62"/>
      <c r="X304" s="62"/>
      <c r="Y304" s="62"/>
      <c r="AA304" s="1105"/>
      <c r="AB304" s="1105"/>
      <c r="AC304" s="1105"/>
      <c r="AD304" s="1105"/>
      <c r="AE304" s="1105"/>
      <c r="AF304" s="1105"/>
      <c r="AG304" s="1106"/>
      <c r="AH304" s="1106"/>
      <c r="AI304" s="1106"/>
      <c r="AJ304" s="1106"/>
      <c r="AK304" s="1106"/>
      <c r="BA304" s="65"/>
    </row>
    <row r="305" spans="1:53" ht="12.75">
      <c r="B305" s="62"/>
      <c r="C305" s="62"/>
      <c r="D305" s="62"/>
      <c r="E305" s="62"/>
      <c r="F305" s="62"/>
      <c r="G305" s="263"/>
      <c r="H305" s="17"/>
      <c r="I305" s="17"/>
      <c r="J305" s="17"/>
      <c r="K305" s="17"/>
      <c r="L305" s="17"/>
      <c r="M305" s="17"/>
      <c r="N305" s="17"/>
      <c r="O305" s="17"/>
      <c r="P305" s="17"/>
      <c r="Q305" s="17"/>
      <c r="R305" s="17"/>
      <c r="S305" s="263"/>
      <c r="T305" s="62"/>
      <c r="V305" s="62"/>
      <c r="W305" s="62"/>
      <c r="X305" s="62"/>
      <c r="Y305" s="62"/>
      <c r="AA305" s="17"/>
      <c r="AB305" s="17"/>
      <c r="AC305" s="17"/>
      <c r="AD305" s="17"/>
      <c r="AE305" s="17"/>
      <c r="AF305" s="17"/>
      <c r="AG305" s="17"/>
      <c r="AH305" s="17"/>
      <c r="AI305" s="17"/>
      <c r="AJ305" s="17"/>
      <c r="AK305" s="17"/>
      <c r="BA305" s="65"/>
    </row>
    <row r="306" spans="1:53" ht="12.75" customHeight="1">
      <c r="B306" s="8" t="s">
        <v>1046</v>
      </c>
      <c r="C306" s="62"/>
      <c r="D306" s="62"/>
      <c r="E306" s="62"/>
      <c r="F306" s="62"/>
      <c r="H306" s="1106" t="s">
        <v>1613</v>
      </c>
      <c r="I306" s="1106"/>
      <c r="J306" s="1106"/>
      <c r="K306" s="1106"/>
      <c r="L306" s="1106"/>
      <c r="M306" s="1106"/>
      <c r="N306" s="1106"/>
      <c r="O306" s="1106"/>
      <c r="P306" s="1106"/>
      <c r="Q306" s="1106"/>
      <c r="R306" s="1106"/>
      <c r="S306" s="62"/>
      <c r="T306" s="62" t="s">
        <v>401</v>
      </c>
      <c r="V306" s="62"/>
      <c r="W306" s="62"/>
      <c r="X306" s="62"/>
      <c r="Y306" s="62"/>
      <c r="AA306" s="1106" t="s">
        <v>671</v>
      </c>
      <c r="AB306" s="1106"/>
      <c r="AC306" s="1106"/>
      <c r="AD306" s="1106"/>
      <c r="AE306" s="1106"/>
      <c r="AF306" s="1106"/>
      <c r="AG306" s="1106"/>
      <c r="AH306" s="1106"/>
      <c r="AI306" s="1106"/>
      <c r="AJ306" s="1106"/>
      <c r="AK306" s="1106"/>
      <c r="BA306" s="65"/>
    </row>
    <row r="307" spans="1:53" ht="12.75">
      <c r="B307" s="62" t="s">
        <v>546</v>
      </c>
      <c r="C307" s="62"/>
      <c r="D307" s="62"/>
      <c r="E307" s="62"/>
      <c r="F307" s="62"/>
      <c r="H307" s="1105"/>
      <c r="I307" s="1105"/>
      <c r="J307" s="1105"/>
      <c r="K307" s="1105"/>
      <c r="L307" s="1105"/>
      <c r="M307" s="1105"/>
      <c r="N307" s="1105"/>
      <c r="O307" s="1105"/>
      <c r="P307" s="1105"/>
      <c r="Q307" s="1105"/>
      <c r="R307" s="1105"/>
      <c r="S307" s="62"/>
      <c r="T307" s="62" t="s">
        <v>546</v>
      </c>
      <c r="V307" s="62"/>
      <c r="W307" s="62"/>
      <c r="X307" s="62"/>
      <c r="Y307" s="62"/>
      <c r="AA307" s="1105"/>
      <c r="AB307" s="1105"/>
      <c r="AC307" s="1105"/>
      <c r="AD307" s="1105"/>
      <c r="AE307" s="1105"/>
      <c r="AF307" s="1105"/>
      <c r="AG307" s="1105"/>
      <c r="AH307" s="1105"/>
      <c r="AI307" s="1105"/>
      <c r="AJ307" s="1105"/>
      <c r="AK307" s="1105"/>
      <c r="BA307" s="65"/>
    </row>
    <row r="308" spans="1:53" ht="12.75">
      <c r="B308" s="62" t="s">
        <v>547</v>
      </c>
      <c r="C308" s="62"/>
      <c r="D308" s="62"/>
      <c r="E308" s="62"/>
      <c r="F308" s="62"/>
      <c r="H308" s="1105"/>
      <c r="I308" s="1105"/>
      <c r="J308" s="1105"/>
      <c r="K308" s="1105"/>
      <c r="L308" s="1105"/>
      <c r="M308" s="1105"/>
      <c r="N308" s="1105"/>
      <c r="O308" s="1105"/>
      <c r="P308" s="1105"/>
      <c r="Q308" s="1105"/>
      <c r="R308" s="1105"/>
      <c r="S308" s="62"/>
      <c r="T308" s="62" t="s">
        <v>82</v>
      </c>
      <c r="V308" s="62"/>
      <c r="W308" s="62"/>
      <c r="X308" s="62"/>
      <c r="Y308" s="62"/>
      <c r="AA308" s="1105"/>
      <c r="AB308" s="1105"/>
      <c r="AC308" s="1105"/>
      <c r="AD308" s="1105"/>
      <c r="AE308" s="1105"/>
      <c r="AF308" s="1105"/>
      <c r="AG308" s="1105"/>
      <c r="AH308" s="1105"/>
      <c r="AI308" s="1105"/>
      <c r="AJ308" s="1105"/>
      <c r="AK308" s="1105"/>
      <c r="BA308" s="65"/>
    </row>
    <row r="309" spans="1:53" ht="12.75">
      <c r="B309" s="62" t="s">
        <v>95</v>
      </c>
      <c r="C309" s="62"/>
      <c r="D309" s="62"/>
      <c r="E309" s="62"/>
      <c r="F309" s="62"/>
      <c r="H309" s="1105"/>
      <c r="I309" s="1105"/>
      <c r="J309" s="1105"/>
      <c r="K309" s="1105"/>
      <c r="L309" s="1105"/>
      <c r="M309" s="1105"/>
      <c r="N309" s="1105"/>
      <c r="O309" s="1105"/>
      <c r="P309" s="1105"/>
      <c r="Q309" s="1105"/>
      <c r="R309" s="1105"/>
      <c r="S309" s="62"/>
      <c r="T309" s="62" t="s">
        <v>95</v>
      </c>
      <c r="V309" s="62"/>
      <c r="W309" s="62"/>
      <c r="X309" s="62"/>
      <c r="Y309" s="62"/>
      <c r="AA309" s="1105"/>
      <c r="AB309" s="1105"/>
      <c r="AC309" s="1105"/>
      <c r="AD309" s="1105"/>
      <c r="AE309" s="1105"/>
      <c r="AF309" s="1105"/>
      <c r="AG309" s="1105"/>
      <c r="AH309" s="1105"/>
      <c r="AI309" s="1105"/>
      <c r="AJ309" s="1105"/>
      <c r="AK309" s="1105"/>
      <c r="BA309" s="65"/>
    </row>
    <row r="310" spans="1:53" ht="12.75">
      <c r="B310" s="62" t="s">
        <v>96</v>
      </c>
      <c r="C310" s="62"/>
      <c r="D310" s="62"/>
      <c r="E310" s="62"/>
      <c r="F310" s="62"/>
      <c r="G310" s="62"/>
      <c r="H310" s="1125"/>
      <c r="I310" s="1125"/>
      <c r="J310" s="1125"/>
      <c r="K310" s="1125"/>
      <c r="L310" s="1125"/>
      <c r="M310" s="1125"/>
      <c r="N310" s="8" t="s">
        <v>223</v>
      </c>
      <c r="O310" s="8"/>
      <c r="P310" s="1141"/>
      <c r="Q310" s="1141"/>
      <c r="R310" s="1141"/>
      <c r="S310" s="62"/>
      <c r="T310" s="62" t="s">
        <v>96</v>
      </c>
      <c r="V310" s="62"/>
      <c r="W310" s="62"/>
      <c r="X310" s="62"/>
      <c r="Y310" s="62"/>
      <c r="AA310" s="1125"/>
      <c r="AB310" s="1125"/>
      <c r="AC310" s="1125"/>
      <c r="AD310" s="1125"/>
      <c r="AE310" s="1125"/>
      <c r="AF310" s="1125"/>
      <c r="AG310" s="8" t="s">
        <v>223</v>
      </c>
      <c r="AH310" s="8"/>
      <c r="AI310" s="1141"/>
      <c r="AJ310" s="1141"/>
      <c r="AK310" s="1141"/>
      <c r="BA310" s="65"/>
    </row>
    <row r="311" spans="1:53" ht="12.75">
      <c r="B311" s="62" t="s">
        <v>97</v>
      </c>
      <c r="C311" s="62"/>
      <c r="D311" s="62"/>
      <c r="E311" s="62"/>
      <c r="F311" s="62"/>
      <c r="G311" s="62"/>
      <c r="H311" s="1128"/>
      <c r="I311" s="1128"/>
      <c r="J311" s="1128"/>
      <c r="K311" s="1128"/>
      <c r="L311" s="1128"/>
      <c r="M311" s="1128"/>
      <c r="N311" s="64"/>
      <c r="O311" s="64"/>
      <c r="P311" s="66"/>
      <c r="Q311" s="66"/>
      <c r="R311" s="66"/>
      <c r="S311" s="62"/>
      <c r="T311" s="62" t="s">
        <v>97</v>
      </c>
      <c r="V311" s="62"/>
      <c r="W311" s="62"/>
      <c r="X311" s="62"/>
      <c r="Y311" s="62"/>
      <c r="AA311" s="1128"/>
      <c r="AB311" s="1128"/>
      <c r="AC311" s="1128"/>
      <c r="AD311" s="1128"/>
      <c r="AE311" s="1128"/>
      <c r="AF311" s="1128"/>
      <c r="AG311" s="64"/>
      <c r="AH311" s="64"/>
      <c r="AI311" s="66"/>
      <c r="AJ311" s="66"/>
      <c r="AK311" s="66"/>
      <c r="BA311" s="65"/>
    </row>
    <row r="312" spans="1:53" ht="12.75">
      <c r="B312" s="62" t="s">
        <v>83</v>
      </c>
      <c r="C312" s="62"/>
      <c r="D312" s="62"/>
      <c r="E312" s="62"/>
      <c r="F312" s="62"/>
      <c r="G312" s="62"/>
      <c r="H312" s="1105"/>
      <c r="I312" s="1105"/>
      <c r="J312" s="1105"/>
      <c r="K312" s="1105"/>
      <c r="L312" s="1105"/>
      <c r="M312" s="1105"/>
      <c r="N312" s="1106"/>
      <c r="O312" s="1106"/>
      <c r="P312" s="1106"/>
      <c r="Q312" s="1106"/>
      <c r="R312" s="1106"/>
      <c r="S312" s="62"/>
      <c r="T312" s="62" t="s">
        <v>83</v>
      </c>
      <c r="V312" s="62"/>
      <c r="W312" s="62"/>
      <c r="X312" s="62"/>
      <c r="Y312" s="62"/>
      <c r="AA312" s="1105"/>
      <c r="AB312" s="1105"/>
      <c r="AC312" s="1105"/>
      <c r="AD312" s="1105"/>
      <c r="AE312" s="1105"/>
      <c r="AF312" s="1105"/>
      <c r="AG312" s="1106"/>
      <c r="AH312" s="1106"/>
      <c r="AI312" s="1106"/>
      <c r="AJ312" s="1106"/>
      <c r="AK312" s="1106"/>
      <c r="BA312" s="65"/>
    </row>
    <row r="313" spans="1:53" ht="12.75">
      <c r="BA313" s="65"/>
    </row>
    <row r="314" spans="1:53" ht="12.75">
      <c r="B314" s="8" t="s">
        <v>1047</v>
      </c>
      <c r="C314" s="62"/>
      <c r="D314" s="62"/>
      <c r="E314" s="62"/>
      <c r="F314" s="62"/>
      <c r="H314" s="1106" t="s">
        <v>671</v>
      </c>
      <c r="I314" s="1106"/>
      <c r="J314" s="1106"/>
      <c r="K314" s="1106"/>
      <c r="L314" s="1106"/>
      <c r="M314" s="1106"/>
      <c r="N314" s="1106"/>
      <c r="O314" s="1106"/>
      <c r="P314" s="1106"/>
      <c r="Q314" s="1106"/>
      <c r="R314" s="1106"/>
      <c r="T314" s="62" t="s">
        <v>402</v>
      </c>
      <c r="V314" s="62"/>
      <c r="W314" s="62"/>
      <c r="X314" s="62"/>
      <c r="Y314" s="62"/>
      <c r="AA314" s="1106" t="s">
        <v>1631</v>
      </c>
      <c r="AB314" s="1106"/>
      <c r="AC314" s="1106"/>
      <c r="AD314" s="1106"/>
      <c r="AE314" s="1106"/>
      <c r="AF314" s="1106"/>
      <c r="AG314" s="1106"/>
      <c r="AH314" s="1106"/>
      <c r="AI314" s="1106"/>
      <c r="AJ314" s="1106"/>
      <c r="AK314" s="1106"/>
      <c r="BA314" s="65"/>
    </row>
    <row r="315" spans="1:53" ht="12.75" customHeight="1">
      <c r="B315" s="62" t="s">
        <v>546</v>
      </c>
      <c r="C315" s="62"/>
      <c r="D315" s="62"/>
      <c r="E315" s="62"/>
      <c r="F315" s="62"/>
      <c r="H315" s="1105"/>
      <c r="I315" s="1105"/>
      <c r="J315" s="1105"/>
      <c r="K315" s="1105"/>
      <c r="L315" s="1105"/>
      <c r="M315" s="1105"/>
      <c r="N315" s="1105"/>
      <c r="O315" s="1105"/>
      <c r="P315" s="1105"/>
      <c r="Q315" s="1105"/>
      <c r="R315" s="1105"/>
      <c r="T315" s="62" t="s">
        <v>546</v>
      </c>
      <c r="V315" s="62"/>
      <c r="W315" s="62"/>
      <c r="X315" s="62"/>
      <c r="Y315" s="62"/>
      <c r="AA315" s="1126" t="s">
        <v>1682</v>
      </c>
      <c r="AB315" s="1105"/>
      <c r="AC315" s="1105"/>
      <c r="AD315" s="1105"/>
      <c r="AE315" s="1105"/>
      <c r="AF315" s="1105"/>
      <c r="AG315" s="1105"/>
      <c r="AH315" s="1105"/>
      <c r="AI315" s="1105"/>
      <c r="AJ315" s="1105"/>
      <c r="AK315" s="1105"/>
      <c r="BA315" s="65"/>
    </row>
    <row r="316" spans="1:53" ht="12.75">
      <c r="B316" s="62" t="s">
        <v>547</v>
      </c>
      <c r="C316" s="62"/>
      <c r="D316" s="62"/>
      <c r="E316" s="62"/>
      <c r="F316" s="62"/>
      <c r="H316" s="1105"/>
      <c r="I316" s="1105"/>
      <c r="J316" s="1105"/>
      <c r="K316" s="1105"/>
      <c r="L316" s="1105"/>
      <c r="M316" s="1105"/>
      <c r="N316" s="1105"/>
      <c r="O316" s="1105"/>
      <c r="P316" s="1105"/>
      <c r="Q316" s="1105"/>
      <c r="R316" s="1105"/>
      <c r="T316" s="62" t="s">
        <v>82</v>
      </c>
      <c r="V316" s="62"/>
      <c r="W316" s="62"/>
      <c r="X316" s="62"/>
      <c r="Y316" s="62"/>
      <c r="AA316" s="1105" t="s">
        <v>1630</v>
      </c>
      <c r="AB316" s="1105"/>
      <c r="AC316" s="1105"/>
      <c r="AD316" s="1105"/>
      <c r="AE316" s="1105"/>
      <c r="AF316" s="1105"/>
      <c r="AG316" s="1105"/>
      <c r="AH316" s="1105"/>
      <c r="AI316" s="1105"/>
      <c r="AJ316" s="1105"/>
      <c r="AK316" s="1105"/>
      <c r="BA316" s="65"/>
    </row>
    <row r="317" spans="1:53" ht="12.75" customHeight="1">
      <c r="A317" s="43"/>
      <c r="B317" s="62" t="s">
        <v>95</v>
      </c>
      <c r="C317" s="62"/>
      <c r="D317" s="62"/>
      <c r="E317" s="62"/>
      <c r="F317" s="62"/>
      <c r="H317" s="1105"/>
      <c r="I317" s="1105"/>
      <c r="J317" s="1105"/>
      <c r="K317" s="1105"/>
      <c r="L317" s="1105"/>
      <c r="M317" s="1105"/>
      <c r="N317" s="1105"/>
      <c r="O317" s="1105"/>
      <c r="P317" s="1105"/>
      <c r="Q317" s="1105"/>
      <c r="R317" s="1105"/>
      <c r="T317" s="62" t="s">
        <v>95</v>
      </c>
      <c r="V317" s="62"/>
      <c r="W317" s="62"/>
      <c r="X317" s="62"/>
      <c r="Y317" s="62"/>
      <c r="AA317" s="1105" t="s">
        <v>1632</v>
      </c>
      <c r="AB317" s="1105"/>
      <c r="AC317" s="1105"/>
      <c r="AD317" s="1105"/>
      <c r="AE317" s="1105"/>
      <c r="AF317" s="1105"/>
      <c r="AG317" s="1105"/>
      <c r="AH317" s="1105"/>
      <c r="AI317" s="1105"/>
      <c r="AJ317" s="1105"/>
      <c r="AK317" s="1105"/>
      <c r="AL317" s="43"/>
    </row>
    <row r="318" spans="1:53" ht="12.75">
      <c r="A318" s="43"/>
      <c r="B318" s="62" t="s">
        <v>96</v>
      </c>
      <c r="C318" s="62"/>
      <c r="D318" s="62"/>
      <c r="E318" s="62"/>
      <c r="F318" s="62"/>
      <c r="G318" s="62"/>
      <c r="H318" s="1125"/>
      <c r="I318" s="1125"/>
      <c r="J318" s="1125"/>
      <c r="K318" s="1125"/>
      <c r="L318" s="1125"/>
      <c r="M318" s="1125"/>
      <c r="N318" s="8" t="s">
        <v>223</v>
      </c>
      <c r="O318" s="8"/>
      <c r="P318" s="1141"/>
      <c r="Q318" s="1141"/>
      <c r="R318" s="1141"/>
      <c r="S318" s="62"/>
      <c r="T318" s="62" t="s">
        <v>96</v>
      </c>
      <c r="V318" s="62"/>
      <c r="W318" s="62"/>
      <c r="X318" s="62"/>
      <c r="Y318" s="62"/>
      <c r="AA318" s="1142" t="s">
        <v>1633</v>
      </c>
      <c r="AB318" s="1125"/>
      <c r="AC318" s="1125"/>
      <c r="AD318" s="1125"/>
      <c r="AE318" s="1125"/>
      <c r="AF318" s="1125"/>
      <c r="AG318" s="8" t="s">
        <v>223</v>
      </c>
      <c r="AH318" s="8"/>
      <c r="AI318" s="1141"/>
      <c r="AJ318" s="1141"/>
      <c r="AK318" s="1141"/>
      <c r="AL318" s="43"/>
    </row>
    <row r="319" spans="1:53" ht="12.75">
      <c r="A319" s="43"/>
      <c r="B319" s="62" t="s">
        <v>97</v>
      </c>
      <c r="C319" s="62"/>
      <c r="D319" s="62"/>
      <c r="E319" s="62"/>
      <c r="F319" s="62"/>
      <c r="G319" s="62"/>
      <c r="H319" s="1128"/>
      <c r="I319" s="1128"/>
      <c r="J319" s="1128"/>
      <c r="K319" s="1128"/>
      <c r="L319" s="1128"/>
      <c r="M319" s="1128"/>
      <c r="N319" s="64"/>
      <c r="O319" s="64"/>
      <c r="P319" s="66"/>
      <c r="Q319" s="66"/>
      <c r="R319" s="66"/>
      <c r="S319" s="62"/>
      <c r="T319" s="62" t="s">
        <v>97</v>
      </c>
      <c r="V319" s="62"/>
      <c r="W319" s="62"/>
      <c r="X319" s="62"/>
      <c r="Y319" s="62"/>
      <c r="AA319" s="1127" t="s">
        <v>1634</v>
      </c>
      <c r="AB319" s="1128"/>
      <c r="AC319" s="1128"/>
      <c r="AD319" s="1128"/>
      <c r="AE319" s="1128"/>
      <c r="AF319" s="1128"/>
      <c r="AG319" s="64"/>
      <c r="AH319" s="64"/>
      <c r="AI319" s="66"/>
      <c r="AJ319" s="66"/>
      <c r="AK319" s="66"/>
      <c r="AL319" s="43"/>
    </row>
    <row r="320" spans="1:53" ht="12.75">
      <c r="A320" s="43"/>
      <c r="B320" s="62" t="s">
        <v>83</v>
      </c>
      <c r="C320" s="62"/>
      <c r="D320" s="62"/>
      <c r="E320" s="62"/>
      <c r="F320" s="62"/>
      <c r="G320" s="62"/>
      <c r="H320" s="1105"/>
      <c r="I320" s="1105"/>
      <c r="J320" s="1105"/>
      <c r="K320" s="1105"/>
      <c r="L320" s="1105"/>
      <c r="M320" s="1105"/>
      <c r="N320" s="1106"/>
      <c r="O320" s="1106"/>
      <c r="P320" s="1106"/>
      <c r="Q320" s="1106"/>
      <c r="R320" s="1106"/>
      <c r="S320" s="62"/>
      <c r="T320" s="62" t="s">
        <v>83</v>
      </c>
      <c r="V320" s="62"/>
      <c r="W320" s="62"/>
      <c r="X320" s="62"/>
      <c r="Y320" s="62"/>
      <c r="AA320" s="1105"/>
      <c r="AB320" s="1105"/>
      <c r="AC320" s="1105"/>
      <c r="AD320" s="1105"/>
      <c r="AE320" s="1105"/>
      <c r="AF320" s="1105"/>
      <c r="AG320" s="1106"/>
      <c r="AH320" s="1106"/>
      <c r="AI320" s="1106"/>
      <c r="AJ320" s="1106"/>
      <c r="AK320" s="1106"/>
      <c r="AL320" s="43"/>
    </row>
    <row r="321" spans="1:53" ht="12.75">
      <c r="A321" s="43"/>
      <c r="B321" s="263"/>
      <c r="C321" s="263"/>
      <c r="D321" s="263"/>
      <c r="E321" s="263"/>
      <c r="F321" s="263"/>
      <c r="G321" s="263"/>
      <c r="H321" s="43"/>
      <c r="I321" s="43"/>
      <c r="J321" s="43"/>
      <c r="K321" s="43"/>
      <c r="L321" s="43"/>
      <c r="M321" s="43"/>
      <c r="N321" s="43"/>
      <c r="O321" s="43"/>
      <c r="P321" s="262"/>
      <c r="Q321" s="262"/>
      <c r="R321" s="262"/>
      <c r="S321" s="262"/>
      <c r="T321" s="262"/>
      <c r="U321" s="262"/>
      <c r="V321" s="137"/>
      <c r="W321" s="137"/>
      <c r="X321" s="66"/>
      <c r="Y321" s="66"/>
      <c r="Z321" s="66"/>
      <c r="AA321" s="43"/>
      <c r="AB321" s="43"/>
      <c r="AC321" s="43"/>
      <c r="AD321" s="43"/>
      <c r="AE321" s="43"/>
      <c r="AF321" s="43"/>
      <c r="AG321" s="43"/>
      <c r="AH321" s="43"/>
      <c r="AI321" s="43"/>
      <c r="AJ321" s="43"/>
      <c r="AK321" s="43"/>
      <c r="AL321" s="43"/>
    </row>
    <row r="322" spans="1:53" ht="12.75">
      <c r="A322" s="43"/>
      <c r="B322" s="62" t="s">
        <v>403</v>
      </c>
      <c r="C322" s="62"/>
      <c r="D322" s="62"/>
      <c r="E322" s="62"/>
      <c r="F322" s="62"/>
      <c r="H322" s="1107" t="s">
        <v>671</v>
      </c>
      <c r="I322" s="1106"/>
      <c r="J322" s="1106"/>
      <c r="K322" s="1106"/>
      <c r="L322" s="1106"/>
      <c r="M322" s="1106"/>
      <c r="N322" s="1106"/>
      <c r="O322" s="1106"/>
      <c r="P322" s="1106"/>
      <c r="Q322" s="1106"/>
      <c r="R322" s="1106"/>
      <c r="T322" s="62" t="s">
        <v>404</v>
      </c>
      <c r="V322" s="62"/>
      <c r="W322" s="62"/>
      <c r="X322" s="62"/>
      <c r="Y322" s="62"/>
      <c r="AA322" s="1106" t="s">
        <v>671</v>
      </c>
      <c r="AB322" s="1106"/>
      <c r="AC322" s="1106"/>
      <c r="AD322" s="1106"/>
      <c r="AE322" s="1106"/>
      <c r="AF322" s="1106"/>
      <c r="AG322" s="1106"/>
      <c r="AH322" s="1106"/>
      <c r="AI322" s="1106"/>
      <c r="AJ322" s="1106"/>
      <c r="AK322" s="1106"/>
      <c r="AL322" s="43"/>
    </row>
    <row r="323" spans="1:53" ht="12.75">
      <c r="A323" s="43"/>
      <c r="B323" s="62" t="s">
        <v>546</v>
      </c>
      <c r="C323" s="62"/>
      <c r="D323" s="62"/>
      <c r="E323" s="62"/>
      <c r="F323" s="62"/>
      <c r="H323" s="1105"/>
      <c r="I323" s="1105"/>
      <c r="J323" s="1105"/>
      <c r="K323" s="1105"/>
      <c r="L323" s="1105"/>
      <c r="M323" s="1105"/>
      <c r="N323" s="1105"/>
      <c r="O323" s="1105"/>
      <c r="P323" s="1105"/>
      <c r="Q323" s="1105"/>
      <c r="R323" s="1105"/>
      <c r="T323" s="62" t="s">
        <v>546</v>
      </c>
      <c r="V323" s="62"/>
      <c r="W323" s="62"/>
      <c r="X323" s="62"/>
      <c r="Y323" s="62"/>
      <c r="AA323" s="1105"/>
      <c r="AB323" s="1105"/>
      <c r="AC323" s="1105"/>
      <c r="AD323" s="1105"/>
      <c r="AE323" s="1105"/>
      <c r="AF323" s="1105"/>
      <c r="AG323" s="1105"/>
      <c r="AH323" s="1105"/>
      <c r="AI323" s="1105"/>
      <c r="AJ323" s="1105"/>
      <c r="AK323" s="1105"/>
      <c r="AL323" s="43"/>
    </row>
    <row r="324" spans="1:53" ht="12.75" customHeight="1">
      <c r="A324" s="43"/>
      <c r="B324" s="62" t="s">
        <v>547</v>
      </c>
      <c r="C324" s="62"/>
      <c r="D324" s="62"/>
      <c r="E324" s="62"/>
      <c r="F324" s="62"/>
      <c r="H324" s="1105"/>
      <c r="I324" s="1105"/>
      <c r="J324" s="1105"/>
      <c r="K324" s="1105"/>
      <c r="L324" s="1105"/>
      <c r="M324" s="1105"/>
      <c r="N324" s="1105"/>
      <c r="O324" s="1105"/>
      <c r="P324" s="1105"/>
      <c r="Q324" s="1105"/>
      <c r="R324" s="1105"/>
      <c r="T324" s="62" t="s">
        <v>82</v>
      </c>
      <c r="V324" s="62"/>
      <c r="W324" s="62"/>
      <c r="X324" s="62"/>
      <c r="Y324" s="62"/>
      <c r="AA324" s="1105"/>
      <c r="AB324" s="1105"/>
      <c r="AC324" s="1105"/>
      <c r="AD324" s="1105"/>
      <c r="AE324" s="1105"/>
      <c r="AF324" s="1105"/>
      <c r="AG324" s="1105"/>
      <c r="AH324" s="1105"/>
      <c r="AI324" s="1105"/>
      <c r="AJ324" s="1105"/>
      <c r="AK324" s="1105"/>
      <c r="AL324" s="43"/>
    </row>
    <row r="325" spans="1:53" ht="12.75">
      <c r="A325" s="43"/>
      <c r="B325" s="62" t="s">
        <v>95</v>
      </c>
      <c r="C325" s="62"/>
      <c r="D325" s="62"/>
      <c r="E325" s="62"/>
      <c r="F325" s="62"/>
      <c r="H325" s="1105"/>
      <c r="I325" s="1105"/>
      <c r="J325" s="1105"/>
      <c r="K325" s="1105"/>
      <c r="L325" s="1105"/>
      <c r="M325" s="1105"/>
      <c r="N325" s="1105"/>
      <c r="O325" s="1105"/>
      <c r="P325" s="1105"/>
      <c r="Q325" s="1105"/>
      <c r="R325" s="1105"/>
      <c r="T325" s="62" t="s">
        <v>95</v>
      </c>
      <c r="V325" s="62"/>
      <c r="W325" s="62"/>
      <c r="X325" s="62"/>
      <c r="Y325" s="62"/>
      <c r="AA325" s="1105"/>
      <c r="AB325" s="1105"/>
      <c r="AC325" s="1105"/>
      <c r="AD325" s="1105"/>
      <c r="AE325" s="1105"/>
      <c r="AF325" s="1105"/>
      <c r="AG325" s="1105"/>
      <c r="AH325" s="1105"/>
      <c r="AI325" s="1105"/>
      <c r="AJ325" s="1105"/>
      <c r="AK325" s="1105"/>
      <c r="AL325" s="43"/>
    </row>
    <row r="326" spans="1:53" ht="12.75">
      <c r="A326" s="43"/>
      <c r="B326" s="62" t="s">
        <v>96</v>
      </c>
      <c r="C326" s="62"/>
      <c r="D326" s="62"/>
      <c r="E326" s="62"/>
      <c r="F326" s="62"/>
      <c r="G326" s="62"/>
      <c r="H326" s="1142"/>
      <c r="I326" s="1125"/>
      <c r="J326" s="1125"/>
      <c r="K326" s="1125"/>
      <c r="L326" s="1125"/>
      <c r="M326" s="1125"/>
      <c r="N326" s="8" t="s">
        <v>223</v>
      </c>
      <c r="O326" s="8"/>
      <c r="P326" s="1141"/>
      <c r="Q326" s="1141"/>
      <c r="R326" s="1141"/>
      <c r="S326" s="62"/>
      <c r="T326" s="62" t="s">
        <v>96</v>
      </c>
      <c r="V326" s="62"/>
      <c r="W326" s="62"/>
      <c r="X326" s="62"/>
      <c r="Y326" s="62"/>
      <c r="AA326" s="1125"/>
      <c r="AB326" s="1125"/>
      <c r="AC326" s="1125"/>
      <c r="AD326" s="1125"/>
      <c r="AE326" s="1125"/>
      <c r="AF326" s="1125"/>
      <c r="AG326" s="8" t="s">
        <v>223</v>
      </c>
      <c r="AH326" s="8"/>
      <c r="AI326" s="1141"/>
      <c r="AJ326" s="1141"/>
      <c r="AK326" s="1141"/>
      <c r="AL326" s="43"/>
    </row>
    <row r="327" spans="1:53" ht="12.75" customHeight="1">
      <c r="A327" s="43"/>
      <c r="B327" s="62" t="s">
        <v>97</v>
      </c>
      <c r="C327" s="62"/>
      <c r="D327" s="62"/>
      <c r="E327" s="62"/>
      <c r="F327" s="62"/>
      <c r="G327" s="62"/>
      <c r="H327" s="1127"/>
      <c r="I327" s="1128"/>
      <c r="J327" s="1128"/>
      <c r="K327" s="1128"/>
      <c r="L327" s="1128"/>
      <c r="M327" s="1128"/>
      <c r="N327" s="64"/>
      <c r="O327" s="64"/>
      <c r="P327" s="66"/>
      <c r="Q327" s="66"/>
      <c r="R327" s="66"/>
      <c r="S327" s="62"/>
      <c r="T327" s="62" t="s">
        <v>97</v>
      </c>
      <c r="V327" s="62"/>
      <c r="W327" s="62"/>
      <c r="X327" s="62"/>
      <c r="Y327" s="62"/>
      <c r="AA327" s="1128"/>
      <c r="AB327" s="1128"/>
      <c r="AC327" s="1128"/>
      <c r="AD327" s="1128"/>
      <c r="AE327" s="1128"/>
      <c r="AF327" s="1128"/>
      <c r="AG327" s="64"/>
      <c r="AH327" s="64"/>
      <c r="AI327" s="66"/>
      <c r="AJ327" s="66"/>
      <c r="AK327" s="66"/>
      <c r="AL327" s="43"/>
    </row>
    <row r="328" spans="1:53" ht="12.75" customHeight="1">
      <c r="A328" s="43"/>
      <c r="B328" s="62" t="s">
        <v>83</v>
      </c>
      <c r="C328" s="62"/>
      <c r="D328" s="62"/>
      <c r="E328" s="62"/>
      <c r="F328" s="62"/>
      <c r="G328" s="62"/>
      <c r="H328" s="1105"/>
      <c r="I328" s="1105"/>
      <c r="J328" s="1105"/>
      <c r="K328" s="1105"/>
      <c r="L328" s="1105"/>
      <c r="M328" s="1105"/>
      <c r="N328" s="1106"/>
      <c r="O328" s="1106"/>
      <c r="P328" s="1106"/>
      <c r="Q328" s="1106"/>
      <c r="R328" s="1106"/>
      <c r="S328" s="62"/>
      <c r="T328" s="62" t="s">
        <v>83</v>
      </c>
      <c r="V328" s="62"/>
      <c r="W328" s="62"/>
      <c r="X328" s="62"/>
      <c r="Y328" s="62"/>
      <c r="AA328" s="1105"/>
      <c r="AB328" s="1105"/>
      <c r="AC328" s="1105"/>
      <c r="AD328" s="1105"/>
      <c r="AE328" s="1105"/>
      <c r="AF328" s="1105"/>
      <c r="AG328" s="1106"/>
      <c r="AH328" s="1106"/>
      <c r="AI328" s="1106"/>
      <c r="AJ328" s="1106"/>
      <c r="AK328" s="1106"/>
      <c r="AL328" s="43"/>
    </row>
    <row r="329" spans="1:53" ht="12.75" customHeight="1">
      <c r="A329" s="43"/>
      <c r="B329" s="263"/>
      <c r="C329" s="263"/>
      <c r="D329" s="263"/>
      <c r="E329" s="263"/>
      <c r="F329" s="263"/>
      <c r="G329" s="263"/>
      <c r="H329" s="43"/>
      <c r="I329" s="43"/>
      <c r="J329" s="43"/>
      <c r="K329" s="43"/>
      <c r="L329" s="43"/>
      <c r="M329" s="43"/>
      <c r="N329" s="43"/>
      <c r="O329" s="43"/>
      <c r="P329" s="262"/>
      <c r="Q329" s="262"/>
      <c r="R329" s="262"/>
      <c r="S329" s="262"/>
      <c r="T329" s="262"/>
      <c r="U329" s="262"/>
      <c r="V329" s="137"/>
      <c r="W329" s="137"/>
      <c r="X329" s="66"/>
      <c r="Y329" s="66"/>
      <c r="Z329" s="66"/>
      <c r="AA329" s="43"/>
      <c r="AB329" s="43"/>
      <c r="AC329" s="43"/>
      <c r="AD329" s="43"/>
      <c r="AE329" s="43"/>
      <c r="AF329" s="43"/>
      <c r="AG329" s="43"/>
      <c r="AH329" s="43"/>
      <c r="AI329" s="43"/>
      <c r="AJ329" s="43"/>
      <c r="AK329" s="43"/>
      <c r="AL329" s="43"/>
    </row>
    <row r="330" spans="1:53" ht="12.75" customHeight="1">
      <c r="B330" s="62" t="s">
        <v>355</v>
      </c>
      <c r="C330" s="196"/>
      <c r="D330" s="196"/>
      <c r="E330" s="196"/>
      <c r="F330" s="196"/>
      <c r="G330" s="36"/>
      <c r="H330" s="1107" t="s">
        <v>1683</v>
      </c>
      <c r="I330" s="1106"/>
      <c r="J330" s="1106"/>
      <c r="K330" s="1106"/>
      <c r="L330" s="1106"/>
      <c r="M330" s="1106"/>
      <c r="N330" s="1106"/>
      <c r="O330" s="1106"/>
      <c r="P330" s="1106"/>
      <c r="Q330" s="1106"/>
      <c r="R330" s="1106"/>
      <c r="T330" s="444" t="s">
        <v>1014</v>
      </c>
      <c r="V330" s="62"/>
      <c r="W330" s="62"/>
      <c r="X330" s="62"/>
      <c r="Y330" s="62"/>
      <c r="AA330" s="1107" t="s">
        <v>1691</v>
      </c>
      <c r="AB330" s="1106"/>
      <c r="AC330" s="1106"/>
      <c r="AD330" s="1106"/>
      <c r="AE330" s="1106"/>
      <c r="AF330" s="1106"/>
      <c r="AG330" s="1106"/>
      <c r="AH330" s="1106"/>
      <c r="AI330" s="1106"/>
      <c r="AJ330" s="1106"/>
      <c r="AK330" s="1106"/>
      <c r="AL330" s="43"/>
    </row>
    <row r="331" spans="1:53" ht="12.75" customHeight="1">
      <c r="B331" s="62" t="s">
        <v>546</v>
      </c>
      <c r="C331" s="264"/>
      <c r="D331" s="264"/>
      <c r="E331" s="264"/>
      <c r="F331" s="264"/>
      <c r="G331" s="3"/>
      <c r="H331" s="1105" t="s">
        <v>1624</v>
      </c>
      <c r="I331" s="1105"/>
      <c r="J331" s="1105"/>
      <c r="K331" s="1105"/>
      <c r="L331" s="1105"/>
      <c r="M331" s="1105"/>
      <c r="N331" s="1105"/>
      <c r="O331" s="1105"/>
      <c r="P331" s="1105"/>
      <c r="Q331" s="1105"/>
      <c r="R331" s="1105"/>
      <c r="T331" s="62" t="s">
        <v>546</v>
      </c>
      <c r="V331" s="62"/>
      <c r="W331" s="62"/>
      <c r="X331" s="62"/>
      <c r="Y331" s="62"/>
      <c r="AA331" s="1126" t="s">
        <v>1692</v>
      </c>
      <c r="AB331" s="1105"/>
      <c r="AC331" s="1105"/>
      <c r="AD331" s="1105"/>
      <c r="AE331" s="1105"/>
      <c r="AF331" s="1105"/>
      <c r="AG331" s="1105"/>
      <c r="AH331" s="1105"/>
      <c r="AI331" s="1105"/>
      <c r="AJ331" s="1105"/>
      <c r="AK331" s="1105"/>
      <c r="AL331" s="43"/>
    </row>
    <row r="332" spans="1:53" ht="12.75" customHeight="1">
      <c r="B332" s="62" t="s">
        <v>82</v>
      </c>
      <c r="C332" s="264"/>
      <c r="D332" s="264"/>
      <c r="E332" s="264"/>
      <c r="F332" s="264"/>
      <c r="G332" s="3"/>
      <c r="H332" s="1126" t="s">
        <v>1644</v>
      </c>
      <c r="I332" s="1105"/>
      <c r="J332" s="1105"/>
      <c r="K332" s="1105"/>
      <c r="L332" s="1105"/>
      <c r="M332" s="1105"/>
      <c r="N332" s="1105"/>
      <c r="O332" s="1105"/>
      <c r="P332" s="1105"/>
      <c r="Q332" s="1105"/>
      <c r="R332" s="1105"/>
      <c r="T332" s="62" t="s">
        <v>82</v>
      </c>
      <c r="V332" s="62"/>
      <c r="W332" s="62"/>
      <c r="X332" s="62"/>
      <c r="Y332" s="62"/>
      <c r="AA332" s="1126" t="s">
        <v>1648</v>
      </c>
      <c r="AB332" s="1105"/>
      <c r="AC332" s="1105"/>
      <c r="AD332" s="1105"/>
      <c r="AE332" s="1105"/>
      <c r="AF332" s="1105"/>
      <c r="AG332" s="1105"/>
      <c r="AH332" s="1105"/>
      <c r="AI332" s="1105"/>
      <c r="AJ332" s="1105"/>
      <c r="AK332" s="1105"/>
      <c r="AL332" s="43"/>
    </row>
    <row r="333" spans="1:53" ht="12.75">
      <c r="A333" s="43"/>
      <c r="B333" s="62" t="s">
        <v>95</v>
      </c>
      <c r="C333" s="264"/>
      <c r="D333" s="264"/>
      <c r="E333" s="264"/>
      <c r="F333" s="264"/>
      <c r="G333" s="264"/>
      <c r="H333" s="1126" t="s">
        <v>1684</v>
      </c>
      <c r="I333" s="1105"/>
      <c r="J333" s="1105"/>
      <c r="K333" s="1105"/>
      <c r="L333" s="1105"/>
      <c r="M333" s="1105"/>
      <c r="N333" s="1105"/>
      <c r="O333" s="1105"/>
      <c r="P333" s="1105"/>
      <c r="Q333" s="1105"/>
      <c r="R333" s="1105"/>
      <c r="T333" s="62" t="s">
        <v>95</v>
      </c>
      <c r="V333" s="62"/>
      <c r="W333" s="62"/>
      <c r="X333" s="62"/>
      <c r="Y333" s="62"/>
      <c r="AA333" s="1126" t="s">
        <v>1649</v>
      </c>
      <c r="AB333" s="1105"/>
      <c r="AC333" s="1105"/>
      <c r="AD333" s="1105"/>
      <c r="AE333" s="1105"/>
      <c r="AF333" s="1105"/>
      <c r="AG333" s="1105"/>
      <c r="AH333" s="1105"/>
      <c r="AI333" s="1105"/>
      <c r="AJ333" s="1105"/>
      <c r="AK333" s="1105"/>
      <c r="AL333" s="43"/>
    </row>
    <row r="334" spans="1:53" ht="12.75">
      <c r="A334" s="43"/>
      <c r="B334" s="62" t="s">
        <v>96</v>
      </c>
      <c r="C334" s="264"/>
      <c r="D334" s="264"/>
      <c r="E334" s="264"/>
      <c r="F334" s="264"/>
      <c r="G334" s="264"/>
      <c r="H334" s="1142" t="s">
        <v>1685</v>
      </c>
      <c r="I334" s="1125"/>
      <c r="J334" s="1125"/>
      <c r="K334" s="1125"/>
      <c r="L334" s="1125"/>
      <c r="M334" s="1125"/>
      <c r="N334" s="8" t="s">
        <v>223</v>
      </c>
      <c r="O334" s="8"/>
      <c r="P334" s="1141"/>
      <c r="Q334" s="1141"/>
      <c r="R334" s="1141"/>
      <c r="S334" s="62"/>
      <c r="T334" s="62" t="s">
        <v>96</v>
      </c>
      <c r="V334" s="62"/>
      <c r="W334" s="62"/>
      <c r="X334" s="62"/>
      <c r="Y334" s="62"/>
      <c r="AA334" s="1142" t="s">
        <v>1672</v>
      </c>
      <c r="AB334" s="1125"/>
      <c r="AC334" s="1125"/>
      <c r="AD334" s="1125"/>
      <c r="AE334" s="1125"/>
      <c r="AF334" s="1125"/>
      <c r="AG334" s="8" t="s">
        <v>223</v>
      </c>
      <c r="AH334" s="8"/>
      <c r="AI334" s="1141"/>
      <c r="AJ334" s="1141"/>
      <c r="AK334" s="1141"/>
      <c r="AL334" s="43"/>
    </row>
    <row r="335" spans="1:53" ht="12.75" customHeight="1">
      <c r="A335" s="43"/>
      <c r="B335" s="62" t="s">
        <v>97</v>
      </c>
      <c r="C335" s="264"/>
      <c r="D335" s="264"/>
      <c r="E335" s="264"/>
      <c r="F335" s="264"/>
      <c r="G335" s="264"/>
      <c r="H335" s="1128"/>
      <c r="I335" s="1128"/>
      <c r="J335" s="1128"/>
      <c r="K335" s="1128"/>
      <c r="L335" s="1128"/>
      <c r="M335" s="1128"/>
      <c r="N335" s="64"/>
      <c r="O335" s="64"/>
      <c r="P335" s="66"/>
      <c r="Q335" s="66"/>
      <c r="R335" s="66"/>
      <c r="S335" s="62"/>
      <c r="T335" s="62" t="s">
        <v>97</v>
      </c>
      <c r="V335" s="62"/>
      <c r="W335" s="62"/>
      <c r="X335" s="62"/>
      <c r="Y335" s="62"/>
      <c r="AA335" s="1127" t="s">
        <v>1650</v>
      </c>
      <c r="AB335" s="1128"/>
      <c r="AC335" s="1128"/>
      <c r="AD335" s="1128"/>
      <c r="AE335" s="1128"/>
      <c r="AF335" s="1128"/>
      <c r="AG335" s="64"/>
      <c r="AH335" s="64"/>
      <c r="AI335" s="66"/>
      <c r="AJ335" s="66"/>
      <c r="AK335" s="66"/>
      <c r="AL335" s="43"/>
    </row>
    <row r="336" spans="1:53" ht="12.75">
      <c r="A336" s="43"/>
      <c r="B336" s="62" t="s">
        <v>83</v>
      </c>
      <c r="C336" s="261"/>
      <c r="D336" s="261"/>
      <c r="E336" s="261"/>
      <c r="F336" s="261"/>
      <c r="G336" s="261"/>
      <c r="H336" s="1126" t="s">
        <v>1686</v>
      </c>
      <c r="I336" s="1105"/>
      <c r="J336" s="1105"/>
      <c r="K336" s="1105"/>
      <c r="L336" s="1105"/>
      <c r="M336" s="1105"/>
      <c r="N336" s="1106"/>
      <c r="O336" s="1106"/>
      <c r="P336" s="1106"/>
      <c r="Q336" s="1106"/>
      <c r="R336" s="1106"/>
      <c r="S336" s="62"/>
      <c r="T336" s="62" t="s">
        <v>83</v>
      </c>
      <c r="V336" s="62"/>
      <c r="W336" s="62"/>
      <c r="X336" s="62"/>
      <c r="Y336" s="62"/>
      <c r="AA336" s="1126" t="s">
        <v>1651</v>
      </c>
      <c r="AB336" s="1105"/>
      <c r="AC336" s="1105"/>
      <c r="AD336" s="1105"/>
      <c r="AE336" s="1105"/>
      <c r="AF336" s="1105"/>
      <c r="AG336" s="1106"/>
      <c r="AH336" s="1106"/>
      <c r="AI336" s="1106"/>
      <c r="AJ336" s="1106"/>
      <c r="AK336" s="1106"/>
      <c r="AL336" s="43"/>
      <c r="BA336" s="15" t="s">
        <v>671</v>
      </c>
    </row>
    <row r="337" spans="1:53" ht="12.75">
      <c r="A337" s="43"/>
      <c r="B337" s="263"/>
      <c r="C337" s="261"/>
      <c r="D337" s="261"/>
      <c r="E337" s="261"/>
      <c r="F337" s="261"/>
      <c r="G337" s="261"/>
      <c r="H337" s="17"/>
      <c r="I337" s="17"/>
      <c r="J337" s="17"/>
      <c r="K337" s="17"/>
      <c r="L337" s="17"/>
      <c r="M337" s="17"/>
      <c r="N337" s="17"/>
      <c r="O337" s="17"/>
      <c r="P337" s="17"/>
      <c r="Q337" s="17"/>
      <c r="R337" s="17"/>
      <c r="S337" s="263"/>
      <c r="T337" s="263"/>
      <c r="U337" s="43"/>
      <c r="V337" s="263"/>
      <c r="W337" s="263"/>
      <c r="X337" s="263"/>
      <c r="Y337" s="263"/>
      <c r="Z337" s="43"/>
      <c r="AA337" s="17"/>
      <c r="AB337" s="17"/>
      <c r="AC337" s="17"/>
      <c r="AD337" s="17"/>
      <c r="AE337" s="17"/>
      <c r="AF337" s="17"/>
      <c r="AG337" s="17"/>
      <c r="AH337" s="17"/>
      <c r="AI337" s="17"/>
      <c r="AJ337" s="17"/>
      <c r="AK337" s="17"/>
      <c r="AL337" s="43"/>
      <c r="BA337" s="15" t="s">
        <v>754</v>
      </c>
    </row>
    <row r="338" spans="1:53" ht="12.75">
      <c r="A338" s="3"/>
      <c r="B338" s="264"/>
      <c r="C338" s="445"/>
      <c r="D338" s="445"/>
      <c r="E338" s="445"/>
      <c r="F338" s="445"/>
      <c r="G338" s="92"/>
      <c r="H338" s="92"/>
      <c r="I338" s="444" t="s">
        <v>1015</v>
      </c>
      <c r="P338" s="1106" t="s">
        <v>1629</v>
      </c>
      <c r="Q338" s="1106"/>
      <c r="R338" s="1106"/>
      <c r="S338" s="1106"/>
      <c r="T338" s="1106"/>
      <c r="U338" s="1106"/>
      <c r="V338" s="1106"/>
      <c r="W338" s="1106"/>
      <c r="X338" s="1106"/>
      <c r="Y338" s="1106"/>
      <c r="Z338" s="1106"/>
      <c r="AA338" s="1106"/>
      <c r="AB338" s="1106"/>
      <c r="AC338" s="1106"/>
      <c r="AD338" s="1106"/>
      <c r="AE338" s="1106"/>
      <c r="AF338" s="92"/>
      <c r="AG338" s="92"/>
      <c r="AH338" s="92"/>
      <c r="AI338" s="92"/>
      <c r="AJ338" s="92"/>
      <c r="AK338" s="92"/>
      <c r="AL338" s="43"/>
      <c r="BA338" s="15" t="s">
        <v>621</v>
      </c>
    </row>
    <row r="339" spans="1:53" ht="12.75">
      <c r="A339" s="3"/>
      <c r="B339" s="64"/>
      <c r="C339" s="64"/>
      <c r="D339" s="64"/>
      <c r="E339" s="64"/>
      <c r="F339" s="64"/>
      <c r="G339" s="3"/>
      <c r="H339" s="92"/>
      <c r="I339" s="8" t="s">
        <v>546</v>
      </c>
      <c r="P339" s="1126" t="s">
        <v>1687</v>
      </c>
      <c r="Q339" s="1105"/>
      <c r="R339" s="1105"/>
      <c r="S339" s="1105"/>
      <c r="T339" s="1105"/>
      <c r="U339" s="1105"/>
      <c r="V339" s="1105"/>
      <c r="W339" s="1105"/>
      <c r="X339" s="1105"/>
      <c r="Y339" s="1105"/>
      <c r="Z339" s="1105"/>
      <c r="AA339" s="1105"/>
      <c r="AB339" s="1105"/>
      <c r="AC339" s="1105"/>
      <c r="AD339" s="1105"/>
      <c r="AE339" s="1105"/>
      <c r="AF339" s="92"/>
      <c r="AG339" s="92"/>
      <c r="AH339" s="92"/>
      <c r="AI339" s="92"/>
      <c r="AJ339" s="92"/>
      <c r="AK339" s="92"/>
      <c r="AL339" s="43"/>
    </row>
    <row r="340" spans="1:53" ht="12.75">
      <c r="A340" s="3"/>
      <c r="B340" s="64"/>
      <c r="C340" s="64"/>
      <c r="D340" s="64"/>
      <c r="E340" s="64"/>
      <c r="F340" s="64"/>
      <c r="G340" s="3"/>
      <c r="H340" s="92"/>
      <c r="I340" s="8" t="s">
        <v>82</v>
      </c>
      <c r="P340" s="1126" t="s">
        <v>1688</v>
      </c>
      <c r="Q340" s="1105"/>
      <c r="R340" s="1105"/>
      <c r="S340" s="1105"/>
      <c r="T340" s="1105"/>
      <c r="U340" s="1105"/>
      <c r="V340" s="1105"/>
      <c r="W340" s="1105"/>
      <c r="X340" s="1105"/>
      <c r="Y340" s="1105"/>
      <c r="Z340" s="1105"/>
      <c r="AA340" s="1105"/>
      <c r="AB340" s="1105"/>
      <c r="AC340" s="1105"/>
      <c r="AD340" s="1105"/>
      <c r="AE340" s="1105"/>
      <c r="AF340" s="92"/>
      <c r="AG340" s="92"/>
      <c r="AH340" s="92"/>
      <c r="AI340" s="92"/>
      <c r="AJ340" s="92"/>
      <c r="AK340" s="92"/>
      <c r="AL340" s="43"/>
    </row>
    <row r="341" spans="1:53" ht="12.75" customHeight="1">
      <c r="A341" s="3"/>
      <c r="B341" s="64"/>
      <c r="C341" s="64"/>
      <c r="D341" s="64"/>
      <c r="E341" s="64"/>
      <c r="F341" s="64"/>
      <c r="G341" s="64"/>
      <c r="H341" s="92"/>
      <c r="I341" s="8" t="s">
        <v>95</v>
      </c>
      <c r="P341" s="1126" t="s">
        <v>1689</v>
      </c>
      <c r="Q341" s="1105"/>
      <c r="R341" s="1105"/>
      <c r="S341" s="1105"/>
      <c r="T341" s="1105"/>
      <c r="U341" s="1105"/>
      <c r="V341" s="1105"/>
      <c r="W341" s="1105"/>
      <c r="X341" s="1105"/>
      <c r="Y341" s="1105"/>
      <c r="Z341" s="1105"/>
      <c r="AA341" s="1105"/>
      <c r="AB341" s="1105"/>
      <c r="AC341" s="1105"/>
      <c r="AD341" s="1105"/>
      <c r="AE341" s="1105"/>
      <c r="AF341" s="92"/>
      <c r="AG341" s="92"/>
      <c r="AH341" s="92"/>
      <c r="AI341" s="92"/>
      <c r="AJ341" s="92"/>
      <c r="AK341" s="92"/>
      <c r="AL341" s="43"/>
    </row>
    <row r="342" spans="1:53" ht="12.75">
      <c r="A342" s="3"/>
      <c r="B342" s="64"/>
      <c r="C342" s="64"/>
      <c r="D342" s="64"/>
      <c r="E342" s="64"/>
      <c r="F342" s="64"/>
      <c r="G342" s="64"/>
      <c r="H342" s="504"/>
      <c r="I342" s="8" t="s">
        <v>96</v>
      </c>
      <c r="P342" s="1127" t="s">
        <v>1690</v>
      </c>
      <c r="Q342" s="1128"/>
      <c r="R342" s="1128"/>
      <c r="S342" s="1128"/>
      <c r="T342" s="1128"/>
      <c r="U342" s="1128"/>
      <c r="V342" s="1128"/>
      <c r="W342" s="1128"/>
      <c r="X342" s="1128"/>
      <c r="Y342" s="1128"/>
      <c r="Z342" s="1128"/>
      <c r="AA342" s="8" t="s">
        <v>223</v>
      </c>
      <c r="AB342" s="8"/>
      <c r="AC342" s="1151"/>
      <c r="AD342" s="1151"/>
      <c r="AE342" s="1151"/>
      <c r="AF342" s="504"/>
      <c r="AG342" s="64"/>
      <c r="AH342" s="64"/>
      <c r="AI342" s="445"/>
      <c r="AJ342" s="445"/>
      <c r="AK342" s="445"/>
      <c r="AL342" s="43"/>
    </row>
    <row r="343" spans="1:53" ht="12.75" customHeight="1">
      <c r="A343" s="3"/>
      <c r="B343" s="64"/>
      <c r="C343" s="64"/>
      <c r="D343" s="64"/>
      <c r="E343" s="64"/>
      <c r="F343" s="64"/>
      <c r="G343" s="64"/>
      <c r="H343" s="504"/>
      <c r="I343" s="8" t="s">
        <v>97</v>
      </c>
      <c r="P343" s="1128"/>
      <c r="Q343" s="1128"/>
      <c r="R343" s="1128"/>
      <c r="S343" s="1128"/>
      <c r="T343" s="1128"/>
      <c r="U343" s="1128"/>
      <c r="V343" s="1128"/>
      <c r="W343" s="1128"/>
      <c r="X343" s="1128"/>
      <c r="Y343" s="1128"/>
      <c r="Z343" s="1128"/>
      <c r="AF343" s="504"/>
      <c r="AG343" s="64"/>
      <c r="AH343" s="64"/>
      <c r="AI343" s="66"/>
      <c r="AJ343" s="66"/>
      <c r="AK343" s="66"/>
      <c r="AL343" s="43"/>
    </row>
    <row r="344" spans="1:53" ht="12.75">
      <c r="A344" s="3"/>
      <c r="B344" s="64"/>
      <c r="C344" s="445"/>
      <c r="D344" s="445"/>
      <c r="E344" s="445"/>
      <c r="F344" s="445"/>
      <c r="G344" s="445"/>
      <c r="H344" s="92"/>
      <c r="I344" s="8" t="s">
        <v>83</v>
      </c>
      <c r="P344" s="1106"/>
      <c r="Q344" s="1106"/>
      <c r="R344" s="1106"/>
      <c r="S344" s="1106"/>
      <c r="T344" s="1106"/>
      <c r="U344" s="1106"/>
      <c r="V344" s="1106"/>
      <c r="W344" s="1106"/>
      <c r="X344" s="1106"/>
      <c r="Y344" s="1106"/>
      <c r="Z344" s="1106"/>
      <c r="AA344" s="1106"/>
      <c r="AB344" s="1106"/>
      <c r="AC344" s="1106"/>
      <c r="AD344" s="1106"/>
      <c r="AE344" s="1106"/>
      <c r="AF344" s="92"/>
      <c r="AG344" s="92"/>
      <c r="AH344" s="92"/>
      <c r="AI344" s="92"/>
      <c r="AJ344" s="92"/>
      <c r="AK344" s="92"/>
      <c r="AL344" s="43"/>
    </row>
    <row r="345" spans="1:53" ht="12.75">
      <c r="A345" s="3"/>
      <c r="B345" s="3"/>
      <c r="C345" s="3"/>
      <c r="D345" s="3"/>
      <c r="E345" s="3"/>
      <c r="F345" s="3"/>
      <c r="G345" s="3"/>
      <c r="H345" s="3"/>
      <c r="I345" s="3"/>
      <c r="J345" s="3"/>
      <c r="K345" s="3"/>
      <c r="L345" s="3"/>
      <c r="M345" s="3"/>
      <c r="N345" s="3"/>
      <c r="O345" s="3"/>
      <c r="P345" s="3"/>
      <c r="Q345" s="3"/>
      <c r="R345" s="3"/>
      <c r="S345" s="3"/>
      <c r="T345" s="17"/>
      <c r="U345" s="17"/>
      <c r="V345" s="17"/>
      <c r="W345" s="17"/>
      <c r="X345" s="17"/>
      <c r="Y345" s="17"/>
      <c r="Z345" s="17"/>
    </row>
    <row r="346" spans="1:53" ht="12.75">
      <c r="A346" s="1148" t="s">
        <v>618</v>
      </c>
      <c r="B346" s="1148"/>
      <c r="C346" s="1148"/>
      <c r="D346" s="1148"/>
      <c r="E346" s="1148"/>
      <c r="F346" s="1148"/>
      <c r="G346" s="1148"/>
      <c r="H346" s="1148"/>
      <c r="I346" s="1148"/>
      <c r="J346" s="1148"/>
      <c r="K346" s="1148"/>
      <c r="L346" s="1148"/>
      <c r="M346" s="1148"/>
      <c r="N346" s="1148"/>
      <c r="O346" s="1148"/>
      <c r="P346" s="1148"/>
      <c r="Q346" s="1148"/>
      <c r="R346" s="1148"/>
      <c r="S346" s="1148"/>
      <c r="T346" s="1148"/>
      <c r="U346" s="1148"/>
      <c r="V346" s="1148"/>
      <c r="W346" s="1148"/>
      <c r="X346" s="1148"/>
      <c r="Y346" s="1148"/>
      <c r="Z346" s="1148"/>
      <c r="AA346" s="1148"/>
      <c r="AB346" s="1148"/>
      <c r="AC346" s="1148"/>
      <c r="AD346" s="1148"/>
      <c r="AE346" s="1148"/>
      <c r="AF346" s="1148"/>
      <c r="AG346" s="1148"/>
      <c r="AH346" s="1148"/>
      <c r="AI346" s="1148"/>
      <c r="AJ346" s="1148"/>
      <c r="AK346" s="1148"/>
      <c r="AL346" s="1148"/>
    </row>
    <row r="347" spans="1:53" ht="12.75" customHeight="1" thickBot="1">
      <c r="A347" s="1149"/>
      <c r="B347" s="1149"/>
      <c r="C347" s="1149"/>
      <c r="D347" s="1149"/>
      <c r="E347" s="1149"/>
      <c r="F347" s="1149"/>
      <c r="G347" s="1149"/>
      <c r="H347" s="1149"/>
      <c r="I347" s="1149"/>
      <c r="J347" s="1149"/>
      <c r="K347" s="1149"/>
      <c r="L347" s="1149"/>
      <c r="M347" s="1149"/>
      <c r="N347" s="1149"/>
      <c r="O347" s="1149"/>
      <c r="P347" s="1149"/>
      <c r="Q347" s="1149"/>
      <c r="R347" s="1149"/>
      <c r="S347" s="1149"/>
      <c r="T347" s="1149"/>
      <c r="U347" s="1149"/>
      <c r="V347" s="1149"/>
      <c r="W347" s="1149"/>
      <c r="X347" s="1149"/>
      <c r="Y347" s="1149"/>
      <c r="Z347" s="1149"/>
      <c r="AA347" s="1149"/>
      <c r="AB347" s="1149"/>
      <c r="AC347" s="1149"/>
      <c r="AD347" s="1149"/>
      <c r="AE347" s="1149"/>
      <c r="AF347" s="1149"/>
      <c r="AG347" s="1149"/>
      <c r="AH347" s="1149"/>
      <c r="AI347" s="1149"/>
      <c r="AJ347" s="1149"/>
      <c r="AK347" s="1149"/>
      <c r="AL347" s="1149"/>
    </row>
    <row r="348" spans="1:53" ht="12.75" customHeight="1" thickTop="1">
      <c r="A348" s="29"/>
      <c r="B348" s="29"/>
      <c r="C348" s="29"/>
      <c r="D348" s="29"/>
      <c r="E348" s="29"/>
      <c r="F348" s="29"/>
      <c r="G348" s="3"/>
      <c r="H348" s="29"/>
      <c r="I348" s="64"/>
      <c r="J348" s="64"/>
      <c r="K348" s="70"/>
      <c r="L348" s="70"/>
      <c r="M348" s="70"/>
      <c r="N348" s="70"/>
      <c r="O348" s="70"/>
      <c r="P348" s="70"/>
      <c r="Q348" s="70"/>
      <c r="R348" s="70"/>
      <c r="S348" s="70"/>
      <c r="T348" s="70"/>
      <c r="U348" s="70"/>
      <c r="V348" s="70"/>
      <c r="W348" s="70"/>
      <c r="X348" s="70"/>
      <c r="Y348" s="70"/>
      <c r="Z348" s="70"/>
      <c r="AA348" s="70"/>
      <c r="AB348" s="70"/>
      <c r="AC348" s="70"/>
      <c r="AD348" s="70"/>
      <c r="AE348" s="70"/>
      <c r="AF348" s="70"/>
      <c r="AG348" s="70"/>
      <c r="AH348" s="70"/>
      <c r="AI348" s="70"/>
      <c r="AJ348" s="70"/>
      <c r="AK348" s="64"/>
      <c r="AL348" s="70"/>
    </row>
    <row r="349" spans="1:53" ht="12.75" customHeight="1">
      <c r="A349" s="54" t="s">
        <v>344</v>
      </c>
      <c r="B349" s="54"/>
      <c r="C349" s="54" t="s">
        <v>895</v>
      </c>
      <c r="K349" s="29"/>
      <c r="L349" s="29"/>
    </row>
    <row r="350" spans="1:53" ht="12.75" customHeight="1">
      <c r="D350" s="15" t="s">
        <v>405</v>
      </c>
      <c r="M350" s="1117" t="s">
        <v>621</v>
      </c>
      <c r="N350" s="1117"/>
      <c r="P350" s="15" t="s">
        <v>628</v>
      </c>
      <c r="AJ350" s="1117" t="s">
        <v>754</v>
      </c>
      <c r="AK350" s="1117"/>
    </row>
    <row r="351" spans="1:53" ht="12.75" customHeight="1">
      <c r="D351" s="8" t="s">
        <v>988</v>
      </c>
      <c r="R351" s="15" t="s">
        <v>629</v>
      </c>
      <c r="AJ351" s="1117" t="s">
        <v>754</v>
      </c>
      <c r="AK351" s="1117"/>
    </row>
    <row r="352" spans="1:53" ht="12.75" customHeight="1">
      <c r="D352" s="15" t="s">
        <v>797</v>
      </c>
      <c r="M352" s="1117" t="s">
        <v>671</v>
      </c>
      <c r="N352" s="1117"/>
      <c r="P352" s="8" t="s">
        <v>985</v>
      </c>
      <c r="AJ352" s="1117" t="s">
        <v>671</v>
      </c>
      <c r="AK352" s="1117"/>
    </row>
    <row r="353" spans="1:34" ht="12.75" customHeight="1">
      <c r="D353" s="15" t="s">
        <v>798</v>
      </c>
      <c r="M353" s="1117" t="s">
        <v>671</v>
      </c>
      <c r="N353" s="1117"/>
      <c r="Q353" s="8" t="s">
        <v>987</v>
      </c>
    </row>
    <row r="354" spans="1:34" ht="12.75" customHeight="1">
      <c r="Q354" s="8" t="s">
        <v>986</v>
      </c>
    </row>
    <row r="355" spans="1:34" ht="12.75" customHeight="1">
      <c r="Q355" s="8"/>
    </row>
    <row r="356" spans="1:34" ht="12.75" customHeight="1">
      <c r="A356" s="54" t="s">
        <v>656</v>
      </c>
      <c r="B356" s="54"/>
      <c r="C356" s="54" t="s">
        <v>630</v>
      </c>
      <c r="D356" s="54"/>
    </row>
    <row r="357" spans="1:34" ht="12.75" customHeight="1">
      <c r="D357" s="72" t="s">
        <v>201</v>
      </c>
      <c r="E357" s="73"/>
      <c r="F357" s="73"/>
      <c r="G357" s="73"/>
      <c r="H357" s="73"/>
      <c r="I357" s="73"/>
      <c r="J357" s="73"/>
      <c r="K357" s="73"/>
      <c r="L357" s="73"/>
      <c r="M357" s="73"/>
      <c r="N357" s="74"/>
      <c r="O357" s="74"/>
      <c r="P357" s="73"/>
      <c r="Q357" s="73"/>
      <c r="R357" s="73"/>
      <c r="S357" s="73"/>
      <c r="T357" s="73"/>
      <c r="U357" s="73"/>
      <c r="V357" s="73"/>
      <c r="W357" s="73"/>
      <c r="X357" s="73"/>
      <c r="Y357" s="73"/>
      <c r="Z357" s="73"/>
      <c r="AA357" s="73"/>
      <c r="AB357" s="73"/>
      <c r="AC357" s="73"/>
      <c r="AD357" s="73"/>
      <c r="AE357" s="73"/>
    </row>
    <row r="358" spans="1:34" ht="12.75" customHeight="1">
      <c r="D358" s="72" t="s">
        <v>202</v>
      </c>
      <c r="E358" s="73"/>
      <c r="F358" s="73"/>
      <c r="G358" s="73"/>
      <c r="H358" s="73"/>
      <c r="I358" s="73"/>
      <c r="J358" s="73"/>
      <c r="K358" s="73"/>
      <c r="L358" s="73"/>
      <c r="M358" s="73"/>
      <c r="N358" s="1117" t="s">
        <v>671</v>
      </c>
      <c r="O358" s="1117"/>
      <c r="P358" s="73"/>
      <c r="Q358" s="73"/>
      <c r="R358" s="73"/>
      <c r="S358" s="73"/>
      <c r="T358" s="73"/>
      <c r="U358" s="73"/>
      <c r="V358" s="73"/>
      <c r="W358" s="73"/>
      <c r="X358" s="73"/>
      <c r="Y358" s="74"/>
      <c r="Z358" s="74"/>
      <c r="AC358" s="73"/>
      <c r="AD358" s="73"/>
      <c r="AE358" s="73"/>
    </row>
    <row r="359" spans="1:34" ht="12.75" customHeight="1">
      <c r="E359" s="15" t="s">
        <v>407</v>
      </c>
      <c r="Y359" s="1117" t="s">
        <v>671</v>
      </c>
      <c r="Z359" s="1117"/>
    </row>
    <row r="360" spans="1:34" ht="12.75" customHeight="1">
      <c r="D360" s="8" t="s">
        <v>1137</v>
      </c>
      <c r="Q360" s="1106" t="s">
        <v>671</v>
      </c>
      <c r="R360" s="1106"/>
      <c r="S360" s="1106"/>
      <c r="T360" s="1106"/>
      <c r="U360" s="1106"/>
      <c r="V360" s="1106"/>
      <c r="W360" s="1106"/>
      <c r="X360" s="1106"/>
      <c r="Y360" s="1106"/>
      <c r="Z360" s="1106"/>
      <c r="AA360" s="1106"/>
      <c r="AB360" s="1106"/>
      <c r="AC360" s="1106"/>
      <c r="AD360" s="1106"/>
      <c r="AE360" s="1106"/>
      <c r="AF360" s="1106"/>
      <c r="AG360" s="1106"/>
    </row>
    <row r="361" spans="1:34" ht="12.75" customHeight="1">
      <c r="D361" s="15" t="s">
        <v>204</v>
      </c>
      <c r="E361" s="73"/>
      <c r="F361" s="73"/>
      <c r="G361" s="73"/>
      <c r="H361" s="73"/>
      <c r="I361" s="73"/>
      <c r="J361" s="74"/>
      <c r="K361" s="74"/>
      <c r="L361" s="73"/>
      <c r="M361" s="73"/>
      <c r="N361" s="73"/>
      <c r="O361" s="73"/>
      <c r="P361" s="73"/>
      <c r="Q361" s="73"/>
      <c r="R361" s="73"/>
      <c r="S361" s="73"/>
      <c r="T361" s="73"/>
      <c r="U361" s="73"/>
      <c r="V361" s="73"/>
      <c r="W361" s="73"/>
      <c r="X361" s="73"/>
      <c r="Y361" s="73"/>
      <c r="Z361" s="73"/>
      <c r="AA361" s="73"/>
      <c r="AB361" s="73"/>
      <c r="AC361" s="73"/>
      <c r="AD361" s="73"/>
      <c r="AE361" s="73"/>
    </row>
    <row r="362" spans="1:34" ht="12.75" customHeight="1">
      <c r="D362" s="15" t="s">
        <v>205</v>
      </c>
      <c r="E362" s="73"/>
      <c r="F362" s="73"/>
      <c r="G362" s="73"/>
      <c r="H362" s="73"/>
      <c r="I362" s="73"/>
      <c r="J362" s="1117" t="s">
        <v>671</v>
      </c>
      <c r="K362" s="1117"/>
      <c r="L362" s="73"/>
      <c r="M362" s="73"/>
      <c r="N362" s="73"/>
      <c r="O362" s="73"/>
      <c r="P362" s="73"/>
      <c r="Q362" s="73"/>
      <c r="R362" s="73"/>
      <c r="S362" s="73"/>
      <c r="T362" s="73"/>
      <c r="U362" s="73"/>
      <c r="V362" s="73"/>
      <c r="W362" s="73"/>
      <c r="X362" s="73"/>
      <c r="Y362" s="73"/>
      <c r="Z362" s="73"/>
      <c r="AC362" s="73"/>
      <c r="AD362" s="73"/>
      <c r="AE362" s="73"/>
    </row>
    <row r="363" spans="1:34" ht="12.75" customHeight="1">
      <c r="E363" s="1553" t="s">
        <v>799</v>
      </c>
      <c r="F363" s="1553"/>
      <c r="G363" s="1553"/>
      <c r="H363" s="1553"/>
      <c r="I363" s="1553"/>
      <c r="J363" s="1553"/>
      <c r="K363" s="1553"/>
      <c r="L363" s="1553"/>
      <c r="M363" s="1553"/>
      <c r="N363" s="1553"/>
      <c r="O363" s="1553"/>
      <c r="P363" s="1553"/>
      <c r="Q363" s="1553"/>
      <c r="R363" s="1553"/>
      <c r="S363" s="1553"/>
      <c r="T363" s="1553"/>
      <c r="U363" s="1553"/>
      <c r="V363" s="1553"/>
      <c r="W363" s="1553"/>
      <c r="X363" s="1553"/>
      <c r="Y363" s="1553"/>
      <c r="Z363" s="1553"/>
      <c r="AA363" s="1553"/>
      <c r="AB363" s="1553"/>
      <c r="AC363" s="1553"/>
      <c r="AD363" s="1553"/>
      <c r="AE363" s="1553"/>
      <c r="AF363" s="1553"/>
      <c r="AG363" s="1553"/>
      <c r="AH363" s="1553"/>
    </row>
    <row r="364" spans="1:34" ht="12.75" customHeight="1">
      <c r="E364" s="1553"/>
      <c r="F364" s="1553"/>
      <c r="G364" s="1553"/>
      <c r="H364" s="1553"/>
      <c r="I364" s="1553"/>
      <c r="J364" s="1553"/>
      <c r="K364" s="1553"/>
      <c r="L364" s="1553"/>
      <c r="M364" s="1553"/>
      <c r="N364" s="1553"/>
      <c r="O364" s="1553"/>
      <c r="P364" s="1553"/>
      <c r="Q364" s="1553"/>
      <c r="R364" s="1553"/>
      <c r="S364" s="1553"/>
      <c r="T364" s="1553"/>
      <c r="U364" s="1553"/>
      <c r="V364" s="1553"/>
      <c r="W364" s="1553"/>
      <c r="X364" s="1553"/>
      <c r="Y364" s="1553"/>
      <c r="Z364" s="1553"/>
      <c r="AA364" s="1553"/>
      <c r="AB364" s="1553"/>
      <c r="AC364" s="1553"/>
      <c r="AD364" s="1553"/>
      <c r="AE364" s="1553"/>
      <c r="AF364" s="1553"/>
      <c r="AG364" s="1553"/>
      <c r="AH364" s="1553"/>
    </row>
    <row r="365" spans="1:34" ht="12.75" customHeight="1">
      <c r="E365" s="8" t="s">
        <v>521</v>
      </c>
      <c r="F365" s="8"/>
      <c r="G365" s="8"/>
      <c r="H365" s="8"/>
      <c r="I365" s="8"/>
      <c r="J365" s="8"/>
      <c r="K365" s="8"/>
      <c r="L365" s="8"/>
      <c r="N365" s="1123"/>
      <c r="O365" s="1123"/>
      <c r="P365" s="1123"/>
      <c r="Q365" s="1123"/>
      <c r="R365" s="8"/>
      <c r="U365" s="8" t="s">
        <v>522</v>
      </c>
      <c r="V365" s="8"/>
      <c r="W365" s="8"/>
      <c r="X365" s="8"/>
      <c r="Y365" s="8"/>
      <c r="Z365" s="8"/>
      <c r="AA365" s="8"/>
      <c r="AB365" s="8"/>
      <c r="AC365" s="1123"/>
      <c r="AD365" s="1123"/>
      <c r="AE365" s="1123"/>
      <c r="AF365" s="1123"/>
    </row>
    <row r="366" spans="1:34" ht="12.75" customHeight="1">
      <c r="E366" s="8" t="s">
        <v>523</v>
      </c>
      <c r="F366" s="8"/>
      <c r="G366" s="8"/>
      <c r="H366" s="8"/>
      <c r="I366" s="8"/>
      <c r="J366" s="8"/>
      <c r="K366" s="8"/>
      <c r="L366" s="8"/>
      <c r="N366" s="1123"/>
      <c r="O366" s="1123"/>
      <c r="P366" s="1123"/>
      <c r="Q366" s="1123"/>
      <c r="R366" s="8"/>
      <c r="U366" s="8" t="s">
        <v>0</v>
      </c>
      <c r="V366" s="8"/>
      <c r="W366" s="8"/>
      <c r="X366" s="8"/>
      <c r="Y366" s="8"/>
      <c r="Z366" s="8"/>
      <c r="AA366" s="8"/>
      <c r="AB366" s="8"/>
      <c r="AC366" s="1123"/>
      <c r="AD366" s="1123"/>
      <c r="AE366" s="1123"/>
      <c r="AF366" s="1123"/>
    </row>
    <row r="367" spans="1:34" ht="12.75" customHeight="1">
      <c r="E367" s="8" t="s">
        <v>1</v>
      </c>
      <c r="F367" s="8"/>
      <c r="G367" s="8"/>
      <c r="H367" s="8"/>
      <c r="I367" s="8"/>
      <c r="J367" s="8"/>
      <c r="K367" s="8"/>
      <c r="L367" s="8"/>
      <c r="N367" s="1123"/>
      <c r="O367" s="1123"/>
      <c r="P367" s="1123"/>
      <c r="Q367" s="1123"/>
      <c r="R367" s="8"/>
      <c r="V367" s="8"/>
      <c r="W367" s="8"/>
      <c r="X367" s="8"/>
      <c r="Y367" s="8"/>
      <c r="Z367" s="8"/>
      <c r="AA367" s="8"/>
      <c r="AB367" s="8"/>
    </row>
    <row r="368" spans="1:34" ht="12.75" customHeight="1">
      <c r="E368" s="8" t="s">
        <v>2</v>
      </c>
      <c r="F368" s="8"/>
      <c r="G368" s="8"/>
      <c r="H368" s="8"/>
      <c r="I368" s="8"/>
      <c r="J368" s="8"/>
      <c r="K368" s="8"/>
      <c r="L368" s="8"/>
      <c r="N368" s="1138"/>
      <c r="O368" s="1138"/>
      <c r="P368" s="1138"/>
      <c r="Q368" s="1138"/>
      <c r="R368" s="1138"/>
      <c r="S368" s="1138"/>
      <c r="T368" s="1138"/>
      <c r="U368" s="1138"/>
      <c r="V368" s="1138"/>
      <c r="W368" s="1138"/>
      <c r="X368" s="1138"/>
      <c r="Y368" s="1138"/>
      <c r="Z368" s="1138"/>
      <c r="AA368" s="1138"/>
      <c r="AB368" s="1138"/>
      <c r="AC368" s="1138"/>
      <c r="AD368" s="1138"/>
      <c r="AE368" s="1138"/>
      <c r="AF368" s="1138"/>
    </row>
    <row r="369" spans="1:38" ht="12.75" customHeight="1">
      <c r="E369" s="8"/>
      <c r="F369" s="8"/>
      <c r="G369" s="8"/>
      <c r="H369" s="8"/>
      <c r="I369" s="8"/>
      <c r="J369" s="8"/>
      <c r="K369" s="8"/>
      <c r="L369" s="8"/>
      <c r="N369" s="1139"/>
      <c r="O369" s="1139"/>
      <c r="P369" s="1139"/>
      <c r="Q369" s="1139"/>
      <c r="R369" s="1139"/>
      <c r="S369" s="1139"/>
      <c r="T369" s="1139"/>
      <c r="U369" s="1139"/>
      <c r="V369" s="1139"/>
      <c r="W369" s="1139"/>
      <c r="X369" s="1139"/>
      <c r="Y369" s="1139"/>
      <c r="Z369" s="1139"/>
      <c r="AA369" s="1139"/>
      <c r="AB369" s="1139"/>
      <c r="AC369" s="1139"/>
      <c r="AD369" s="1139"/>
      <c r="AE369" s="1139"/>
      <c r="AF369" s="1139"/>
    </row>
    <row r="370" spans="1:38" ht="12.75" customHeight="1">
      <c r="E370" s="8"/>
      <c r="F370" s="8"/>
      <c r="G370" s="8"/>
      <c r="H370" s="8"/>
      <c r="I370" s="8"/>
      <c r="J370" s="8"/>
      <c r="K370" s="8"/>
      <c r="L370" s="8"/>
    </row>
    <row r="371" spans="1:38" ht="12.75" customHeight="1">
      <c r="D371" s="54" t="s">
        <v>1129</v>
      </c>
      <c r="E371" s="54"/>
      <c r="F371" s="8"/>
      <c r="G371" s="8"/>
      <c r="H371" s="8"/>
      <c r="I371" s="8"/>
      <c r="J371" s="8"/>
      <c r="K371" s="8"/>
      <c r="L371" s="8"/>
    </row>
    <row r="372" spans="1:38" ht="12.75" customHeight="1">
      <c r="E372" s="8" t="s">
        <v>1131</v>
      </c>
      <c r="F372" s="8"/>
      <c r="G372" s="8"/>
      <c r="H372" s="8"/>
      <c r="I372" s="8"/>
      <c r="J372" s="8"/>
      <c r="K372" s="8"/>
      <c r="L372" s="8"/>
      <c r="N372" s="29" t="s">
        <v>329</v>
      </c>
      <c r="P372" s="29"/>
      <c r="Q372" s="29" t="s">
        <v>330</v>
      </c>
      <c r="S372" s="1143"/>
      <c r="T372" s="1143"/>
      <c r="U372" s="4" t="s">
        <v>331</v>
      </c>
      <c r="V372" s="1143"/>
      <c r="W372" s="1143"/>
      <c r="Y372" s="29" t="s">
        <v>329</v>
      </c>
      <c r="AA372" s="29"/>
      <c r="AB372" s="29" t="s">
        <v>330</v>
      </c>
      <c r="AD372" s="1143"/>
      <c r="AE372" s="1143"/>
      <c r="AF372" s="4" t="s">
        <v>331</v>
      </c>
      <c r="AG372" s="1143"/>
      <c r="AH372" s="1143"/>
    </row>
    <row r="373" spans="1:38" ht="12.75" customHeight="1">
      <c r="E373" s="8" t="s">
        <v>1176</v>
      </c>
      <c r="F373" s="8"/>
      <c r="G373" s="8"/>
      <c r="H373" s="8"/>
      <c r="I373" s="8"/>
      <c r="J373" s="8"/>
      <c r="K373" s="8"/>
      <c r="L373" s="8"/>
      <c r="N373" s="1143"/>
      <c r="O373" s="1143"/>
      <c r="P373" s="1143"/>
    </row>
    <row r="374" spans="1:38" ht="12.75" customHeight="1">
      <c r="E374" s="421" t="s">
        <v>1178</v>
      </c>
      <c r="F374" s="8"/>
      <c r="G374" s="8"/>
      <c r="H374" s="8"/>
      <c r="I374" s="8"/>
      <c r="J374" s="8"/>
      <c r="K374" s="8"/>
      <c r="L374" s="8"/>
      <c r="AG374" s="1570" t="s">
        <v>671</v>
      </c>
      <c r="AH374" s="1570"/>
    </row>
    <row r="375" spans="1:38" ht="12.75" customHeight="1">
      <c r="E375" s="8"/>
      <c r="F375" s="8"/>
      <c r="G375" s="8" t="s">
        <v>1200</v>
      </c>
      <c r="H375" s="8"/>
      <c r="I375" s="8"/>
      <c r="J375" s="8"/>
      <c r="K375" s="8"/>
      <c r="L375" s="8"/>
      <c r="AG375" s="1570" t="s">
        <v>671</v>
      </c>
      <c r="AH375" s="1570"/>
    </row>
    <row r="376" spans="1:38" ht="12.75" customHeight="1">
      <c r="E376" s="8"/>
      <c r="F376" s="8"/>
      <c r="G376" s="559" t="s">
        <v>1179</v>
      </c>
      <c r="H376" s="8"/>
      <c r="I376" s="8"/>
      <c r="J376" s="8"/>
      <c r="K376" s="8"/>
      <c r="L376" s="8"/>
      <c r="V376" s="1117" t="s">
        <v>671</v>
      </c>
      <c r="W376" s="1117"/>
      <c r="Y376" s="39" t="s">
        <v>1139</v>
      </c>
    </row>
    <row r="377" spans="1:38" ht="12.75" customHeight="1">
      <c r="E377" s="8" t="s">
        <v>1140</v>
      </c>
      <c r="F377" s="8"/>
      <c r="G377" s="8"/>
      <c r="H377" s="8"/>
      <c r="I377" s="8"/>
      <c r="J377" s="8"/>
      <c r="K377" s="8"/>
      <c r="L377" s="8"/>
      <c r="V377" s="1117" t="s">
        <v>671</v>
      </c>
      <c r="W377" s="1117"/>
      <c r="Y377" s="8" t="s">
        <v>1141</v>
      </c>
    </row>
    <row r="378" spans="1:38" ht="12.75" customHeight="1"/>
    <row r="379" spans="1:38" ht="12.75" customHeight="1">
      <c r="A379" s="54" t="s">
        <v>85</v>
      </c>
      <c r="B379" s="54"/>
    </row>
    <row r="380" spans="1:38" ht="12.75" customHeight="1">
      <c r="D380" s="15" t="s">
        <v>481</v>
      </c>
      <c r="J380" s="1107" t="s">
        <v>1693</v>
      </c>
      <c r="K380" s="1106"/>
      <c r="L380" s="1106"/>
      <c r="M380" s="1106"/>
      <c r="N380" s="1106"/>
      <c r="O380" s="1106"/>
      <c r="P380" s="1106"/>
      <c r="Q380" s="1106"/>
      <c r="R380" s="1106"/>
      <c r="S380" s="1106"/>
      <c r="T380" s="1106"/>
      <c r="U380" s="1106"/>
      <c r="V380" s="17" t="s">
        <v>91</v>
      </c>
      <c r="W380" s="17"/>
      <c r="X380" s="17"/>
      <c r="Y380" s="17"/>
      <c r="Z380" s="17"/>
      <c r="AA380" s="17"/>
      <c r="AB380" s="17"/>
      <c r="AC380" s="1107" t="s">
        <v>1694</v>
      </c>
      <c r="AD380" s="1106"/>
      <c r="AE380" s="1106"/>
      <c r="AF380" s="1106"/>
      <c r="AG380" s="1106"/>
      <c r="AH380" s="1106"/>
      <c r="AI380" s="1106"/>
      <c r="AJ380" s="1106"/>
    </row>
    <row r="381" spans="1:38" ht="12.75" customHeight="1">
      <c r="A381" s="791"/>
      <c r="B381" s="791"/>
      <c r="C381" s="791"/>
      <c r="D381" s="62" t="s">
        <v>1502</v>
      </c>
      <c r="E381" s="791"/>
      <c r="F381" s="791"/>
      <c r="G381" s="791"/>
      <c r="H381" s="791"/>
      <c r="I381" s="791"/>
      <c r="J381" s="1105"/>
      <c r="K381" s="1105"/>
      <c r="L381" s="1105"/>
      <c r="M381" s="1105"/>
      <c r="N381" s="1105"/>
      <c r="O381" s="1105"/>
      <c r="P381" s="1105"/>
      <c r="Q381" s="1105"/>
      <c r="R381" s="1105"/>
      <c r="S381" s="1105"/>
      <c r="T381" s="1105"/>
      <c r="U381" s="1105"/>
      <c r="V381" s="62" t="s">
        <v>1502</v>
      </c>
      <c r="W381" s="17"/>
      <c r="X381" s="17"/>
      <c r="Y381" s="17"/>
      <c r="Z381" s="17"/>
      <c r="AA381" s="17"/>
      <c r="AB381" s="17"/>
      <c r="AC381" s="1106"/>
      <c r="AD381" s="1106"/>
      <c r="AE381" s="1106"/>
      <c r="AF381" s="1106"/>
      <c r="AG381" s="1106"/>
      <c r="AH381" s="1106"/>
      <c r="AI381" s="1106"/>
      <c r="AJ381" s="1106"/>
      <c r="AK381" s="791"/>
      <c r="AL381" s="791"/>
    </row>
    <row r="382" spans="1:38" ht="12.75" customHeight="1">
      <c r="A382" s="791"/>
      <c r="B382" s="791"/>
      <c r="C382" s="791"/>
      <c r="D382" s="62" t="s">
        <v>506</v>
      </c>
      <c r="E382" s="791"/>
      <c r="F382" s="791"/>
      <c r="G382" s="791"/>
      <c r="H382" s="791"/>
      <c r="I382" s="791"/>
      <c r="J382" s="1105"/>
      <c r="K382" s="1105"/>
      <c r="L382" s="1105"/>
      <c r="M382" s="1105"/>
      <c r="N382" s="1105"/>
      <c r="O382" s="1105"/>
      <c r="P382" s="1105"/>
      <c r="Q382" s="1105"/>
      <c r="R382" s="1105"/>
      <c r="S382" s="1105"/>
      <c r="T382" s="1105"/>
      <c r="U382" s="1105"/>
      <c r="V382" s="62" t="s">
        <v>506</v>
      </c>
      <c r="W382" s="17"/>
      <c r="X382" s="17"/>
      <c r="Y382" s="17"/>
      <c r="Z382" s="17"/>
      <c r="AA382" s="17"/>
      <c r="AB382" s="17"/>
      <c r="AC382" s="1107" t="s">
        <v>1695</v>
      </c>
      <c r="AD382" s="1106"/>
      <c r="AE382" s="1106"/>
      <c r="AF382" s="1106"/>
      <c r="AG382" s="1106"/>
      <c r="AH382" s="1106"/>
      <c r="AI382" s="1106"/>
      <c r="AJ382" s="1106"/>
      <c r="AK382" s="791"/>
      <c r="AL382" s="791"/>
    </row>
    <row r="383" spans="1:38" ht="12.75" customHeight="1">
      <c r="A383" s="791"/>
      <c r="B383" s="791"/>
      <c r="C383" s="791"/>
      <c r="D383" s="518" t="s">
        <v>1498</v>
      </c>
      <c r="E383" s="791"/>
      <c r="F383" s="791"/>
      <c r="G383" s="791"/>
      <c r="H383" s="791"/>
      <c r="I383" s="92"/>
      <c r="J383" s="1108" t="s">
        <v>1696</v>
      </c>
      <c r="K383" s="1109"/>
      <c r="L383" s="1109"/>
      <c r="M383" s="1109"/>
      <c r="N383" s="1109"/>
      <c r="O383" s="1109"/>
      <c r="P383" s="1109"/>
      <c r="Q383" s="1109"/>
      <c r="R383" s="1109"/>
      <c r="S383" s="1109"/>
      <c r="T383" s="1109"/>
      <c r="U383" s="1109"/>
      <c r="V383" s="1106"/>
      <c r="W383" s="1106"/>
      <c r="X383" s="1106"/>
      <c r="Y383" s="1106"/>
      <c r="Z383" s="1106"/>
      <c r="AA383" s="1106"/>
      <c r="AB383" s="1106"/>
      <c r="AC383" s="1106"/>
      <c r="AD383" s="1106"/>
      <c r="AE383" s="1106"/>
      <c r="AF383" s="1106"/>
      <c r="AG383" s="1106"/>
      <c r="AH383" s="1106"/>
      <c r="AI383" s="1106"/>
      <c r="AJ383" s="1106"/>
      <c r="AK383" s="791"/>
      <c r="AL383" s="791"/>
    </row>
    <row r="384" spans="1:38" ht="12.75" customHeight="1">
      <c r="D384" s="15" t="s">
        <v>4</v>
      </c>
      <c r="Q384" s="1273">
        <v>43637</v>
      </c>
      <c r="R384" s="1273"/>
      <c r="S384" s="1273"/>
      <c r="T384" s="1273"/>
      <c r="U384" s="1273"/>
      <c r="V384" s="15" t="s">
        <v>334</v>
      </c>
      <c r="AI384" s="1117" t="s">
        <v>754</v>
      </c>
      <c r="AJ384" s="1117"/>
    </row>
    <row r="385" spans="1:38" ht="12.75" customHeight="1">
      <c r="D385" s="15" t="s">
        <v>5</v>
      </c>
      <c r="Q385" s="1429"/>
      <c r="R385" s="1552"/>
      <c r="S385" s="1552"/>
      <c r="T385" s="1552"/>
      <c r="U385" s="1552"/>
      <c r="W385" s="37" t="s">
        <v>81</v>
      </c>
      <c r="AG385" s="1137"/>
      <c r="AH385" s="1137"/>
      <c r="AI385" s="1137"/>
      <c r="AJ385" s="1137"/>
    </row>
    <row r="386" spans="1:38" ht="12.75" customHeight="1">
      <c r="D386" s="15" t="s">
        <v>480</v>
      </c>
      <c r="Q386" s="1152"/>
      <c r="R386" s="1152"/>
      <c r="S386" s="1152"/>
      <c r="T386" s="1152"/>
      <c r="U386" s="1152"/>
      <c r="V386" s="62" t="s">
        <v>1501</v>
      </c>
      <c r="AG386" s="1140"/>
      <c r="AH386" s="1140"/>
      <c r="AI386" s="1140"/>
      <c r="AJ386" s="1140"/>
    </row>
    <row r="387" spans="1:38" ht="12.75" customHeight="1">
      <c r="D387" s="15" t="s">
        <v>96</v>
      </c>
      <c r="I387" s="1125"/>
      <c r="J387" s="1125"/>
      <c r="K387" s="1125"/>
      <c r="L387" s="1125"/>
      <c r="M387" s="1125"/>
      <c r="N387" s="1125"/>
      <c r="Q387" s="61" t="s">
        <v>223</v>
      </c>
      <c r="S387" s="1147"/>
      <c r="T387" s="1147"/>
      <c r="U387" s="1147"/>
      <c r="V387" s="15" t="s">
        <v>80</v>
      </c>
      <c r="AI387" s="1117" t="s">
        <v>754</v>
      </c>
      <c r="AJ387" s="1117"/>
    </row>
    <row r="388" spans="1:38" ht="12.75">
      <c r="D388" s="15" t="s">
        <v>335</v>
      </c>
      <c r="Q388" s="1153"/>
      <c r="R388" s="1153"/>
      <c r="S388" s="1153"/>
      <c r="T388" s="1153"/>
      <c r="U388" s="1153"/>
      <c r="V388" s="15" t="s">
        <v>336</v>
      </c>
      <c r="AG388" s="1137"/>
      <c r="AH388" s="1137"/>
      <c r="AI388" s="1137"/>
      <c r="AJ388" s="1137"/>
    </row>
    <row r="389" spans="1:38" ht="12.75">
      <c r="D389" s="15" t="s">
        <v>337</v>
      </c>
      <c r="Q389" s="1316"/>
      <c r="R389" s="1316"/>
      <c r="S389" s="1316"/>
      <c r="T389" s="1316"/>
      <c r="U389" s="1316"/>
      <c r="V389" s="791" t="s">
        <v>1476</v>
      </c>
      <c r="AG389" s="1137"/>
      <c r="AH389" s="1137"/>
      <c r="AI389" s="1137"/>
      <c r="AJ389" s="1137"/>
    </row>
    <row r="390" spans="1:38" ht="12.75">
      <c r="D390" s="791" t="s">
        <v>1475</v>
      </c>
      <c r="V390" s="791"/>
      <c r="AG390" s="1137"/>
      <c r="AH390" s="1137"/>
      <c r="AI390" s="1137"/>
      <c r="AJ390" s="1137"/>
    </row>
    <row r="391" spans="1:38" ht="12.75" customHeight="1">
      <c r="A391" s="43"/>
      <c r="B391" s="43"/>
      <c r="C391" s="43"/>
      <c r="D391" s="43"/>
      <c r="E391" s="43"/>
      <c r="F391" s="43"/>
      <c r="G391" s="43"/>
      <c r="H391" s="43"/>
      <c r="I391" s="43"/>
      <c r="J391" s="43"/>
      <c r="K391" s="43"/>
      <c r="L391" s="43"/>
      <c r="M391" s="43"/>
      <c r="N391" s="43"/>
      <c r="O391" s="43"/>
      <c r="P391" s="43"/>
      <c r="Q391" s="43"/>
      <c r="R391" s="43"/>
      <c r="S391" s="43"/>
      <c r="T391" s="43"/>
      <c r="U391" s="43"/>
      <c r="V391" s="43"/>
      <c r="W391" s="43"/>
      <c r="X391" s="43"/>
      <c r="Y391" s="43"/>
      <c r="Z391" s="43"/>
      <c r="AA391" s="43"/>
      <c r="AB391" s="43"/>
      <c r="AC391" s="43"/>
      <c r="AD391" s="43"/>
      <c r="AE391" s="43"/>
      <c r="AF391" s="43"/>
      <c r="AG391" s="821"/>
      <c r="AH391" s="821"/>
      <c r="AI391" s="821"/>
      <c r="AJ391" s="821"/>
      <c r="AK391" s="43"/>
      <c r="AL391" s="43"/>
    </row>
    <row r="392" spans="1:38" ht="12.75" customHeight="1">
      <c r="A392" s="54" t="s">
        <v>669</v>
      </c>
      <c r="B392" s="54"/>
      <c r="C392" s="54" t="s">
        <v>119</v>
      </c>
    </row>
    <row r="393" spans="1:38" ht="12.75">
      <c r="B393" s="54"/>
      <c r="C393" s="54"/>
      <c r="D393" s="54" t="s">
        <v>1550</v>
      </c>
      <c r="I393" s="1107" t="s">
        <v>1628</v>
      </c>
      <c r="J393" s="1107"/>
      <c r="K393" s="1107"/>
      <c r="L393" s="1107"/>
      <c r="M393" s="1107"/>
      <c r="N393" s="1107"/>
      <c r="O393" s="1107"/>
      <c r="P393" s="1107"/>
      <c r="Q393" s="1107"/>
      <c r="R393" s="1107"/>
      <c r="S393" s="1107"/>
      <c r="T393" s="1107"/>
      <c r="U393" s="1107"/>
      <c r="V393" s="1107"/>
      <c r="W393" s="1107"/>
      <c r="X393" s="1107"/>
      <c r="Y393" s="1107"/>
      <c r="Z393" s="1107"/>
      <c r="AA393" s="1107"/>
      <c r="AB393" s="1107"/>
      <c r="AC393" s="1107"/>
      <c r="AD393" s="1107"/>
      <c r="AE393" s="1107"/>
    </row>
    <row r="394" spans="1:38" ht="12.75" customHeight="1">
      <c r="C394" s="29"/>
      <c r="D394" s="29"/>
      <c r="E394" s="15" t="s">
        <v>114</v>
      </c>
      <c r="F394" s="29"/>
      <c r="G394" s="29"/>
      <c r="H394" s="29"/>
      <c r="I394" s="29"/>
      <c r="J394" s="29"/>
      <c r="K394" s="29"/>
      <c r="L394" s="29"/>
      <c r="M394" s="29"/>
      <c r="N394" s="29"/>
      <c r="O394" s="29"/>
      <c r="P394" s="791"/>
      <c r="Q394" s="791"/>
      <c r="R394" s="1117" t="s">
        <v>621</v>
      </c>
      <c r="S394" s="1117"/>
      <c r="T394" s="15" t="s">
        <v>649</v>
      </c>
      <c r="U394" s="791"/>
      <c r="V394" s="791"/>
      <c r="W394" s="791"/>
      <c r="X394" s="791"/>
      <c r="Y394" s="791"/>
      <c r="Z394" s="791"/>
      <c r="AA394" s="791"/>
      <c r="AB394" s="791"/>
      <c r="AC394" s="791"/>
      <c r="AD394" s="1123">
        <v>37</v>
      </c>
      <c r="AE394" s="1123"/>
      <c r="AF394" s="791"/>
    </row>
    <row r="395" spans="1:38" ht="12.75" customHeight="1">
      <c r="C395" s="29"/>
      <c r="E395" s="15" t="s">
        <v>115</v>
      </c>
      <c r="F395" s="791"/>
      <c r="G395" s="791"/>
      <c r="H395" s="791"/>
      <c r="I395" s="791"/>
      <c r="J395" s="791"/>
      <c r="K395" s="791"/>
      <c r="L395" s="791"/>
      <c r="M395" s="791"/>
      <c r="N395" s="29"/>
      <c r="O395" s="29"/>
      <c r="P395" s="791"/>
      <c r="Q395" s="791"/>
      <c r="R395" s="1117" t="s">
        <v>671</v>
      </c>
      <c r="S395" s="1117"/>
      <c r="T395" s="15" t="s">
        <v>649</v>
      </c>
      <c r="U395" s="791"/>
      <c r="V395" s="791"/>
      <c r="W395" s="791"/>
      <c r="X395" s="791"/>
      <c r="Y395" s="791"/>
      <c r="Z395" s="791"/>
      <c r="AA395" s="791"/>
      <c r="AB395" s="791"/>
      <c r="AC395" s="791"/>
      <c r="AD395" s="1123">
        <v>0</v>
      </c>
      <c r="AE395" s="1123"/>
      <c r="AF395" s="791"/>
    </row>
    <row r="396" spans="1:38" ht="12.75" customHeight="1">
      <c r="C396" s="29"/>
      <c r="E396" s="15" t="s">
        <v>116</v>
      </c>
      <c r="F396" s="791"/>
      <c r="G396" s="791"/>
      <c r="H396" s="791"/>
      <c r="I396" s="791"/>
      <c r="J396" s="791"/>
      <c r="K396" s="791"/>
      <c r="L396" s="791"/>
      <c r="M396" s="791"/>
      <c r="N396" s="29"/>
      <c r="O396" s="29"/>
      <c r="P396" s="791"/>
      <c r="Q396" s="791"/>
      <c r="R396" s="791"/>
      <c r="S396" s="1117" t="s">
        <v>621</v>
      </c>
      <c r="T396" s="1117"/>
      <c r="U396" s="791"/>
      <c r="V396" s="791"/>
      <c r="W396" s="791"/>
      <c r="X396" s="791"/>
      <c r="Y396" s="791"/>
      <c r="Z396" s="791"/>
      <c r="AA396" s="791"/>
      <c r="AB396" s="791"/>
      <c r="AC396" s="791"/>
      <c r="AD396" s="791"/>
      <c r="AE396" s="791"/>
      <c r="AF396" s="791"/>
    </row>
    <row r="397" spans="1:38" ht="12.75" customHeight="1">
      <c r="E397" s="15" t="s">
        <v>180</v>
      </c>
      <c r="F397" s="791"/>
      <c r="G397" s="791"/>
      <c r="H397" s="1145" t="s">
        <v>360</v>
      </c>
      <c r="I397" s="1145"/>
      <c r="J397" s="1145"/>
      <c r="K397" s="1145"/>
      <c r="L397" s="1145"/>
      <c r="M397" s="1145"/>
      <c r="N397" s="1145"/>
      <c r="O397" s="1145"/>
      <c r="P397" s="1145"/>
      <c r="Q397" s="1145"/>
      <c r="R397" s="1145"/>
      <c r="S397" s="1145"/>
      <c r="T397" s="1145"/>
      <c r="U397" s="1145"/>
      <c r="V397" s="1145"/>
      <c r="W397" s="1145"/>
      <c r="X397" s="1145"/>
      <c r="Y397" s="1145"/>
      <c r="Z397" s="1145"/>
      <c r="AA397" s="1145"/>
      <c r="AB397" s="1145"/>
      <c r="AC397" s="1145"/>
      <c r="AD397" s="1145"/>
      <c r="AE397" s="1145"/>
      <c r="AF397" s="791"/>
    </row>
    <row r="398" spans="1:38" ht="12.75" customHeight="1">
      <c r="E398" s="29"/>
      <c r="F398" s="791"/>
      <c r="G398" s="791"/>
      <c r="H398" s="1146"/>
      <c r="I398" s="1146"/>
      <c r="J398" s="1146"/>
      <c r="K398" s="1146"/>
      <c r="L398" s="1146"/>
      <c r="M398" s="1146"/>
      <c r="N398" s="1146"/>
      <c r="O398" s="1146"/>
      <c r="P398" s="1146"/>
      <c r="Q398" s="1146"/>
      <c r="R398" s="1146"/>
      <c r="S398" s="1146"/>
      <c r="T398" s="1146"/>
      <c r="U398" s="1146"/>
      <c r="V398" s="1146"/>
      <c r="W398" s="1146"/>
      <c r="X398" s="1146"/>
      <c r="Y398" s="1146"/>
      <c r="Z398" s="1146"/>
      <c r="AA398" s="1146"/>
      <c r="AB398" s="1146"/>
      <c r="AC398" s="1146"/>
      <c r="AD398" s="1146"/>
      <c r="AE398" s="1146"/>
      <c r="AF398" s="791"/>
    </row>
    <row r="399" spans="1:38" ht="12.75" customHeight="1"/>
    <row r="400" spans="1:38" ht="12.75" customHeight="1"/>
    <row r="401" spans="1:36" ht="12.75" customHeight="1"/>
    <row r="402" spans="1:36" ht="12.75" customHeight="1"/>
    <row r="403" spans="1:36" ht="12.75" customHeight="1"/>
    <row r="404" spans="1:36" ht="12.75" customHeight="1"/>
    <row r="405" spans="1:36" ht="12.75">
      <c r="A405" s="54" t="s">
        <v>670</v>
      </c>
      <c r="B405" s="54"/>
      <c r="C405" s="54"/>
      <c r="D405" s="54" t="s">
        <v>122</v>
      </c>
      <c r="AF405" s="54" t="s">
        <v>1107</v>
      </c>
    </row>
    <row r="406" spans="1:36" ht="12.75" customHeight="1">
      <c r="E406" s="1143"/>
      <c r="F406" s="1143"/>
      <c r="G406" s="1143"/>
      <c r="H406" s="27" t="s">
        <v>123</v>
      </c>
      <c r="I406" s="1143"/>
      <c r="J406" s="1143"/>
      <c r="K406" s="1143"/>
      <c r="L406" s="15" t="s">
        <v>124</v>
      </c>
      <c r="N406" s="148" t="s">
        <v>655</v>
      </c>
      <c r="P406" s="1294">
        <v>1.25</v>
      </c>
      <c r="Q406" s="1294"/>
      <c r="R406" s="1294"/>
      <c r="S406" s="15" t="s">
        <v>125</v>
      </c>
      <c r="W406" s="1150">
        <f>IF(E406&gt;0,(E406*I406),(P406*43560))</f>
        <v>54450</v>
      </c>
      <c r="X406" s="1150"/>
      <c r="Y406" s="1150"/>
      <c r="Z406" s="15" t="s">
        <v>126</v>
      </c>
      <c r="AF406" s="1294">
        <f>AG424/P406</f>
        <v>69.599999999999994</v>
      </c>
      <c r="AG406" s="1294"/>
      <c r="AH406" s="1294"/>
    </row>
    <row r="407" spans="1:36" ht="12.75">
      <c r="E407" s="15" t="s">
        <v>57</v>
      </c>
    </row>
    <row r="408" spans="1:36" ht="12.75">
      <c r="E408" s="1144"/>
      <c r="F408" s="1144"/>
      <c r="G408" s="1144"/>
      <c r="H408" s="1144"/>
      <c r="I408" s="1144"/>
      <c r="J408" s="1144"/>
      <c r="K408" s="1144"/>
      <c r="L408" s="1144"/>
      <c r="M408" s="1144"/>
      <c r="N408" s="1144"/>
      <c r="O408" s="1144"/>
      <c r="P408" s="1144"/>
      <c r="Q408" s="1144"/>
      <c r="R408" s="1144"/>
      <c r="S408" s="1144"/>
      <c r="T408" s="1144"/>
      <c r="U408" s="1144"/>
      <c r="V408" s="1144"/>
      <c r="W408" s="1144"/>
      <c r="X408" s="1144"/>
      <c r="Y408" s="1144"/>
      <c r="Z408" s="1144"/>
      <c r="AA408" s="1144"/>
      <c r="AB408" s="1144"/>
      <c r="AC408" s="1144"/>
      <c r="AD408" s="1144"/>
      <c r="AE408" s="1144"/>
      <c r="AF408" s="1144"/>
      <c r="AG408" s="1144"/>
      <c r="AH408" s="1144"/>
      <c r="AI408" s="1144"/>
      <c r="AJ408" s="1144"/>
    </row>
    <row r="409" spans="1:36" ht="12.75"/>
    <row r="410" spans="1:36" ht="12.75">
      <c r="A410" s="54" t="s">
        <v>672</v>
      </c>
      <c r="B410" s="54"/>
      <c r="C410" s="54"/>
      <c r="D410" s="54" t="s">
        <v>128</v>
      </c>
    </row>
    <row r="411" spans="1:36" ht="12.75">
      <c r="E411" s="15" t="s">
        <v>129</v>
      </c>
      <c r="P411" s="1117">
        <v>1</v>
      </c>
      <c r="Q411" s="1117"/>
      <c r="S411" s="15" t="s">
        <v>206</v>
      </c>
      <c r="AE411" s="1117">
        <v>1</v>
      </c>
      <c r="AF411" s="1117"/>
    </row>
    <row r="412" spans="1:36" ht="12.75">
      <c r="E412" s="15" t="s">
        <v>207</v>
      </c>
      <c r="P412" s="1117">
        <v>0</v>
      </c>
      <c r="Q412" s="1117"/>
      <c r="S412" s="15" t="s">
        <v>142</v>
      </c>
      <c r="AE412" s="1117" t="s">
        <v>671</v>
      </c>
      <c r="AF412" s="1117"/>
    </row>
    <row r="413" spans="1:36" ht="12.75" customHeight="1">
      <c r="F413" s="71" t="s">
        <v>143</v>
      </c>
    </row>
    <row r="414" spans="1:36" ht="12.75" customHeight="1">
      <c r="F414" s="1270"/>
      <c r="G414" s="1271"/>
      <c r="H414" s="1271"/>
      <c r="I414" s="1271"/>
      <c r="J414" s="1271"/>
      <c r="K414" s="1271"/>
      <c r="L414" s="1271"/>
      <c r="M414" s="1271"/>
      <c r="N414" s="1271"/>
      <c r="O414" s="1271"/>
      <c r="P414" s="1271"/>
      <c r="Q414" s="1271"/>
      <c r="R414" s="1271"/>
      <c r="S414" s="1271"/>
      <c r="T414" s="1271"/>
      <c r="U414" s="1271"/>
      <c r="V414" s="1271"/>
      <c r="W414" s="1271"/>
      <c r="X414" s="1271"/>
      <c r="Y414" s="1271"/>
      <c r="Z414" s="1271"/>
      <c r="AA414" s="1271"/>
      <c r="AB414" s="1271"/>
      <c r="AC414" s="1271"/>
      <c r="AD414" s="1271"/>
      <c r="AE414" s="1271"/>
      <c r="AF414" s="1271"/>
      <c r="AG414" s="1271"/>
      <c r="AH414" s="1271"/>
    </row>
    <row r="415" spans="1:36" ht="12.75" customHeight="1">
      <c r="F415" s="1272"/>
      <c r="G415" s="1272"/>
      <c r="H415" s="1272"/>
      <c r="I415" s="1272"/>
      <c r="J415" s="1272"/>
      <c r="K415" s="1272"/>
      <c r="L415" s="1272"/>
      <c r="M415" s="1272"/>
      <c r="N415" s="1272"/>
      <c r="O415" s="1272"/>
      <c r="P415" s="1272"/>
      <c r="Q415" s="1272"/>
      <c r="R415" s="1272"/>
      <c r="S415" s="1272"/>
      <c r="T415" s="1272"/>
      <c r="U415" s="1272"/>
      <c r="V415" s="1272"/>
      <c r="W415" s="1272"/>
      <c r="X415" s="1272"/>
      <c r="Y415" s="1272"/>
      <c r="Z415" s="1272"/>
      <c r="AA415" s="1272"/>
      <c r="AB415" s="1272"/>
      <c r="AC415" s="1272"/>
      <c r="AD415" s="1272"/>
      <c r="AE415" s="1272"/>
      <c r="AF415" s="1272"/>
      <c r="AG415" s="1272"/>
      <c r="AH415" s="1272"/>
    </row>
    <row r="416" spans="1:36" ht="12.75" customHeight="1">
      <c r="E416" s="15" t="s">
        <v>688</v>
      </c>
      <c r="N416" s="43"/>
      <c r="O416" s="43"/>
      <c r="P416" s="259"/>
      <c r="Q416" s="1117" t="s">
        <v>621</v>
      </c>
      <c r="R416" s="1117"/>
      <c r="S416" s="43"/>
      <c r="T416" s="43"/>
      <c r="U416" s="43"/>
      <c r="V416" s="43"/>
      <c r="W416" s="43"/>
      <c r="X416" s="43"/>
      <c r="Y416" s="43"/>
      <c r="Z416" s="43"/>
      <c r="AA416" s="43"/>
      <c r="AB416" s="43"/>
      <c r="AC416" s="43"/>
      <c r="AD416" s="43"/>
      <c r="AG416" s="29"/>
    </row>
    <row r="417" spans="1:96" ht="12.75" customHeight="1">
      <c r="F417" s="15" t="s">
        <v>689</v>
      </c>
      <c r="N417" s="43"/>
      <c r="O417" s="43"/>
      <c r="P417" s="259"/>
      <c r="Q417" s="259"/>
      <c r="R417" s="43"/>
      <c r="S417" s="43"/>
      <c r="T417" s="43"/>
      <c r="U417" s="43"/>
      <c r="V417" s="43"/>
      <c r="W417" s="43"/>
      <c r="X417" s="43"/>
      <c r="Y417" s="43"/>
      <c r="Z417" s="43"/>
      <c r="AA417" s="43"/>
      <c r="AB417" s="43"/>
      <c r="AC417" s="43"/>
      <c r="AD417" s="43"/>
      <c r="AF417" s="1117" t="s">
        <v>671</v>
      </c>
      <c r="AG417" s="1118"/>
    </row>
    <row r="418" spans="1:96" ht="12.75" customHeight="1">
      <c r="S418" s="29"/>
      <c r="T418" s="29"/>
    </row>
    <row r="419" spans="1:96" ht="12.75" customHeight="1">
      <c r="A419" s="54"/>
      <c r="B419" s="54"/>
      <c r="C419" s="54"/>
      <c r="E419" s="8" t="s">
        <v>333</v>
      </c>
      <c r="Z419" s="1117" t="s">
        <v>754</v>
      </c>
      <c r="AA419" s="1117"/>
      <c r="AH419" s="29"/>
      <c r="AI419" s="29"/>
    </row>
    <row r="420" spans="1:96" ht="12.75" customHeight="1">
      <c r="F420" s="72" t="s">
        <v>50</v>
      </c>
      <c r="G420" s="73"/>
      <c r="H420" s="73"/>
      <c r="I420" s="73"/>
      <c r="J420" s="73"/>
      <c r="K420" s="73"/>
      <c r="L420" s="73"/>
      <c r="M420" s="73"/>
      <c r="N420" s="73"/>
      <c r="O420" s="73"/>
      <c r="P420" s="73"/>
      <c r="Q420" s="73"/>
      <c r="R420" s="73"/>
      <c r="S420" s="73"/>
      <c r="T420" s="73"/>
      <c r="U420" s="73"/>
      <c r="V420" s="73"/>
      <c r="W420" s="73"/>
      <c r="AB420" s="73"/>
    </row>
    <row r="421" spans="1:96" ht="12.75" customHeight="1">
      <c r="F421" s="15" t="s">
        <v>800</v>
      </c>
      <c r="G421" s="73"/>
      <c r="I421" s="73"/>
      <c r="J421" s="73"/>
      <c r="K421" s="73"/>
      <c r="L421" s="73"/>
      <c r="M421" s="73"/>
      <c r="N421" s="73"/>
      <c r="O421" s="71"/>
      <c r="P421" s="73"/>
      <c r="Q421" s="73"/>
      <c r="R421" s="73"/>
      <c r="S421" s="73"/>
      <c r="T421" s="73"/>
      <c r="U421" s="73"/>
      <c r="V421" s="73"/>
      <c r="W421" s="73"/>
      <c r="Z421" s="1117" t="s">
        <v>671</v>
      </c>
      <c r="AA421" s="1117"/>
    </row>
    <row r="422" spans="1:96" ht="12.75" customHeight="1"/>
    <row r="423" spans="1:96" ht="12.75" customHeight="1">
      <c r="A423" s="54" t="s">
        <v>542</v>
      </c>
      <c r="B423" s="54"/>
      <c r="C423" s="54"/>
      <c r="D423" s="54" t="s">
        <v>874</v>
      </c>
      <c r="AF423" s="84"/>
    </row>
    <row r="424" spans="1:96" ht="12.75" customHeight="1">
      <c r="D424" s="1293" t="s">
        <v>49</v>
      </c>
      <c r="E424" s="1130"/>
      <c r="F424" s="1130"/>
      <c r="G424" s="1130"/>
      <c r="H424" s="1130"/>
      <c r="I424" s="1130"/>
      <c r="J424" s="1130"/>
      <c r="K424" s="1130"/>
      <c r="L424" s="1130"/>
      <c r="M424" s="1130"/>
      <c r="N424" s="1130"/>
      <c r="O424" s="1130"/>
      <c r="P424" s="1130"/>
      <c r="Q424" s="1130"/>
      <c r="R424" s="1130"/>
      <c r="S424" s="1130"/>
      <c r="T424" s="1130"/>
      <c r="U424" s="1130"/>
      <c r="V424" s="1130"/>
      <c r="W424" s="1130"/>
      <c r="X424" s="1130"/>
      <c r="Y424" s="1130"/>
      <c r="Z424" s="1130"/>
      <c r="AA424" s="1130"/>
      <c r="AB424" s="1130"/>
      <c r="AC424" s="1130"/>
      <c r="AD424" s="1130"/>
      <c r="AE424" s="1130"/>
      <c r="AF424" s="1131"/>
      <c r="AG424" s="1119">
        <v>87</v>
      </c>
      <c r="AH424" s="1119"/>
      <c r="AI424" s="1119"/>
      <c r="AJ424" s="1119"/>
    </row>
    <row r="425" spans="1:96" ht="12.75" customHeight="1">
      <c r="D425" s="1129" t="s">
        <v>1599</v>
      </c>
      <c r="E425" s="1291"/>
      <c r="F425" s="1291"/>
      <c r="G425" s="1291"/>
      <c r="H425" s="1291"/>
      <c r="I425" s="1291"/>
      <c r="J425" s="1291"/>
      <c r="K425" s="1291"/>
      <c r="L425" s="1291"/>
      <c r="M425" s="1291"/>
      <c r="N425" s="1291"/>
      <c r="O425" s="1291"/>
      <c r="P425" s="1291"/>
      <c r="Q425" s="1291"/>
      <c r="R425" s="1291"/>
      <c r="S425" s="1291"/>
      <c r="T425" s="1291"/>
      <c r="U425" s="1291"/>
      <c r="V425" s="1291"/>
      <c r="W425" s="1291"/>
      <c r="X425" s="1291"/>
      <c r="Y425" s="1291"/>
      <c r="Z425" s="1291"/>
      <c r="AA425" s="1291"/>
      <c r="AB425" s="1291"/>
      <c r="AC425" s="1291"/>
      <c r="AD425" s="1291"/>
      <c r="AE425" s="1291"/>
      <c r="AF425" s="1292"/>
      <c r="AG425" s="1301"/>
      <c r="AH425" s="1302"/>
      <c r="AI425" s="1302"/>
      <c r="AJ425" s="1302"/>
    </row>
    <row r="426" spans="1:96" ht="12.75" customHeight="1">
      <c r="D426" s="1129" t="s">
        <v>1241</v>
      </c>
      <c r="E426" s="1291"/>
      <c r="F426" s="1291"/>
      <c r="G426" s="1291"/>
      <c r="H426" s="1291"/>
      <c r="I426" s="1291"/>
      <c r="J426" s="1291"/>
      <c r="K426" s="1291"/>
      <c r="L426" s="1291"/>
      <c r="M426" s="1291"/>
      <c r="N426" s="1291"/>
      <c r="O426" s="1291"/>
      <c r="P426" s="1291"/>
      <c r="Q426" s="1291"/>
      <c r="R426" s="1291"/>
      <c r="S426" s="1291"/>
      <c r="T426" s="1291"/>
      <c r="U426" s="1291"/>
      <c r="V426" s="1291"/>
      <c r="W426" s="1291"/>
      <c r="X426" s="1291"/>
      <c r="Y426" s="1291"/>
      <c r="Z426" s="1291"/>
      <c r="AA426" s="1291"/>
      <c r="AB426" s="1291"/>
      <c r="AC426" s="1291"/>
      <c r="AD426" s="1291"/>
      <c r="AE426" s="1291"/>
      <c r="AF426" s="1292"/>
      <c r="AG426" s="1119">
        <v>86</v>
      </c>
      <c r="AH426" s="1119"/>
      <c r="AI426" s="1119"/>
      <c r="AJ426" s="1119"/>
    </row>
    <row r="427" spans="1:96" ht="12.75" customHeight="1">
      <c r="D427" s="1129" t="s">
        <v>1242</v>
      </c>
      <c r="E427" s="1291"/>
      <c r="F427" s="1291"/>
      <c r="G427" s="1291"/>
      <c r="H427" s="1291"/>
      <c r="I427" s="1291"/>
      <c r="J427" s="1291"/>
      <c r="K427" s="1291"/>
      <c r="L427" s="1291"/>
      <c r="M427" s="1291"/>
      <c r="N427" s="1291"/>
      <c r="O427" s="1291"/>
      <c r="P427" s="1291"/>
      <c r="Q427" s="1291"/>
      <c r="R427" s="1291"/>
      <c r="S427" s="1291"/>
      <c r="T427" s="1291"/>
      <c r="U427" s="1291"/>
      <c r="V427" s="1291"/>
      <c r="W427" s="1291"/>
      <c r="X427" s="1291"/>
      <c r="Y427" s="1291"/>
      <c r="Z427" s="1291"/>
      <c r="AA427" s="1291"/>
      <c r="AB427" s="1291"/>
      <c r="AC427" s="1291"/>
      <c r="AD427" s="1291"/>
      <c r="AE427" s="1291"/>
      <c r="AF427" s="1292"/>
      <c r="AG427" s="1119">
        <v>86</v>
      </c>
      <c r="AH427" s="1119"/>
      <c r="AI427" s="1119"/>
      <c r="AJ427" s="1119"/>
    </row>
    <row r="428" spans="1:96" ht="12.75" customHeight="1">
      <c r="D428" s="1129" t="s">
        <v>1244</v>
      </c>
      <c r="E428" s="1291"/>
      <c r="F428" s="1291"/>
      <c r="G428" s="1291"/>
      <c r="H428" s="1291"/>
      <c r="I428" s="1291"/>
      <c r="J428" s="1291"/>
      <c r="K428" s="1291"/>
      <c r="L428" s="1291"/>
      <c r="M428" s="1291"/>
      <c r="N428" s="1291"/>
      <c r="O428" s="1291"/>
      <c r="P428" s="1291"/>
      <c r="Q428" s="1291"/>
      <c r="R428" s="1291"/>
      <c r="S428" s="1291"/>
      <c r="T428" s="1291"/>
      <c r="U428" s="1291"/>
      <c r="V428" s="1291"/>
      <c r="W428" s="1291"/>
      <c r="X428" s="1291"/>
      <c r="Y428" s="1291"/>
      <c r="Z428" s="1291"/>
      <c r="AA428" s="1291"/>
      <c r="AB428" s="1291"/>
      <c r="AC428" s="1291"/>
      <c r="AD428" s="1291"/>
      <c r="AE428" s="1291"/>
      <c r="AF428" s="1292"/>
      <c r="AG428" s="1121">
        <f>IF(ISERROR(AG427/AG426),"",AG427/AG426)</f>
        <v>1</v>
      </c>
      <c r="AH428" s="1121"/>
      <c r="AI428" s="1121"/>
      <c r="AJ428" s="1121"/>
    </row>
    <row r="429" spans="1:96" ht="12.75" customHeight="1">
      <c r="D429" s="1129" t="s">
        <v>1243</v>
      </c>
      <c r="E429" s="1291"/>
      <c r="F429" s="1291"/>
      <c r="G429" s="1291"/>
      <c r="H429" s="1291"/>
      <c r="I429" s="1291"/>
      <c r="J429" s="1291"/>
      <c r="K429" s="1291"/>
      <c r="L429" s="1291"/>
      <c r="M429" s="1291"/>
      <c r="N429" s="1291"/>
      <c r="O429" s="1291"/>
      <c r="P429" s="1291"/>
      <c r="Q429" s="1291"/>
      <c r="R429" s="1291"/>
      <c r="S429" s="1291"/>
      <c r="T429" s="1291"/>
      <c r="U429" s="1291"/>
      <c r="V429" s="1291"/>
      <c r="W429" s="1291"/>
      <c r="X429" s="1291"/>
      <c r="Y429" s="1291"/>
      <c r="Z429" s="1291"/>
      <c r="AA429" s="1291"/>
      <c r="AB429" s="1291"/>
      <c r="AC429" s="1291"/>
      <c r="AD429" s="1291"/>
      <c r="AE429" s="1291"/>
      <c r="AF429" s="1292"/>
      <c r="AG429" s="1120">
        <v>74612</v>
      </c>
      <c r="AH429" s="1120"/>
      <c r="AI429" s="1120"/>
      <c r="AJ429" s="1120"/>
    </row>
    <row r="430" spans="1:96" ht="12.75" customHeight="1">
      <c r="D430" s="1129" t="s">
        <v>1245</v>
      </c>
      <c r="E430" s="1291"/>
      <c r="F430" s="1291"/>
      <c r="G430" s="1291"/>
      <c r="H430" s="1291"/>
      <c r="I430" s="1291"/>
      <c r="J430" s="1291"/>
      <c r="K430" s="1291"/>
      <c r="L430" s="1291"/>
      <c r="M430" s="1291"/>
      <c r="N430" s="1291"/>
      <c r="O430" s="1291"/>
      <c r="P430" s="1291"/>
      <c r="Q430" s="1291"/>
      <c r="R430" s="1291"/>
      <c r="S430" s="1291"/>
      <c r="T430" s="1291"/>
      <c r="U430" s="1291"/>
      <c r="V430" s="1291"/>
      <c r="W430" s="1291"/>
      <c r="X430" s="1291"/>
      <c r="Y430" s="1291"/>
      <c r="Z430" s="1291"/>
      <c r="AA430" s="1291"/>
      <c r="AB430" s="1291"/>
      <c r="AC430" s="1291"/>
      <c r="AD430" s="1291"/>
      <c r="AE430" s="1291"/>
      <c r="AF430" s="1292"/>
      <c r="AG430" s="1120">
        <v>74612</v>
      </c>
      <c r="AH430" s="1120"/>
      <c r="AI430" s="1120"/>
      <c r="AJ430" s="1120"/>
    </row>
    <row r="431" spans="1:96" ht="12.75" customHeight="1">
      <c r="D431" s="1129" t="s">
        <v>1246</v>
      </c>
      <c r="E431" s="1291"/>
      <c r="F431" s="1291"/>
      <c r="G431" s="1291"/>
      <c r="H431" s="1291"/>
      <c r="I431" s="1291"/>
      <c r="J431" s="1291"/>
      <c r="K431" s="1291"/>
      <c r="L431" s="1291"/>
      <c r="M431" s="1291"/>
      <c r="N431" s="1291"/>
      <c r="O431" s="1291"/>
      <c r="P431" s="1291"/>
      <c r="Q431" s="1291"/>
      <c r="R431" s="1291"/>
      <c r="S431" s="1291"/>
      <c r="T431" s="1291"/>
      <c r="U431" s="1291"/>
      <c r="V431" s="1291"/>
      <c r="W431" s="1291"/>
      <c r="X431" s="1291"/>
      <c r="Y431" s="1291"/>
      <c r="Z431" s="1291"/>
      <c r="AA431" s="1291"/>
      <c r="AB431" s="1291"/>
      <c r="AC431" s="1291"/>
      <c r="AD431" s="1291"/>
      <c r="AE431" s="1291"/>
      <c r="AF431" s="1292"/>
      <c r="AG431" s="1121">
        <f>IF(ISERROR(AG430/AG429),"",AG430/AG429)</f>
        <v>1</v>
      </c>
      <c r="AH431" s="1121"/>
      <c r="AI431" s="1121"/>
      <c r="AJ431" s="1121"/>
    </row>
    <row r="432" spans="1:96" ht="12.75" customHeight="1">
      <c r="D432" s="1129" t="s">
        <v>1247</v>
      </c>
      <c r="E432" s="1291"/>
      <c r="F432" s="1291"/>
      <c r="G432" s="1291"/>
      <c r="H432" s="1291"/>
      <c r="I432" s="1291"/>
      <c r="J432" s="1291"/>
      <c r="K432" s="1291"/>
      <c r="L432" s="1291"/>
      <c r="M432" s="1291"/>
      <c r="N432" s="1291"/>
      <c r="O432" s="1291"/>
      <c r="P432" s="1291"/>
      <c r="Q432" s="1291"/>
      <c r="R432" s="1291"/>
      <c r="S432" s="1291"/>
      <c r="T432" s="1291"/>
      <c r="U432" s="1291"/>
      <c r="V432" s="1291"/>
      <c r="W432" s="1291"/>
      <c r="X432" s="1291"/>
      <c r="Y432" s="1291"/>
      <c r="Z432" s="1291"/>
      <c r="AA432" s="1291"/>
      <c r="AB432" s="1291"/>
      <c r="AC432" s="1291"/>
      <c r="AD432" s="1291"/>
      <c r="AE432" s="1291"/>
      <c r="AF432" s="1292"/>
      <c r="AG432" s="1121">
        <f>MIN(IF(AG428&gt;AG431,AG431,AG428),1)</f>
        <v>1</v>
      </c>
      <c r="AH432" s="1121"/>
      <c r="AI432" s="1121"/>
      <c r="AJ432" s="1121"/>
      <c r="AM432" s="65"/>
      <c r="AN432" s="65"/>
      <c r="AO432" s="65"/>
      <c r="AP432" s="65"/>
      <c r="AQ432" s="65"/>
      <c r="AR432" s="65"/>
      <c r="AS432" s="65"/>
      <c r="AT432" s="65"/>
      <c r="AU432" s="65"/>
      <c r="AV432" s="65"/>
      <c r="AW432" s="65"/>
      <c r="AX432" s="65"/>
      <c r="AY432" s="65"/>
      <c r="AZ432" s="65"/>
      <c r="BA432" s="65"/>
      <c r="BB432" s="65"/>
      <c r="BC432" s="65"/>
      <c r="BD432" s="65"/>
      <c r="BE432" s="65"/>
      <c r="BF432" s="65"/>
      <c r="BG432" s="65"/>
      <c r="BH432" s="65"/>
      <c r="BI432" s="65"/>
      <c r="BJ432" s="65"/>
      <c r="BK432" s="65"/>
      <c r="BL432" s="65"/>
      <c r="BM432" s="65"/>
      <c r="BN432" s="65"/>
      <c r="BO432" s="65"/>
      <c r="BP432" s="65"/>
      <c r="BQ432" s="65"/>
      <c r="BR432" s="65"/>
      <c r="BS432" s="65"/>
      <c r="BT432" s="65"/>
      <c r="BU432" s="65"/>
      <c r="BV432" s="65"/>
      <c r="BW432" s="65"/>
      <c r="BX432" s="65"/>
      <c r="BY432" s="65"/>
      <c r="BZ432" s="65"/>
      <c r="CA432" s="65"/>
      <c r="CB432" s="65"/>
      <c r="CC432" s="65"/>
      <c r="CD432" s="65"/>
      <c r="CE432" s="65"/>
      <c r="CF432" s="65"/>
      <c r="CG432" s="65"/>
      <c r="CH432" s="65"/>
      <c r="CI432" s="65"/>
      <c r="CJ432" s="65"/>
      <c r="CK432" s="65"/>
      <c r="CL432" s="65"/>
      <c r="CM432" s="65"/>
      <c r="CN432" s="65"/>
      <c r="CO432" s="65"/>
      <c r="CP432" s="65"/>
      <c r="CQ432" s="65"/>
      <c r="CR432" s="65"/>
    </row>
    <row r="433" spans="1:96" ht="12.4" customHeight="1">
      <c r="D433" s="1129" t="s">
        <v>1551</v>
      </c>
      <c r="E433" s="1130"/>
      <c r="F433" s="1130"/>
      <c r="G433" s="1130"/>
      <c r="H433" s="1130"/>
      <c r="I433" s="1130"/>
      <c r="J433" s="1130"/>
      <c r="K433" s="1130"/>
      <c r="L433" s="1130"/>
      <c r="M433" s="1130"/>
      <c r="N433" s="1130"/>
      <c r="O433" s="1130"/>
      <c r="P433" s="1130"/>
      <c r="Q433" s="1130"/>
      <c r="R433" s="1130"/>
      <c r="S433" s="1130"/>
      <c r="T433" s="1130"/>
      <c r="U433" s="1130"/>
      <c r="V433" s="1130"/>
      <c r="W433" s="1130"/>
      <c r="X433" s="1130"/>
      <c r="Y433" s="1130"/>
      <c r="Z433" s="1130"/>
      <c r="AA433" s="1130"/>
      <c r="AB433" s="1130"/>
      <c r="AC433" s="1130"/>
      <c r="AD433" s="1130"/>
      <c r="AE433" s="1130"/>
      <c r="AF433" s="1131"/>
      <c r="AG433" s="1120">
        <v>0</v>
      </c>
      <c r="AH433" s="1120"/>
      <c r="AI433" s="1120"/>
      <c r="AJ433" s="1120"/>
      <c r="AM433" s="62"/>
      <c r="AN433" s="62"/>
      <c r="AO433" s="62"/>
      <c r="AP433" s="62"/>
      <c r="AQ433" s="62"/>
      <c r="AR433" s="62"/>
      <c r="AS433" s="62"/>
      <c r="AT433" s="62"/>
      <c r="AU433" s="62"/>
      <c r="AV433" s="62"/>
      <c r="AW433" s="62"/>
      <c r="AX433" s="62"/>
      <c r="AY433" s="62"/>
      <c r="AZ433" s="62"/>
      <c r="BA433" s="62"/>
      <c r="BB433" s="62"/>
      <c r="BC433" s="62"/>
      <c r="BD433" s="62"/>
      <c r="BE433" s="62"/>
      <c r="BF433" s="62"/>
      <c r="BG433" s="62"/>
      <c r="BH433" s="62"/>
      <c r="BI433" s="62"/>
      <c r="BJ433" s="62"/>
      <c r="BK433" s="62"/>
      <c r="BL433" s="62"/>
      <c r="BM433" s="62"/>
      <c r="BN433" s="62"/>
      <c r="BO433" s="62"/>
      <c r="BP433" s="62"/>
      <c r="BQ433" s="62"/>
      <c r="BR433" s="62"/>
      <c r="BS433" s="62"/>
      <c r="BT433" s="62"/>
      <c r="BU433" s="62"/>
      <c r="BV433" s="62"/>
      <c r="BW433" s="62"/>
      <c r="BX433" s="62"/>
      <c r="BY433" s="62"/>
      <c r="BZ433" s="62"/>
      <c r="CA433" s="62"/>
      <c r="CB433" s="62"/>
      <c r="CC433" s="62"/>
      <c r="CD433" s="62"/>
      <c r="CE433" s="62"/>
      <c r="CF433" s="62"/>
      <c r="CG433" s="62"/>
      <c r="CH433" s="62"/>
      <c r="CI433" s="62"/>
      <c r="CJ433" s="62"/>
      <c r="CK433" s="62"/>
      <c r="CL433" s="62"/>
      <c r="CM433" s="62"/>
      <c r="CN433" s="62"/>
      <c r="CO433" s="62"/>
      <c r="CP433" s="62"/>
      <c r="CQ433" s="62"/>
      <c r="CR433" s="62"/>
    </row>
    <row r="434" spans="1:96" ht="12.4" customHeight="1">
      <c r="D434" s="1293" t="s">
        <v>647</v>
      </c>
      <c r="E434" s="1130"/>
      <c r="F434" s="1130"/>
      <c r="G434" s="1130"/>
      <c r="H434" s="1130"/>
      <c r="I434" s="1130"/>
      <c r="J434" s="1130"/>
      <c r="K434" s="1130"/>
      <c r="L434" s="1130"/>
      <c r="M434" s="1130"/>
      <c r="N434" s="1130"/>
      <c r="O434" s="1130"/>
      <c r="P434" s="1130"/>
      <c r="Q434" s="1130"/>
      <c r="R434" s="1130"/>
      <c r="S434" s="1130"/>
      <c r="T434" s="1130"/>
      <c r="U434" s="1130"/>
      <c r="V434" s="1130"/>
      <c r="W434" s="1130"/>
      <c r="X434" s="1130"/>
      <c r="Y434" s="1130"/>
      <c r="Z434" s="1130"/>
      <c r="AA434" s="1130"/>
      <c r="AB434" s="1130"/>
      <c r="AC434" s="1130"/>
      <c r="AD434" s="1130"/>
      <c r="AE434" s="1130"/>
      <c r="AF434" s="1131"/>
      <c r="AG434" s="1120"/>
      <c r="AH434" s="1120"/>
      <c r="AI434" s="1120"/>
      <c r="AJ434" s="1120"/>
      <c r="AM434" s="62"/>
      <c r="AN434" s="62"/>
      <c r="AO434" s="62"/>
      <c r="AP434" s="62"/>
      <c r="AQ434" s="62"/>
      <c r="AR434" s="62"/>
      <c r="AS434" s="62"/>
      <c r="AT434" s="62"/>
      <c r="AU434" s="62"/>
      <c r="AV434" s="62"/>
      <c r="AW434" s="62"/>
      <c r="AX434" s="62"/>
      <c r="AY434" s="62"/>
      <c r="AZ434" s="62"/>
      <c r="BA434" s="62"/>
      <c r="BB434" s="62"/>
      <c r="BC434" s="62"/>
      <c r="BD434" s="62"/>
      <c r="BE434" s="62"/>
      <c r="BF434" s="62"/>
      <c r="BG434" s="62"/>
      <c r="BH434" s="62"/>
      <c r="BI434" s="62"/>
      <c r="BJ434" s="62"/>
      <c r="BK434" s="62"/>
      <c r="BL434" s="62"/>
      <c r="BM434" s="62"/>
      <c r="BN434" s="62"/>
      <c r="BO434" s="62"/>
      <c r="BP434" s="62"/>
      <c r="BQ434" s="62"/>
      <c r="BR434" s="62"/>
      <c r="BS434" s="62"/>
      <c r="BT434" s="62"/>
      <c r="BU434" s="62"/>
      <c r="BV434" s="62"/>
      <c r="BW434" s="62"/>
      <c r="BX434" s="62"/>
      <c r="BY434" s="62"/>
      <c r="BZ434" s="62"/>
      <c r="CA434" s="62"/>
      <c r="CB434" s="62"/>
      <c r="CC434" s="62"/>
      <c r="CD434" s="62"/>
      <c r="CE434" s="62"/>
      <c r="CF434" s="62"/>
      <c r="CG434" s="62"/>
      <c r="CH434" s="62"/>
      <c r="CI434" s="62"/>
      <c r="CJ434" s="62"/>
      <c r="CK434" s="62"/>
      <c r="CL434" s="62"/>
      <c r="CM434" s="62"/>
      <c r="CN434" s="62"/>
      <c r="CO434" s="62"/>
      <c r="CP434" s="62"/>
      <c r="CQ434" s="62"/>
      <c r="CR434" s="62"/>
    </row>
    <row r="435" spans="1:96" ht="12.75">
      <c r="D435" s="1129" t="s">
        <v>1552</v>
      </c>
      <c r="E435" s="1130"/>
      <c r="F435" s="1130"/>
      <c r="G435" s="1130"/>
      <c r="H435" s="1130"/>
      <c r="I435" s="1130"/>
      <c r="J435" s="1130"/>
      <c r="K435" s="1130"/>
      <c r="L435" s="1130"/>
      <c r="M435" s="1130"/>
      <c r="N435" s="1130"/>
      <c r="O435" s="1130"/>
      <c r="P435" s="1130"/>
      <c r="Q435" s="1130"/>
      <c r="R435" s="1130"/>
      <c r="S435" s="1130"/>
      <c r="T435" s="1130"/>
      <c r="U435" s="1130"/>
      <c r="V435" s="1130"/>
      <c r="W435" s="1130"/>
      <c r="X435" s="1130"/>
      <c r="Y435" s="1130"/>
      <c r="Z435" s="1130"/>
      <c r="AA435" s="1130"/>
      <c r="AB435" s="1130"/>
      <c r="AC435" s="1130"/>
      <c r="AD435" s="1130"/>
      <c r="AE435" s="1130"/>
      <c r="AF435" s="1131"/>
      <c r="AG435" s="1120">
        <v>708</v>
      </c>
      <c r="AH435" s="1120"/>
      <c r="AI435" s="1120"/>
      <c r="AJ435" s="1120"/>
      <c r="AM435" s="29"/>
      <c r="AN435" s="29"/>
      <c r="AO435" s="62"/>
      <c r="AP435" s="62"/>
      <c r="AQ435" s="62"/>
      <c r="AR435" s="62"/>
      <c r="AS435" s="62"/>
      <c r="AT435" s="62"/>
      <c r="AU435" s="62"/>
      <c r="AV435" s="62"/>
      <c r="AW435" s="62"/>
      <c r="AX435" s="62"/>
      <c r="AY435" s="62"/>
      <c r="AZ435" s="62"/>
      <c r="BA435" s="62"/>
      <c r="BB435" s="62"/>
      <c r="BC435" s="62"/>
      <c r="BD435" s="62"/>
      <c r="BE435" s="62"/>
      <c r="BF435" s="62"/>
      <c r="BG435" s="62"/>
      <c r="BH435" s="62"/>
      <c r="BI435" s="62"/>
      <c r="BJ435" s="62"/>
      <c r="BK435" s="62"/>
      <c r="BL435" s="62"/>
      <c r="BM435" s="62"/>
      <c r="BN435" s="62"/>
      <c r="BO435" s="62"/>
      <c r="BP435" s="62"/>
      <c r="BQ435" s="62"/>
      <c r="BR435" s="62"/>
      <c r="BS435" s="62"/>
      <c r="BT435" s="62"/>
      <c r="BU435" s="62"/>
      <c r="BV435" s="62"/>
      <c r="BW435" s="62"/>
      <c r="BX435" s="62"/>
      <c r="BY435" s="62"/>
      <c r="BZ435" s="62"/>
      <c r="CA435" s="62"/>
      <c r="CB435" s="62"/>
      <c r="CC435" s="62"/>
      <c r="CD435" s="62"/>
      <c r="CE435" s="62"/>
      <c r="CF435" s="62"/>
      <c r="CG435" s="62"/>
      <c r="CH435" s="62"/>
      <c r="CI435" s="62"/>
      <c r="CJ435" s="62"/>
      <c r="CK435" s="62"/>
      <c r="CL435" s="62"/>
      <c r="CM435" s="62"/>
      <c r="CN435" s="62"/>
      <c r="CO435" s="62"/>
      <c r="CP435" s="62"/>
      <c r="CQ435" s="62"/>
      <c r="CR435" s="62"/>
    </row>
    <row r="436" spans="1:96" ht="12.75">
      <c r="D436" s="1129" t="s">
        <v>1248</v>
      </c>
      <c r="E436" s="1130"/>
      <c r="F436" s="1130"/>
      <c r="G436" s="1130"/>
      <c r="H436" s="1130"/>
      <c r="I436" s="1130"/>
      <c r="J436" s="1130"/>
      <c r="K436" s="1130"/>
      <c r="L436" s="1130"/>
      <c r="M436" s="1130"/>
      <c r="N436" s="1130"/>
      <c r="O436" s="1130"/>
      <c r="P436" s="1130"/>
      <c r="Q436" s="1130"/>
      <c r="R436" s="1130"/>
      <c r="S436" s="1130"/>
      <c r="T436" s="1130"/>
      <c r="U436" s="1130"/>
      <c r="V436" s="1130"/>
      <c r="W436" s="1130"/>
      <c r="X436" s="1130"/>
      <c r="Y436" s="1130"/>
      <c r="Z436" s="1130"/>
      <c r="AA436" s="1130"/>
      <c r="AB436" s="1130"/>
      <c r="AC436" s="1130"/>
      <c r="AD436" s="1130"/>
      <c r="AE436" s="1130"/>
      <c r="AF436" s="1131"/>
      <c r="AG436" s="1120">
        <v>0</v>
      </c>
      <c r="AH436" s="1120"/>
      <c r="AI436" s="1120"/>
      <c r="AJ436" s="1120"/>
      <c r="AM436" s="62"/>
      <c r="AN436" s="62"/>
      <c r="AO436" s="62"/>
      <c r="AP436" s="62"/>
      <c r="AQ436" s="62"/>
      <c r="AR436" s="62"/>
      <c r="AS436" s="62"/>
      <c r="AT436" s="62"/>
      <c r="AU436" s="62"/>
      <c r="AV436" s="62"/>
      <c r="AW436" s="62"/>
      <c r="AX436" s="62"/>
      <c r="AY436" s="62"/>
      <c r="AZ436" s="62"/>
      <c r="BA436" s="62"/>
      <c r="BB436" s="62"/>
      <c r="BC436" s="62"/>
      <c r="BD436" s="62"/>
      <c r="BE436" s="62"/>
      <c r="BF436" s="62"/>
      <c r="BG436" s="62"/>
      <c r="BH436" s="62"/>
      <c r="BI436" s="62"/>
      <c r="BJ436" s="62"/>
      <c r="BK436" s="62"/>
      <c r="BL436" s="62"/>
      <c r="BM436" s="62"/>
      <c r="BN436" s="62"/>
      <c r="BO436" s="62"/>
      <c r="BP436" s="62"/>
      <c r="BQ436" s="62"/>
      <c r="BR436" s="62"/>
      <c r="BS436" s="62"/>
      <c r="BT436" s="62"/>
      <c r="BU436" s="62"/>
      <c r="BV436" s="62"/>
      <c r="BW436" s="62"/>
      <c r="BX436" s="62"/>
      <c r="BY436" s="62"/>
      <c r="BZ436" s="62"/>
      <c r="CA436" s="62"/>
      <c r="CB436" s="62"/>
      <c r="CC436" s="62"/>
      <c r="CD436" s="62"/>
      <c r="CE436" s="62"/>
      <c r="CF436" s="62"/>
      <c r="CG436" s="62"/>
      <c r="CH436" s="62"/>
      <c r="CI436" s="62"/>
      <c r="CJ436" s="62"/>
      <c r="CK436" s="62"/>
      <c r="CL436" s="62"/>
      <c r="CM436" s="62"/>
      <c r="CN436" s="62"/>
      <c r="CO436" s="62"/>
      <c r="CP436" s="62"/>
      <c r="CQ436" s="62"/>
      <c r="CR436" s="62"/>
    </row>
    <row r="437" spans="1:96" ht="12.75">
      <c r="D437" s="1132" t="s">
        <v>1249</v>
      </c>
      <c r="E437" s="1133"/>
      <c r="F437" s="1133"/>
      <c r="G437" s="1133"/>
      <c r="H437" s="1133"/>
      <c r="I437" s="1133"/>
      <c r="J437" s="1133"/>
      <c r="K437" s="1133"/>
      <c r="L437" s="1133"/>
      <c r="M437" s="1133"/>
      <c r="N437" s="1133"/>
      <c r="O437" s="1133"/>
      <c r="P437" s="1133"/>
      <c r="Q437" s="1133"/>
      <c r="R437" s="1133"/>
      <c r="S437" s="1133"/>
      <c r="T437" s="1133"/>
      <c r="U437" s="1133"/>
      <c r="V437" s="1133"/>
      <c r="W437" s="1133"/>
      <c r="X437" s="1133"/>
      <c r="Y437" s="1133"/>
      <c r="Z437" s="1133"/>
      <c r="AA437" s="1133"/>
      <c r="AB437" s="1133"/>
      <c r="AC437" s="1133"/>
      <c r="AD437" s="1133"/>
      <c r="AE437" s="1133"/>
      <c r="AF437" s="1134"/>
      <c r="AG437" s="1175">
        <f>AG429+AG433+AG435+AG436</f>
        <v>75320</v>
      </c>
      <c r="AH437" s="1175"/>
      <c r="AI437" s="1175"/>
      <c r="AJ437" s="1175"/>
      <c r="AM437" s="62"/>
      <c r="AN437" s="62"/>
      <c r="AO437" s="62"/>
      <c r="AP437" s="62"/>
      <c r="AQ437" s="62"/>
      <c r="AR437" s="62"/>
      <c r="AS437" s="62"/>
      <c r="AT437" s="62"/>
      <c r="AU437" s="62"/>
      <c r="AV437" s="62"/>
      <c r="AW437" s="62"/>
      <c r="AX437" s="62"/>
      <c r="AY437" s="62"/>
      <c r="AZ437" s="62"/>
      <c r="BA437" s="62"/>
      <c r="BB437" s="62"/>
      <c r="BC437" s="62"/>
      <c r="BD437" s="62"/>
      <c r="BE437" s="62"/>
      <c r="BF437" s="62"/>
      <c r="BG437" s="62"/>
      <c r="BH437" s="62"/>
      <c r="BI437" s="62"/>
      <c r="BJ437" s="62"/>
      <c r="BK437" s="62"/>
      <c r="BL437" s="62"/>
      <c r="BM437" s="62"/>
      <c r="BN437" s="62"/>
      <c r="BO437" s="62"/>
      <c r="BP437" s="62"/>
      <c r="BQ437" s="62"/>
      <c r="BR437" s="62"/>
      <c r="BS437" s="62"/>
      <c r="BT437" s="62"/>
      <c r="BU437" s="62"/>
      <c r="BV437" s="62"/>
      <c r="BW437" s="62"/>
      <c r="BX437" s="62"/>
      <c r="BY437" s="62"/>
      <c r="BZ437" s="62"/>
      <c r="CA437" s="62"/>
      <c r="CB437" s="62"/>
      <c r="CC437" s="62"/>
      <c r="CD437" s="62"/>
      <c r="CE437" s="62"/>
      <c r="CF437" s="62"/>
      <c r="CG437" s="62"/>
      <c r="CH437" s="62"/>
      <c r="CI437" s="62"/>
      <c r="CJ437" s="62"/>
      <c r="CK437" s="62"/>
      <c r="CL437" s="62"/>
      <c r="CM437" s="62"/>
      <c r="CN437" s="62"/>
      <c r="CO437" s="62"/>
      <c r="CP437" s="62"/>
      <c r="CQ437" s="62"/>
      <c r="CR437" s="62"/>
    </row>
    <row r="438" spans="1:96" ht="12.75">
      <c r="D438" s="1135" t="s">
        <v>1553</v>
      </c>
      <c r="E438" s="1135"/>
      <c r="F438" s="1135"/>
      <c r="G438" s="1135"/>
      <c r="H438" s="1135"/>
      <c r="I438" s="1135"/>
      <c r="J438" s="1135"/>
      <c r="K438" s="1135"/>
      <c r="L438" s="1135"/>
      <c r="M438" s="1135"/>
      <c r="N438" s="1135"/>
      <c r="O438" s="1135"/>
      <c r="P438" s="1135"/>
      <c r="Q438" s="1135"/>
      <c r="R438" s="1135"/>
      <c r="S438" s="1135"/>
      <c r="T438" s="1135"/>
      <c r="U438" s="1135"/>
      <c r="V438" s="1135"/>
      <c r="W438" s="1135"/>
      <c r="X438" s="1135"/>
      <c r="Y438" s="1135"/>
      <c r="Z438" s="1135"/>
      <c r="AA438" s="1135"/>
      <c r="AB438" s="1135"/>
      <c r="AC438" s="1135"/>
      <c r="AD438" s="1135"/>
      <c r="AE438" s="1135"/>
      <c r="AF438" s="1135"/>
      <c r="AG438" s="1135"/>
      <c r="AH438" s="1135"/>
      <c r="AI438" s="1135"/>
      <c r="AJ438" s="1135"/>
      <c r="AM438" s="62"/>
      <c r="AN438" s="62"/>
      <c r="AO438" s="62"/>
      <c r="AP438" s="62"/>
      <c r="AQ438" s="62"/>
      <c r="AR438" s="62"/>
      <c r="AS438" s="62"/>
      <c r="AT438" s="62"/>
      <c r="AU438" s="62"/>
      <c r="AV438" s="62"/>
      <c r="AW438" s="62"/>
      <c r="AX438" s="62"/>
      <c r="AY438" s="62"/>
      <c r="AZ438" s="62"/>
      <c r="BA438" s="62"/>
      <c r="BB438" s="62"/>
      <c r="BC438" s="62"/>
      <c r="BD438" s="62"/>
      <c r="BE438" s="62"/>
      <c r="BF438" s="62"/>
      <c r="BG438" s="62"/>
      <c r="BH438" s="62"/>
      <c r="BI438" s="62"/>
      <c r="BJ438" s="62"/>
      <c r="BK438" s="62"/>
      <c r="BL438" s="62"/>
      <c r="BM438" s="62"/>
      <c r="BN438" s="62"/>
      <c r="BO438" s="62"/>
      <c r="BP438" s="62"/>
      <c r="BQ438" s="62"/>
      <c r="BR438" s="62"/>
      <c r="BS438" s="62"/>
      <c r="BT438" s="62"/>
      <c r="BU438" s="62"/>
      <c r="BV438" s="62"/>
      <c r="BW438" s="62"/>
      <c r="BX438" s="62"/>
      <c r="BY438" s="62"/>
      <c r="BZ438" s="62"/>
      <c r="CA438" s="62"/>
      <c r="CB438" s="62"/>
      <c r="CC438" s="62"/>
      <c r="CD438" s="62"/>
      <c r="CE438" s="62"/>
      <c r="CF438" s="62"/>
      <c r="CG438" s="62"/>
      <c r="CH438" s="62"/>
      <c r="CI438" s="62"/>
      <c r="CJ438" s="62"/>
      <c r="CK438" s="62"/>
      <c r="CL438" s="62"/>
      <c r="CM438" s="62"/>
      <c r="CN438" s="62"/>
      <c r="CO438" s="62"/>
      <c r="CP438" s="62"/>
      <c r="CQ438" s="62"/>
      <c r="CR438" s="62"/>
    </row>
    <row r="439" spans="1:96" ht="12.75">
      <c r="D439" s="1136"/>
      <c r="E439" s="1136"/>
      <c r="F439" s="1136"/>
      <c r="G439" s="1136"/>
      <c r="H439" s="1136"/>
      <c r="I439" s="1136"/>
      <c r="J439" s="1136"/>
      <c r="K439" s="1136"/>
      <c r="L439" s="1136"/>
      <c r="M439" s="1136"/>
      <c r="N439" s="1136"/>
      <c r="O439" s="1136"/>
      <c r="P439" s="1136"/>
      <c r="Q439" s="1136"/>
      <c r="R439" s="1136"/>
      <c r="S439" s="1136"/>
      <c r="T439" s="1136"/>
      <c r="U439" s="1136"/>
      <c r="V439" s="1136"/>
      <c r="W439" s="1136"/>
      <c r="X439" s="1136"/>
      <c r="Y439" s="1136"/>
      <c r="Z439" s="1136"/>
      <c r="AA439" s="1136"/>
      <c r="AB439" s="1136"/>
      <c r="AC439" s="1136"/>
      <c r="AD439" s="1136"/>
      <c r="AE439" s="1136"/>
      <c r="AF439" s="1136"/>
      <c r="AG439" s="1136"/>
      <c r="AH439" s="1136"/>
      <c r="AI439" s="1136"/>
      <c r="AJ439" s="1136"/>
      <c r="AM439" s="62"/>
      <c r="AN439" s="62"/>
      <c r="AO439" s="62"/>
      <c r="AP439" s="62"/>
      <c r="AQ439" s="62"/>
      <c r="AR439" s="62"/>
      <c r="AS439" s="62"/>
      <c r="AT439" s="62"/>
      <c r="AU439" s="62"/>
      <c r="AV439" s="62"/>
      <c r="AW439" s="62"/>
      <c r="AX439" s="62"/>
      <c r="AY439" s="62"/>
      <c r="AZ439" s="62"/>
      <c r="BA439" s="62"/>
      <c r="BB439" s="62"/>
      <c r="BC439" s="62"/>
      <c r="BD439" s="62"/>
      <c r="BE439" s="62"/>
      <c r="BF439" s="62"/>
      <c r="BG439" s="62"/>
      <c r="BH439" s="62"/>
      <c r="BI439" s="62"/>
      <c r="BJ439" s="62"/>
      <c r="BK439" s="62"/>
      <c r="BL439" s="62"/>
      <c r="BM439" s="62"/>
      <c r="BN439" s="62"/>
      <c r="BO439" s="62"/>
      <c r="BP439" s="62"/>
      <c r="BQ439" s="62"/>
      <c r="BR439" s="62"/>
      <c r="BS439" s="62"/>
      <c r="BT439" s="62"/>
      <c r="BU439" s="62"/>
      <c r="BV439" s="62"/>
      <c r="BW439" s="62"/>
      <c r="BX439" s="62"/>
      <c r="BY439" s="62"/>
      <c r="BZ439" s="62"/>
      <c r="CA439" s="62"/>
      <c r="CB439" s="62"/>
      <c r="CC439" s="62"/>
      <c r="CD439" s="62"/>
      <c r="CE439" s="62"/>
      <c r="CF439" s="62"/>
      <c r="CG439" s="62"/>
      <c r="CH439" s="62"/>
      <c r="CI439" s="62"/>
      <c r="CJ439" s="62"/>
      <c r="CK439" s="62"/>
      <c r="CL439" s="62"/>
      <c r="CM439" s="62"/>
      <c r="CN439" s="62"/>
      <c r="CO439" s="62"/>
      <c r="CP439" s="62"/>
      <c r="CQ439" s="62"/>
      <c r="CR439" s="62"/>
    </row>
    <row r="440" spans="1:96" ht="12.75">
      <c r="D440" s="313"/>
      <c r="E440" s="313"/>
      <c r="F440" s="313"/>
      <c r="G440" s="313"/>
      <c r="H440" s="313"/>
      <c r="I440" s="313"/>
      <c r="J440" s="313"/>
      <c r="K440" s="313"/>
      <c r="L440" s="313"/>
      <c r="M440" s="313"/>
      <c r="N440" s="313"/>
      <c r="O440" s="313"/>
      <c r="P440" s="313"/>
      <c r="Q440" s="313"/>
      <c r="R440" s="313"/>
      <c r="S440" s="313"/>
      <c r="T440" s="313"/>
      <c r="U440" s="313"/>
      <c r="V440" s="313"/>
      <c r="W440" s="313"/>
      <c r="X440" s="313"/>
      <c r="Y440" s="313"/>
      <c r="Z440" s="313"/>
      <c r="AA440" s="313"/>
      <c r="AB440" s="313"/>
      <c r="AC440" s="313"/>
      <c r="AD440" s="313"/>
      <c r="AE440" s="313"/>
      <c r="AF440" s="313"/>
      <c r="AG440" s="313"/>
      <c r="AH440" s="313"/>
      <c r="AI440" s="313"/>
      <c r="AJ440" s="319"/>
      <c r="AM440" s="62"/>
      <c r="AN440" s="62"/>
      <c r="AO440" s="62"/>
      <c r="AP440" s="62"/>
      <c r="AQ440" s="62"/>
      <c r="AR440" s="62"/>
      <c r="AS440" s="62"/>
      <c r="AT440" s="62"/>
      <c r="AU440" s="62"/>
      <c r="AV440" s="62"/>
      <c r="AW440" s="62"/>
      <c r="AX440" s="62"/>
      <c r="AY440" s="62"/>
      <c r="AZ440" s="62"/>
      <c r="BA440" s="62"/>
      <c r="BB440" s="62"/>
      <c r="BC440" s="62"/>
      <c r="BD440" s="62"/>
      <c r="BE440" s="62"/>
      <c r="BF440" s="62"/>
      <c r="BG440" s="62"/>
      <c r="BH440" s="62"/>
      <c r="BI440" s="62"/>
      <c r="BJ440" s="62"/>
      <c r="BK440" s="62"/>
      <c r="BL440" s="62"/>
      <c r="BM440" s="62"/>
      <c r="BN440" s="62"/>
      <c r="BO440" s="62"/>
      <c r="BP440" s="62"/>
      <c r="BQ440" s="62"/>
      <c r="BR440" s="62"/>
      <c r="BS440" s="62"/>
      <c r="BT440" s="62"/>
      <c r="BU440" s="62"/>
      <c r="BV440" s="62"/>
      <c r="BW440" s="62"/>
      <c r="BX440" s="62"/>
      <c r="BY440" s="62"/>
      <c r="BZ440" s="62"/>
      <c r="CA440" s="62"/>
      <c r="CB440" s="62"/>
      <c r="CC440" s="62"/>
      <c r="CD440" s="62"/>
      <c r="CE440" s="62"/>
      <c r="CF440" s="62"/>
      <c r="CG440" s="62"/>
      <c r="CH440" s="62"/>
      <c r="CI440" s="62"/>
      <c r="CJ440" s="62"/>
      <c r="CK440" s="62"/>
      <c r="CL440" s="62"/>
      <c r="CM440" s="62"/>
      <c r="CN440" s="62"/>
      <c r="CO440" s="62"/>
      <c r="CP440" s="62"/>
      <c r="CQ440" s="62"/>
      <c r="CR440" s="62"/>
    </row>
    <row r="441" spans="1:96" ht="12.75">
      <c r="D441" s="365" t="s">
        <v>931</v>
      </c>
      <c r="E441" s="313"/>
      <c r="F441" s="313"/>
      <c r="G441" s="313"/>
      <c r="H441" s="313"/>
      <c r="I441" s="313"/>
      <c r="J441" s="313"/>
      <c r="K441" s="313"/>
      <c r="L441" s="313"/>
      <c r="M441" s="313"/>
      <c r="N441" s="313"/>
      <c r="O441" s="313"/>
      <c r="P441" s="313"/>
      <c r="Q441" s="313"/>
      <c r="R441" s="313"/>
      <c r="S441" s="313"/>
      <c r="T441" s="313"/>
      <c r="U441" s="313"/>
      <c r="V441" s="313"/>
      <c r="W441" s="313"/>
      <c r="X441" s="313"/>
      <c r="Y441" s="313"/>
      <c r="Z441" s="313"/>
      <c r="AA441" s="313"/>
      <c r="AB441" s="313"/>
      <c r="AC441" s="1122">
        <f>'Sources and Uses Budget'!B105/Application!AG424</f>
        <v>531062.16440951196</v>
      </c>
      <c r="AD441" s="1122"/>
      <c r="AE441" s="1122"/>
      <c r="AF441" s="1122"/>
      <c r="AG441" s="313"/>
      <c r="AH441" s="313"/>
      <c r="AI441" s="313"/>
      <c r="AJ441" s="319"/>
      <c r="AM441" s="62"/>
      <c r="AN441" s="62"/>
      <c r="AO441" s="62"/>
      <c r="AP441" s="62"/>
      <c r="AQ441" s="62"/>
      <c r="AR441" s="62"/>
      <c r="AS441" s="62"/>
      <c r="AT441" s="62"/>
      <c r="AU441" s="62"/>
      <c r="AV441" s="62"/>
      <c r="AW441" s="62"/>
      <c r="AX441" s="62"/>
      <c r="AY441" s="62"/>
      <c r="AZ441" s="62"/>
      <c r="BA441" s="62"/>
      <c r="BB441" s="62"/>
      <c r="BC441" s="62"/>
      <c r="BD441" s="62"/>
      <c r="BE441" s="62"/>
      <c r="BF441" s="62"/>
      <c r="BG441" s="62"/>
      <c r="BH441" s="62"/>
      <c r="BI441" s="62"/>
      <c r="BJ441" s="62"/>
      <c r="BK441" s="62"/>
      <c r="BL441" s="62"/>
      <c r="BM441" s="62"/>
      <c r="BN441" s="62"/>
      <c r="BO441" s="62"/>
      <c r="BP441" s="62"/>
      <c r="BQ441" s="62"/>
      <c r="BR441" s="62"/>
      <c r="BS441" s="62"/>
      <c r="BT441" s="62"/>
      <c r="BU441" s="62"/>
      <c r="BV441" s="62"/>
      <c r="BW441" s="62"/>
      <c r="BX441" s="62"/>
      <c r="BY441" s="62"/>
      <c r="BZ441" s="62"/>
      <c r="CA441" s="62"/>
      <c r="CB441" s="62"/>
      <c r="CC441" s="62"/>
      <c r="CD441" s="62"/>
      <c r="CE441" s="62"/>
      <c r="CF441" s="62"/>
      <c r="CG441" s="62"/>
      <c r="CH441" s="62"/>
      <c r="CI441" s="62"/>
      <c r="CJ441" s="62"/>
      <c r="CK441" s="62"/>
      <c r="CL441" s="62"/>
      <c r="CM441" s="62"/>
      <c r="CN441" s="62"/>
      <c r="CO441" s="62"/>
      <c r="CP441" s="62"/>
      <c r="CQ441" s="62"/>
      <c r="CR441" s="62"/>
    </row>
    <row r="442" spans="1:96" ht="12.75">
      <c r="D442" s="365" t="s">
        <v>932</v>
      </c>
      <c r="E442" s="313"/>
      <c r="F442" s="313"/>
      <c r="G442" s="313"/>
      <c r="H442" s="313"/>
      <c r="I442" s="313"/>
      <c r="J442" s="313"/>
      <c r="K442" s="313"/>
      <c r="L442" s="313"/>
      <c r="M442" s="313"/>
      <c r="N442" s="313"/>
      <c r="O442" s="313"/>
      <c r="P442" s="313"/>
      <c r="Q442" s="313"/>
      <c r="R442" s="313"/>
      <c r="S442" s="313"/>
      <c r="T442" s="313"/>
      <c r="U442" s="313"/>
      <c r="V442" s="313"/>
      <c r="W442" s="313"/>
      <c r="X442" s="313"/>
      <c r="Y442" s="313"/>
      <c r="Z442" s="313"/>
      <c r="AA442" s="313"/>
      <c r="AB442" s="313"/>
      <c r="AC442" s="1122">
        <f>'Sources and Uses Budget'!C105/Application!AG424</f>
        <v>531062.16440951196</v>
      </c>
      <c r="AD442" s="1122"/>
      <c r="AE442" s="1122"/>
      <c r="AF442" s="1122"/>
      <c r="AG442" s="313"/>
      <c r="AH442" s="313"/>
      <c r="AI442" s="313"/>
      <c r="AJ442" s="319"/>
      <c r="AM442" s="62"/>
      <c r="AN442" s="62"/>
      <c r="AO442" s="62"/>
      <c r="AP442" s="62"/>
      <c r="AQ442" s="62"/>
      <c r="AR442" s="62"/>
      <c r="AS442" s="62"/>
      <c r="AT442" s="62"/>
      <c r="AU442" s="62"/>
      <c r="AV442" s="62"/>
      <c r="AW442" s="62"/>
      <c r="AX442" s="62"/>
      <c r="AY442" s="62"/>
      <c r="AZ442" s="62"/>
      <c r="BA442" s="62"/>
      <c r="BB442" s="62"/>
      <c r="BC442" s="62"/>
      <c r="BD442" s="62"/>
      <c r="BE442" s="62"/>
      <c r="BF442" s="62"/>
      <c r="BG442" s="62"/>
      <c r="BH442" s="62"/>
      <c r="BI442" s="62"/>
      <c r="BJ442" s="62"/>
      <c r="BK442" s="62"/>
      <c r="BL442" s="62"/>
      <c r="BM442" s="62"/>
      <c r="BN442" s="62"/>
      <c r="BO442" s="62"/>
      <c r="BP442" s="62"/>
      <c r="BQ442" s="62"/>
      <c r="BR442" s="62"/>
      <c r="BS442" s="62"/>
      <c r="BT442" s="62"/>
      <c r="BU442" s="62"/>
      <c r="BV442" s="62"/>
      <c r="BW442" s="62"/>
      <c r="BX442" s="62"/>
      <c r="BY442" s="62"/>
      <c r="BZ442" s="62"/>
      <c r="CA442" s="62"/>
      <c r="CB442" s="62"/>
      <c r="CC442" s="62"/>
      <c r="CD442" s="62"/>
      <c r="CE442" s="62"/>
      <c r="CF442" s="62"/>
      <c r="CG442" s="62"/>
      <c r="CH442" s="62"/>
      <c r="CI442" s="62"/>
      <c r="CJ442" s="62"/>
      <c r="CK442" s="62"/>
      <c r="CL442" s="62"/>
      <c r="CM442" s="62"/>
      <c r="CN442" s="62"/>
      <c r="CO442" s="62"/>
      <c r="CP442" s="62"/>
      <c r="CQ442" s="62"/>
      <c r="CR442" s="62"/>
    </row>
    <row r="443" spans="1:96" ht="12.75">
      <c r="D443" s="365" t="s">
        <v>984</v>
      </c>
      <c r="E443" s="313"/>
      <c r="F443" s="313"/>
      <c r="G443" s="313"/>
      <c r="H443" s="313"/>
      <c r="I443" s="313"/>
      <c r="J443" s="313"/>
      <c r="K443" s="313"/>
      <c r="L443" s="313"/>
      <c r="M443" s="313"/>
      <c r="N443" s="313"/>
      <c r="O443" s="313"/>
      <c r="P443" s="313"/>
      <c r="Q443" s="313"/>
      <c r="R443" s="313"/>
      <c r="S443" s="313"/>
      <c r="T443" s="313"/>
      <c r="U443" s="313"/>
      <c r="V443" s="313"/>
      <c r="W443" s="313"/>
      <c r="X443" s="313"/>
      <c r="Y443" s="313"/>
      <c r="Z443" s="313"/>
      <c r="AA443" s="313"/>
      <c r="AB443" s="313"/>
      <c r="AC443" s="1122">
        <f>('Sources and Uses Budget'!$S$107+'Sources and Uses Budget'!$T$107)/Application!AG424</f>
        <v>486055.32759218843</v>
      </c>
      <c r="AD443" s="1122"/>
      <c r="AE443" s="1122"/>
      <c r="AF443" s="1122"/>
      <c r="AG443" s="313"/>
      <c r="AH443" s="313"/>
      <c r="AI443" s="313"/>
      <c r="AJ443" s="319"/>
      <c r="AM443" s="62"/>
      <c r="AN443" s="62"/>
      <c r="AO443" s="62"/>
      <c r="AP443" s="62"/>
      <c r="AQ443" s="62"/>
      <c r="AR443" s="62"/>
      <c r="AS443" s="62"/>
      <c r="AT443" s="62"/>
      <c r="AU443" s="62"/>
      <c r="AV443" s="62"/>
      <c r="AW443" s="62"/>
      <c r="AX443" s="62"/>
      <c r="AY443" s="62"/>
      <c r="AZ443" s="62"/>
      <c r="BA443" s="62"/>
      <c r="BB443" s="62"/>
      <c r="BC443" s="62"/>
      <c r="BD443" s="62"/>
      <c r="BE443" s="62"/>
      <c r="BF443" s="62"/>
      <c r="BG443" s="62"/>
      <c r="BH443" s="62"/>
      <c r="BI443" s="62"/>
      <c r="BJ443" s="62"/>
      <c r="BK443" s="62"/>
      <c r="BL443" s="62"/>
      <c r="BM443" s="62"/>
      <c r="BN443" s="62"/>
      <c r="BO443" s="62"/>
      <c r="BP443" s="62"/>
      <c r="BQ443" s="62"/>
      <c r="BR443" s="62"/>
      <c r="BS443" s="62"/>
      <c r="BT443" s="62"/>
      <c r="BU443" s="62"/>
      <c r="BV443" s="62"/>
      <c r="BW443" s="62"/>
      <c r="BX443" s="62"/>
      <c r="BY443" s="62"/>
      <c r="BZ443" s="62"/>
      <c r="CA443" s="62"/>
      <c r="CB443" s="62"/>
      <c r="CC443" s="62"/>
      <c r="CD443" s="62"/>
      <c r="CE443" s="62"/>
      <c r="CF443" s="62"/>
      <c r="CG443" s="62"/>
      <c r="CH443" s="62"/>
      <c r="CI443" s="62"/>
      <c r="CJ443" s="62"/>
      <c r="CK443" s="62"/>
      <c r="CL443" s="62"/>
      <c r="CM443" s="62"/>
      <c r="CN443" s="62"/>
      <c r="CO443" s="62"/>
      <c r="CP443" s="62"/>
      <c r="CQ443" s="62"/>
      <c r="CR443" s="62"/>
    </row>
    <row r="444" spans="1:96" ht="12.75">
      <c r="D444" s="313"/>
      <c r="E444" s="313"/>
      <c r="F444" s="313"/>
      <c r="G444" s="313"/>
      <c r="H444" s="313"/>
      <c r="I444" s="313"/>
      <c r="J444" s="313"/>
      <c r="K444" s="313"/>
      <c r="L444" s="313"/>
      <c r="M444" s="313"/>
      <c r="N444" s="313"/>
      <c r="O444" s="313"/>
      <c r="P444" s="313"/>
      <c r="Q444" s="313"/>
      <c r="R444" s="313"/>
      <c r="S444" s="313"/>
      <c r="T444" s="313"/>
      <c r="U444" s="313"/>
      <c r="V444" s="313"/>
      <c r="W444" s="313"/>
      <c r="X444" s="313"/>
      <c r="Y444" s="313"/>
      <c r="Z444" s="313"/>
      <c r="AA444" s="313"/>
      <c r="AB444" s="313"/>
      <c r="AC444" s="956"/>
      <c r="AD444" s="313">
        <f>'Basis &amp; Credits'!$AD$11</f>
        <v>0</v>
      </c>
      <c r="AE444" s="313">
        <f>'Basis &amp; Credits'!$AD$11</f>
        <v>0</v>
      </c>
      <c r="AF444" s="313">
        <f>'Basis &amp; Credits'!$AD$11</f>
        <v>0</v>
      </c>
      <c r="AG444" s="313">
        <f>'Basis &amp; Credits'!$AD$11</f>
        <v>0</v>
      </c>
      <c r="AH444" s="313">
        <f>'Basis &amp; Credits'!$AD$11</f>
        <v>0</v>
      </c>
      <c r="AI444" s="313"/>
      <c r="AJ444" s="319"/>
      <c r="AM444" s="62"/>
      <c r="AN444" s="62"/>
      <c r="AO444" s="62"/>
      <c r="AP444" s="62"/>
      <c r="AQ444" s="62"/>
      <c r="AR444" s="62"/>
      <c r="AS444" s="62"/>
      <c r="AT444" s="62"/>
      <c r="AU444" s="62"/>
      <c r="AV444" s="62"/>
      <c r="AW444" s="62"/>
      <c r="AX444" s="62"/>
      <c r="AY444" s="62"/>
      <c r="AZ444" s="62"/>
      <c r="BA444" s="62"/>
      <c r="BB444" s="62"/>
      <c r="BC444" s="62"/>
      <c r="BD444" s="62"/>
      <c r="BE444" s="62"/>
      <c r="BF444" s="62"/>
      <c r="BG444" s="62"/>
      <c r="BH444" s="62"/>
      <c r="BI444" s="62"/>
      <c r="BJ444" s="62"/>
      <c r="BK444" s="62"/>
      <c r="BL444" s="62"/>
      <c r="BM444" s="62"/>
      <c r="BN444" s="62"/>
      <c r="BO444" s="62"/>
      <c r="BP444" s="62"/>
      <c r="BQ444" s="62"/>
      <c r="BR444" s="62"/>
      <c r="BS444" s="62"/>
      <c r="BT444" s="62"/>
      <c r="BU444" s="62"/>
      <c r="BV444" s="62"/>
      <c r="BW444" s="62"/>
      <c r="BX444" s="62"/>
      <c r="BY444" s="62"/>
      <c r="BZ444" s="62"/>
      <c r="CA444" s="62"/>
      <c r="CB444" s="62"/>
      <c r="CC444" s="62"/>
      <c r="CD444" s="62"/>
      <c r="CE444" s="62"/>
      <c r="CF444" s="62"/>
      <c r="CG444" s="62"/>
      <c r="CH444" s="62"/>
      <c r="CI444" s="62"/>
      <c r="CJ444" s="62"/>
      <c r="CK444" s="62"/>
      <c r="CL444" s="62"/>
      <c r="CM444" s="62"/>
      <c r="CN444" s="62"/>
      <c r="CO444" s="62"/>
      <c r="CP444" s="62"/>
      <c r="CQ444" s="62"/>
      <c r="CR444" s="62"/>
    </row>
    <row r="445" spans="1:96" ht="12.75">
      <c r="A445" s="54" t="s">
        <v>693</v>
      </c>
      <c r="D445" s="54" t="s">
        <v>266</v>
      </c>
      <c r="E445" s="313"/>
      <c r="F445" s="313"/>
      <c r="G445" s="313"/>
      <c r="H445" s="313"/>
      <c r="I445" s="313"/>
      <c r="J445" s="313"/>
      <c r="K445" s="313"/>
      <c r="L445" s="313"/>
      <c r="M445" s="313"/>
      <c r="N445" s="313"/>
      <c r="O445" s="313"/>
      <c r="P445" s="313"/>
      <c r="Q445" s="313"/>
      <c r="R445" s="313"/>
      <c r="S445" s="313"/>
      <c r="T445" s="313"/>
      <c r="U445" s="313"/>
      <c r="V445" s="313"/>
      <c r="W445" s="313"/>
      <c r="X445" s="313"/>
      <c r="Y445" s="313"/>
      <c r="Z445" s="313"/>
      <c r="AA445" s="313"/>
      <c r="AB445" s="313"/>
      <c r="AC445" s="313"/>
      <c r="AD445" s="313"/>
      <c r="AE445" s="313"/>
      <c r="AF445" s="313"/>
      <c r="AG445" s="313"/>
      <c r="AH445" s="313"/>
      <c r="AI445" s="313"/>
      <c r="AJ445" s="319"/>
      <c r="AM445" s="62"/>
      <c r="AN445" s="62"/>
      <c r="AO445" s="62"/>
      <c r="AP445" s="62"/>
      <c r="AQ445" s="62"/>
      <c r="AR445" s="62"/>
      <c r="AS445" s="62"/>
      <c r="AT445" s="62"/>
      <c r="AU445" s="62"/>
      <c r="AV445" s="62"/>
      <c r="AW445" s="62"/>
      <c r="AX445" s="62"/>
      <c r="AY445" s="62"/>
      <c r="AZ445" s="62"/>
      <c r="BA445" s="62"/>
      <c r="BB445" s="62"/>
      <c r="BC445" s="62"/>
      <c r="BD445" s="62"/>
      <c r="BE445" s="62"/>
      <c r="BF445" s="62"/>
      <c r="BG445" s="62"/>
      <c r="BH445" s="62"/>
      <c r="BI445" s="62"/>
      <c r="BJ445" s="62"/>
      <c r="BK445" s="62"/>
      <c r="BL445" s="62"/>
      <c r="BM445" s="62"/>
      <c r="BN445" s="62"/>
      <c r="BO445" s="62"/>
      <c r="BP445" s="62"/>
      <c r="BQ445" s="62"/>
      <c r="BR445" s="62"/>
      <c r="BS445" s="62"/>
      <c r="BT445" s="62"/>
      <c r="BU445" s="62"/>
      <c r="BV445" s="62"/>
      <c r="BW445" s="62"/>
      <c r="BX445" s="62"/>
      <c r="BY445" s="62"/>
      <c r="BZ445" s="62"/>
      <c r="CA445" s="62"/>
      <c r="CB445" s="62"/>
      <c r="CC445" s="62"/>
      <c r="CD445" s="62"/>
      <c r="CE445" s="62"/>
      <c r="CF445" s="62"/>
      <c r="CG445" s="62"/>
      <c r="CH445" s="62"/>
      <c r="CI445" s="62"/>
      <c r="CJ445" s="62"/>
      <c r="CK445" s="62"/>
      <c r="CL445" s="62"/>
      <c r="CM445" s="62"/>
      <c r="CN445" s="62"/>
      <c r="CO445" s="62"/>
      <c r="CP445" s="62"/>
      <c r="CQ445" s="62"/>
      <c r="CR445" s="62"/>
    </row>
    <row r="446" spans="1:96" ht="12.75">
      <c r="D446" s="320" t="s">
        <v>267</v>
      </c>
      <c r="E446" s="313"/>
      <c r="F446" s="313"/>
      <c r="G446" s="313"/>
      <c r="H446" s="313"/>
      <c r="I446" s="313"/>
      <c r="J446" s="313"/>
      <c r="K446" s="313"/>
      <c r="L446" s="313"/>
      <c r="M446" s="313"/>
      <c r="N446" s="313"/>
      <c r="O446" s="313"/>
      <c r="P446" s="313"/>
      <c r="Q446" s="313"/>
      <c r="R446" s="313"/>
      <c r="S446" s="313"/>
      <c r="T446" s="313"/>
      <c r="U446" s="313"/>
      <c r="V446" s="313"/>
      <c r="W446" s="313"/>
      <c r="X446" s="313"/>
      <c r="Y446" s="313"/>
      <c r="Z446" s="313"/>
      <c r="AA446" s="313"/>
      <c r="AB446" s="313"/>
      <c r="AC446" s="313"/>
      <c r="AD446" s="313"/>
      <c r="AE446" s="313"/>
      <c r="AF446" s="313"/>
      <c r="AG446" s="313"/>
      <c r="AH446" s="313"/>
      <c r="AI446" s="313"/>
      <c r="AJ446" s="319"/>
      <c r="AM446" s="62"/>
      <c r="AN446" s="62"/>
      <c r="AO446" s="62"/>
      <c r="AP446" s="62"/>
      <c r="AQ446" s="62"/>
      <c r="AR446" s="62"/>
      <c r="AS446" s="62"/>
      <c r="AT446" s="62"/>
      <c r="AU446" s="62"/>
      <c r="AV446" s="62"/>
      <c r="AW446" s="62"/>
      <c r="AX446" s="62"/>
      <c r="AY446" s="62"/>
      <c r="AZ446" s="62"/>
      <c r="BA446" s="62"/>
      <c r="BB446" s="62"/>
      <c r="BC446" s="62"/>
      <c r="BD446" s="62"/>
      <c r="BE446" s="62"/>
      <c r="BF446" s="62"/>
      <c r="BG446" s="62"/>
      <c r="BH446" s="62"/>
      <c r="BI446" s="62"/>
      <c r="BJ446" s="62"/>
      <c r="BK446" s="62"/>
      <c r="BL446" s="62"/>
      <c r="BM446" s="62"/>
      <c r="BN446" s="62"/>
      <c r="BO446" s="62"/>
      <c r="BP446" s="62"/>
      <c r="BQ446" s="62"/>
      <c r="BR446" s="62"/>
      <c r="BS446" s="62"/>
      <c r="BT446" s="62"/>
      <c r="BU446" s="62"/>
      <c r="BV446" s="62"/>
      <c r="BW446" s="62"/>
      <c r="BX446" s="62"/>
      <c r="BY446" s="62"/>
      <c r="BZ446" s="62"/>
      <c r="CA446" s="62"/>
      <c r="CB446" s="62"/>
      <c r="CC446" s="62"/>
      <c r="CD446" s="62"/>
      <c r="CE446" s="62"/>
      <c r="CF446" s="62"/>
      <c r="CG446" s="62"/>
      <c r="CH446" s="62"/>
      <c r="CI446" s="62"/>
      <c r="CJ446" s="62"/>
      <c r="CK446" s="62"/>
      <c r="CL446" s="62"/>
      <c r="CM446" s="62"/>
      <c r="CN446" s="62"/>
      <c r="CO446" s="62"/>
      <c r="CP446" s="62"/>
      <c r="CQ446" s="62"/>
      <c r="CR446" s="62"/>
    </row>
    <row r="447" spans="1:96" ht="12.75">
      <c r="D447" s="321" t="s">
        <v>227</v>
      </c>
      <c r="E447" s="313"/>
      <c r="F447" s="313"/>
      <c r="G447" s="313"/>
      <c r="H447" s="313"/>
      <c r="I447" s="313"/>
      <c r="J447" s="313"/>
      <c r="K447" s="313"/>
      <c r="L447" s="313"/>
      <c r="M447" s="313"/>
      <c r="N447" s="313"/>
      <c r="O447" s="313"/>
      <c r="P447" s="313"/>
      <c r="Q447" s="313"/>
      <c r="R447" s="313"/>
      <c r="S447" s="313"/>
      <c r="T447" s="313"/>
      <c r="U447" s="313"/>
      <c r="V447" s="313"/>
      <c r="W447" s="313"/>
      <c r="X447" s="313"/>
      <c r="Y447" s="313"/>
      <c r="Z447" s="313"/>
      <c r="AA447" s="313"/>
      <c r="AB447" s="313"/>
      <c r="AC447" s="313"/>
      <c r="AD447" s="313"/>
      <c r="AE447" s="313"/>
      <c r="AF447" s="313"/>
      <c r="AG447" s="313"/>
      <c r="AH447" s="313"/>
      <c r="AI447" s="313"/>
      <c r="AJ447" s="319"/>
      <c r="AM447" s="62"/>
      <c r="AN447" s="62"/>
      <c r="AO447" s="62"/>
      <c r="AP447" s="62"/>
      <c r="AQ447" s="62"/>
      <c r="AR447" s="62"/>
      <c r="AS447" s="62"/>
      <c r="AT447" s="62"/>
      <c r="AU447" s="62"/>
      <c r="AV447" s="62"/>
      <c r="AW447" s="62"/>
      <c r="AX447" s="62"/>
      <c r="AY447" s="62"/>
      <c r="AZ447" s="62"/>
      <c r="BA447" s="62"/>
      <c r="BB447" s="62"/>
      <c r="BC447" s="62"/>
      <c r="BD447" s="62"/>
      <c r="BE447" s="62"/>
      <c r="BF447" s="62"/>
      <c r="BG447" s="62"/>
      <c r="BH447" s="62"/>
      <c r="BI447" s="62"/>
      <c r="BJ447" s="62"/>
      <c r="BK447" s="62"/>
      <c r="BL447" s="62"/>
      <c r="BM447" s="62"/>
      <c r="BN447" s="62"/>
      <c r="BO447" s="62"/>
      <c r="BP447" s="62"/>
      <c r="BQ447" s="62"/>
      <c r="BR447" s="62"/>
      <c r="BS447" s="62"/>
      <c r="BT447" s="62"/>
      <c r="BU447" s="62"/>
      <c r="BV447" s="62"/>
      <c r="BW447" s="62"/>
      <c r="BX447" s="62"/>
      <c r="BY447" s="62"/>
      <c r="BZ447" s="62"/>
      <c r="CA447" s="62"/>
      <c r="CB447" s="62"/>
      <c r="CC447" s="62"/>
      <c r="CD447" s="62"/>
      <c r="CE447" s="62"/>
      <c r="CF447" s="62"/>
      <c r="CG447" s="62"/>
      <c r="CH447" s="62"/>
      <c r="CI447" s="62"/>
      <c r="CJ447" s="62"/>
      <c r="CK447" s="62"/>
      <c r="CL447" s="62"/>
      <c r="CM447" s="62"/>
      <c r="CN447" s="62"/>
      <c r="CO447" s="62"/>
      <c r="CP447" s="62"/>
      <c r="CQ447" s="62"/>
      <c r="CR447" s="62"/>
    </row>
    <row r="448" spans="1:96" ht="12.75">
      <c r="D448" s="320" t="s">
        <v>778</v>
      </c>
      <c r="E448" s="313"/>
      <c r="F448" s="313"/>
      <c r="G448" s="313"/>
      <c r="H448" s="313"/>
      <c r="I448" s="313"/>
      <c r="J448" s="313"/>
      <c r="K448" s="313"/>
      <c r="L448" s="313"/>
      <c r="M448" s="313"/>
      <c r="N448" s="313"/>
      <c r="O448" s="313"/>
      <c r="P448" s="313"/>
      <c r="Q448" s="313"/>
      <c r="R448" s="313"/>
      <c r="S448" s="313"/>
      <c r="T448" s="313"/>
      <c r="U448" s="313"/>
      <c r="V448" s="313"/>
      <c r="W448" s="313"/>
      <c r="X448" s="313"/>
      <c r="Y448" s="313"/>
      <c r="Z448" s="313"/>
      <c r="AA448" s="313"/>
      <c r="AB448" s="313"/>
      <c r="AC448" s="313"/>
      <c r="AD448" s="313"/>
      <c r="AE448" s="313"/>
      <c r="AF448" s="313"/>
      <c r="AG448" s="313"/>
      <c r="AH448" s="313"/>
      <c r="AI448" s="313"/>
      <c r="AJ448" s="319"/>
      <c r="AM448" s="62"/>
      <c r="AN448" s="62"/>
      <c r="AO448" s="62"/>
      <c r="AP448" s="62"/>
      <c r="AQ448" s="62"/>
      <c r="AR448" s="62"/>
      <c r="AS448" s="62"/>
      <c r="AT448" s="62"/>
      <c r="AU448" s="62"/>
      <c r="AV448" s="62"/>
      <c r="AW448" s="62"/>
      <c r="AX448" s="62"/>
      <c r="AY448" s="62"/>
      <c r="AZ448" s="62"/>
      <c r="BA448" s="62"/>
      <c r="BB448" s="62"/>
      <c r="BC448" s="62"/>
      <c r="BD448" s="62"/>
      <c r="BE448" s="62"/>
      <c r="BF448" s="62"/>
      <c r="BG448" s="62"/>
      <c r="BH448" s="62"/>
      <c r="BI448" s="62"/>
      <c r="BJ448" s="62"/>
      <c r="BK448" s="62"/>
      <c r="BL448" s="62"/>
      <c r="BM448" s="62"/>
      <c r="BN448" s="62"/>
      <c r="BO448" s="62"/>
      <c r="BP448" s="62"/>
      <c r="BQ448" s="62"/>
      <c r="BR448" s="62"/>
      <c r="BS448" s="62"/>
      <c r="BT448" s="62"/>
      <c r="BU448" s="62"/>
      <c r="BV448" s="62"/>
      <c r="BW448" s="62"/>
      <c r="BX448" s="62"/>
      <c r="BY448" s="62"/>
      <c r="BZ448" s="62"/>
      <c r="CA448" s="62"/>
      <c r="CB448" s="62"/>
      <c r="CC448" s="62"/>
      <c r="CD448" s="62"/>
      <c r="CE448" s="62"/>
      <c r="CF448" s="62"/>
      <c r="CG448" s="62"/>
      <c r="CH448" s="62"/>
      <c r="CI448" s="62"/>
      <c r="CJ448" s="62"/>
      <c r="CK448" s="62"/>
      <c r="CL448" s="62"/>
      <c r="CM448" s="62"/>
      <c r="CN448" s="62"/>
      <c r="CO448" s="62"/>
      <c r="CP448" s="62"/>
      <c r="CQ448" s="62"/>
      <c r="CR448" s="62"/>
    </row>
    <row r="449" spans="1:96" ht="12.75">
      <c r="D449" s="320" t="s">
        <v>779</v>
      </c>
      <c r="E449" s="313"/>
      <c r="F449" s="313"/>
      <c r="G449" s="313"/>
      <c r="H449" s="313"/>
      <c r="I449" s="313"/>
      <c r="J449" s="313"/>
      <c r="K449" s="313"/>
      <c r="L449" s="313"/>
      <c r="M449" s="313"/>
      <c r="N449" s="313"/>
      <c r="O449" s="313"/>
      <c r="P449" s="313"/>
      <c r="Q449" s="313"/>
      <c r="R449" s="313"/>
      <c r="S449" s="313"/>
      <c r="T449" s="313"/>
      <c r="U449" s="313"/>
      <c r="V449" s="313"/>
      <c r="W449" s="313"/>
      <c r="X449" s="313"/>
      <c r="Y449" s="313"/>
      <c r="Z449" s="313"/>
      <c r="AA449" s="313"/>
      <c r="AB449" s="313"/>
      <c r="AC449" s="313"/>
      <c r="AD449" s="313"/>
      <c r="AE449" s="313"/>
      <c r="AF449" s="313"/>
      <c r="AG449" s="313"/>
      <c r="AH449" s="313"/>
      <c r="AI449" s="313"/>
      <c r="AJ449" s="319"/>
      <c r="AM449" s="62"/>
      <c r="AN449" s="62"/>
      <c r="AO449" s="62"/>
      <c r="AP449" s="62"/>
      <c r="AQ449" s="62"/>
      <c r="AR449" s="62"/>
      <c r="AS449" s="62"/>
      <c r="AT449" s="62"/>
      <c r="AU449" s="62"/>
      <c r="AV449" s="62"/>
      <c r="AW449" s="62"/>
      <c r="AX449" s="62"/>
      <c r="AY449" s="62"/>
      <c r="AZ449" s="62"/>
      <c r="BA449" s="62"/>
      <c r="BB449" s="62"/>
      <c r="BC449" s="62"/>
      <c r="BD449" s="62"/>
      <c r="BE449" s="62"/>
      <c r="BF449" s="62"/>
      <c r="BG449" s="62"/>
      <c r="BH449" s="62"/>
      <c r="BI449" s="62"/>
      <c r="BJ449" s="62"/>
      <c r="BK449" s="62"/>
      <c r="BL449" s="62"/>
      <c r="BM449" s="62"/>
      <c r="BN449" s="62"/>
      <c r="BO449" s="62"/>
      <c r="BP449" s="62"/>
      <c r="BQ449" s="62"/>
      <c r="BR449" s="62"/>
      <c r="BS449" s="62"/>
      <c r="BT449" s="62"/>
      <c r="BU449" s="62"/>
      <c r="BV449" s="62"/>
      <c r="BW449" s="62"/>
      <c r="BX449" s="62"/>
      <c r="BY449" s="62"/>
      <c r="BZ449" s="62"/>
      <c r="CA449" s="62"/>
      <c r="CB449" s="62"/>
      <c r="CC449" s="62"/>
      <c r="CD449" s="62"/>
      <c r="CE449" s="62"/>
      <c r="CF449" s="62"/>
      <c r="CG449" s="62"/>
      <c r="CH449" s="62"/>
      <c r="CI449" s="62"/>
      <c r="CJ449" s="62"/>
      <c r="CK449" s="62"/>
      <c r="CL449" s="62"/>
      <c r="CM449" s="62"/>
      <c r="CN449" s="62"/>
      <c r="CO449" s="62"/>
      <c r="CP449" s="62"/>
      <c r="CQ449" s="62"/>
      <c r="CR449" s="62"/>
    </row>
    <row r="450" spans="1:96" ht="12.75">
      <c r="D450" s="313"/>
      <c r="E450" s="313"/>
      <c r="F450" s="313"/>
      <c r="G450" s="313"/>
      <c r="H450" s="313"/>
      <c r="I450" s="313"/>
      <c r="J450" s="313"/>
      <c r="K450" s="313"/>
      <c r="L450" s="313"/>
      <c r="M450" s="313"/>
      <c r="N450" s="313"/>
      <c r="O450" s="313"/>
      <c r="P450" s="313"/>
      <c r="Q450" s="313"/>
      <c r="R450" s="313"/>
      <c r="S450" s="313"/>
      <c r="T450" s="313"/>
      <c r="U450" s="313"/>
      <c r="V450" s="313"/>
      <c r="W450" s="313"/>
      <c r="X450" s="313"/>
      <c r="Y450" s="313"/>
      <c r="Z450" s="313"/>
      <c r="AA450" s="313"/>
      <c r="AB450" s="313"/>
      <c r="AC450" s="313"/>
      <c r="AD450" s="313"/>
      <c r="AE450" s="313"/>
      <c r="AF450" s="313"/>
      <c r="AG450" s="313"/>
      <c r="AH450" s="313"/>
      <c r="AI450" s="313"/>
      <c r="AJ450" s="319"/>
      <c r="AM450" s="62"/>
      <c r="AN450" s="62"/>
      <c r="AO450" s="62"/>
      <c r="AP450" s="62"/>
      <c r="AQ450" s="62"/>
      <c r="AR450" s="62"/>
      <c r="AS450" s="62"/>
      <c r="AT450" s="62"/>
      <c r="AU450" s="62"/>
      <c r="AV450" s="62"/>
      <c r="AW450" s="62"/>
      <c r="AX450" s="62"/>
      <c r="AY450" s="62"/>
      <c r="AZ450" s="62"/>
      <c r="BA450" s="62"/>
      <c r="BB450" s="62"/>
      <c r="BC450" s="62"/>
      <c r="BD450" s="62"/>
      <c r="BE450" s="62"/>
      <c r="BF450" s="62"/>
      <c r="BG450" s="62"/>
      <c r="BH450" s="62"/>
      <c r="BI450" s="62"/>
      <c r="BJ450" s="62"/>
      <c r="BK450" s="62"/>
      <c r="BL450" s="62"/>
      <c r="BM450" s="62"/>
      <c r="BN450" s="62"/>
      <c r="BO450" s="62"/>
      <c r="BP450" s="62"/>
      <c r="BQ450" s="62"/>
      <c r="BR450" s="62"/>
      <c r="BS450" s="62"/>
      <c r="BT450" s="62"/>
      <c r="BU450" s="62"/>
      <c r="BV450" s="62"/>
      <c r="BW450" s="62"/>
      <c r="BX450" s="62"/>
      <c r="BY450" s="62"/>
      <c r="BZ450" s="62"/>
      <c r="CA450" s="62"/>
      <c r="CB450" s="62"/>
      <c r="CC450" s="62"/>
      <c r="CD450" s="62"/>
      <c r="CE450" s="62"/>
      <c r="CF450" s="62"/>
      <c r="CG450" s="62"/>
      <c r="CH450" s="62"/>
      <c r="CI450" s="62"/>
      <c r="CJ450" s="62"/>
      <c r="CK450" s="62"/>
      <c r="CL450" s="62"/>
      <c r="CM450" s="62"/>
      <c r="CN450" s="62"/>
      <c r="CO450" s="62"/>
      <c r="CP450" s="62"/>
      <c r="CQ450" s="62"/>
      <c r="CR450" s="62"/>
    </row>
    <row r="451" spans="1:96" ht="12.75">
      <c r="A451" s="196"/>
      <c r="B451" s="196"/>
      <c r="C451" s="196"/>
      <c r="D451" s="322" t="s">
        <v>780</v>
      </c>
      <c r="E451" s="320"/>
      <c r="F451" s="320"/>
      <c r="G451" s="320"/>
      <c r="H451" s="320"/>
      <c r="I451" s="320"/>
      <c r="J451" s="320"/>
      <c r="K451" s="320"/>
      <c r="L451" s="320"/>
      <c r="M451" s="320"/>
      <c r="N451" s="320"/>
      <c r="O451" s="320"/>
      <c r="P451" s="320"/>
      <c r="Q451" s="320"/>
      <c r="R451" s="320"/>
      <c r="S451" s="320"/>
      <c r="T451" s="320"/>
      <c r="U451" s="320"/>
      <c r="V451" s="320"/>
      <c r="W451" s="320"/>
      <c r="X451" s="320"/>
      <c r="Y451" s="320"/>
      <c r="Z451" s="320"/>
      <c r="AA451" s="320"/>
      <c r="AB451" s="320"/>
      <c r="AC451" s="320"/>
      <c r="AD451" s="313"/>
      <c r="AE451" s="313"/>
      <c r="AF451" s="313"/>
      <c r="AG451" s="313"/>
      <c r="AH451" s="313"/>
      <c r="AI451" s="313"/>
      <c r="AJ451" s="319"/>
      <c r="AM451" s="62"/>
      <c r="AN451" s="62"/>
      <c r="AO451" s="62"/>
      <c r="AP451" s="62"/>
      <c r="AQ451" s="62"/>
      <c r="AR451" s="62"/>
      <c r="AS451" s="62"/>
      <c r="AT451" s="62"/>
      <c r="AU451" s="62"/>
      <c r="AV451" s="62"/>
      <c r="AW451" s="62"/>
      <c r="AX451" s="62"/>
      <c r="AY451" s="62"/>
      <c r="AZ451" s="62"/>
      <c r="BA451" s="62"/>
      <c r="BB451" s="62"/>
      <c r="BC451" s="62"/>
      <c r="BD451" s="62"/>
      <c r="BE451" s="62"/>
      <c r="BF451" s="62"/>
      <c r="BG451" s="62"/>
      <c r="BH451" s="62"/>
      <c r="BI451" s="62"/>
      <c r="BJ451" s="62"/>
      <c r="BK451" s="62"/>
      <c r="BL451" s="62"/>
      <c r="BM451" s="62"/>
      <c r="BN451" s="62"/>
      <c r="BO451" s="62"/>
      <c r="BP451" s="62"/>
      <c r="BQ451" s="62"/>
      <c r="BR451" s="62"/>
      <c r="BS451" s="62"/>
      <c r="BT451" s="62"/>
      <c r="BU451" s="62"/>
      <c r="BV451" s="62"/>
      <c r="BW451" s="62"/>
      <c r="BX451" s="62"/>
      <c r="BY451" s="62"/>
      <c r="BZ451" s="62"/>
      <c r="CA451" s="62"/>
      <c r="CB451" s="62"/>
      <c r="CC451" s="62"/>
      <c r="CD451" s="62"/>
      <c r="CE451" s="62"/>
      <c r="CF451" s="62"/>
      <c r="CG451" s="62"/>
      <c r="CH451" s="62"/>
      <c r="CI451" s="62"/>
      <c r="CJ451" s="62"/>
      <c r="CK451" s="62"/>
      <c r="CL451" s="62"/>
      <c r="CM451" s="62"/>
      <c r="CN451" s="62"/>
      <c r="CO451" s="62"/>
      <c r="CP451" s="62"/>
      <c r="CQ451" s="62"/>
      <c r="CR451" s="62"/>
    </row>
    <row r="452" spans="1:96" ht="12.75">
      <c r="A452" s="196"/>
      <c r="B452" s="196"/>
      <c r="C452" s="196"/>
      <c r="D452" s="1165" t="s">
        <v>781</v>
      </c>
      <c r="E452" s="1166"/>
      <c r="F452" s="1166"/>
      <c r="G452" s="1166"/>
      <c r="H452" s="1166"/>
      <c r="I452" s="1166"/>
      <c r="J452" s="1166"/>
      <c r="K452" s="1166"/>
      <c r="L452" s="1166"/>
      <c r="M452" s="1166"/>
      <c r="N452" s="1166"/>
      <c r="O452" s="1166"/>
      <c r="P452" s="1166"/>
      <c r="Q452" s="1166"/>
      <c r="R452" s="1166"/>
      <c r="S452" s="1166"/>
      <c r="T452" s="1166"/>
      <c r="U452" s="1166"/>
      <c r="V452" s="1167"/>
      <c r="W452" s="1159" t="s">
        <v>671</v>
      </c>
      <c r="X452" s="1160"/>
      <c r="Y452" s="1161"/>
      <c r="Z452" s="320"/>
      <c r="AA452" s="320"/>
      <c r="AB452" s="320"/>
      <c r="AC452" s="320"/>
      <c r="AD452" s="313"/>
      <c r="AE452" s="313"/>
      <c r="AF452" s="313"/>
      <c r="AG452" s="313"/>
      <c r="AH452" s="313"/>
      <c r="AI452" s="313"/>
      <c r="AJ452" s="319"/>
      <c r="AM452" s="62"/>
      <c r="AN452" s="62"/>
      <c r="AO452" s="62"/>
      <c r="AP452" s="62"/>
      <c r="AQ452" s="62"/>
      <c r="AR452" s="62"/>
      <c r="AS452" s="62"/>
      <c r="AT452" s="62"/>
      <c r="AU452" s="62"/>
      <c r="AV452" s="62"/>
      <c r="AW452" s="62"/>
      <c r="AX452" s="62"/>
      <c r="AY452" s="62"/>
      <c r="AZ452" s="62"/>
      <c r="BA452" s="62"/>
      <c r="BB452" s="62"/>
      <c r="BC452" s="62"/>
      <c r="BD452" s="62"/>
      <c r="BE452" s="62"/>
      <c r="BF452" s="62"/>
      <c r="BG452" s="62"/>
      <c r="BH452" s="62"/>
      <c r="BI452" s="62"/>
      <c r="BJ452" s="62"/>
      <c r="BK452" s="62"/>
      <c r="BL452" s="62"/>
      <c r="BM452" s="62"/>
      <c r="BN452" s="62"/>
      <c r="BO452" s="62"/>
      <c r="BP452" s="62"/>
      <c r="BQ452" s="62"/>
      <c r="BR452" s="62"/>
      <c r="BS452" s="62"/>
      <c r="BT452" s="62"/>
      <c r="BU452" s="62"/>
      <c r="BV452" s="62"/>
      <c r="BW452" s="62"/>
      <c r="BX452" s="62"/>
      <c r="BY452" s="62"/>
      <c r="BZ452" s="62"/>
      <c r="CA452" s="62"/>
      <c r="CB452" s="62"/>
      <c r="CC452" s="62"/>
      <c r="CD452" s="62"/>
      <c r="CE452" s="62"/>
      <c r="CF452" s="62"/>
      <c r="CG452" s="62"/>
      <c r="CH452" s="62"/>
      <c r="CI452" s="62"/>
      <c r="CJ452" s="62"/>
      <c r="CK452" s="62"/>
      <c r="CL452" s="62"/>
      <c r="CM452" s="62"/>
      <c r="CN452" s="62"/>
      <c r="CO452" s="62"/>
      <c r="CP452" s="62"/>
      <c r="CQ452" s="62"/>
      <c r="CR452" s="62"/>
    </row>
    <row r="453" spans="1:96" ht="12.75" customHeight="1">
      <c r="A453" s="196"/>
      <c r="B453" s="196"/>
      <c r="C453" s="196"/>
      <c r="D453" s="1165" t="s">
        <v>782</v>
      </c>
      <c r="E453" s="1166"/>
      <c r="F453" s="1166"/>
      <c r="G453" s="1166"/>
      <c r="H453" s="1166"/>
      <c r="I453" s="1166"/>
      <c r="J453" s="1166"/>
      <c r="K453" s="1166"/>
      <c r="L453" s="1166"/>
      <c r="M453" s="1166"/>
      <c r="N453" s="1166"/>
      <c r="O453" s="1166"/>
      <c r="P453" s="1166"/>
      <c r="Q453" s="1166"/>
      <c r="R453" s="1166"/>
      <c r="S453" s="1166"/>
      <c r="T453" s="1166"/>
      <c r="U453" s="1166"/>
      <c r="V453" s="1167"/>
      <c r="W453" s="1159" t="s">
        <v>671</v>
      </c>
      <c r="X453" s="1160"/>
      <c r="Y453" s="1161"/>
      <c r="Z453" s="320"/>
      <c r="AA453" s="320"/>
      <c r="AB453" s="320"/>
      <c r="AC453" s="320"/>
      <c r="AD453" s="313"/>
      <c r="AE453" s="313"/>
      <c r="AF453" s="313"/>
      <c r="AG453" s="313"/>
      <c r="AH453" s="313"/>
      <c r="AI453" s="313"/>
      <c r="AJ453" s="319"/>
      <c r="AM453" s="62"/>
      <c r="AN453" s="62"/>
      <c r="AO453" s="62"/>
      <c r="AP453" s="62"/>
      <c r="AQ453" s="62"/>
      <c r="AR453" s="62"/>
      <c r="AS453" s="62"/>
      <c r="AT453" s="62"/>
      <c r="AU453" s="62"/>
      <c r="AV453" s="62"/>
      <c r="AW453" s="62"/>
      <c r="AX453" s="62"/>
      <c r="AY453" s="62"/>
      <c r="AZ453" s="62"/>
      <c r="BA453" s="62"/>
      <c r="BB453" s="62"/>
      <c r="BC453" s="62"/>
      <c r="BD453" s="62"/>
      <c r="BE453" s="62"/>
      <c r="BF453" s="62"/>
      <c r="BG453" s="62"/>
      <c r="BH453" s="62"/>
      <c r="BI453" s="62"/>
      <c r="BJ453" s="62"/>
      <c r="BK453" s="62"/>
      <c r="BL453" s="62"/>
      <c r="BM453" s="62"/>
      <c r="BN453" s="62"/>
      <c r="BO453" s="62"/>
      <c r="BP453" s="62"/>
      <c r="BQ453" s="62"/>
      <c r="BR453" s="62"/>
      <c r="BS453" s="62"/>
      <c r="BT453" s="62"/>
      <c r="BU453" s="62"/>
      <c r="BV453" s="62"/>
      <c r="BW453" s="62"/>
      <c r="BX453" s="62"/>
      <c r="BY453" s="62"/>
      <c r="BZ453" s="62"/>
      <c r="CA453" s="62"/>
      <c r="CB453" s="62"/>
      <c r="CC453" s="62"/>
      <c r="CD453" s="62"/>
      <c r="CE453" s="62"/>
      <c r="CF453" s="62"/>
      <c r="CG453" s="62"/>
      <c r="CH453" s="62"/>
      <c r="CI453" s="62"/>
      <c r="CJ453" s="62"/>
      <c r="CK453" s="62"/>
      <c r="CL453" s="62"/>
      <c r="CM453" s="62"/>
      <c r="CN453" s="62"/>
      <c r="CO453" s="62"/>
      <c r="CP453" s="62"/>
      <c r="CQ453" s="62"/>
      <c r="CR453" s="62"/>
    </row>
    <row r="454" spans="1:96" ht="12.75" customHeight="1">
      <c r="A454" s="196"/>
      <c r="B454" s="196"/>
      <c r="C454" s="196"/>
      <c r="D454" s="1165" t="s">
        <v>783</v>
      </c>
      <c r="E454" s="1166"/>
      <c r="F454" s="1166"/>
      <c r="G454" s="1166"/>
      <c r="H454" s="1166"/>
      <c r="I454" s="1166"/>
      <c r="J454" s="1166"/>
      <c r="K454" s="1166"/>
      <c r="L454" s="1166"/>
      <c r="M454" s="1166"/>
      <c r="N454" s="1166"/>
      <c r="O454" s="1166"/>
      <c r="P454" s="1166"/>
      <c r="Q454" s="1166"/>
      <c r="R454" s="1166"/>
      <c r="S454" s="1166"/>
      <c r="T454" s="1166"/>
      <c r="U454" s="1166"/>
      <c r="V454" s="1167"/>
      <c r="W454" s="1159" t="s">
        <v>671</v>
      </c>
      <c r="X454" s="1160"/>
      <c r="Y454" s="1161"/>
      <c r="Z454" s="320"/>
      <c r="AA454" s="320"/>
      <c r="AB454" s="320"/>
      <c r="AC454" s="320"/>
      <c r="AD454" s="313"/>
      <c r="AE454" s="313"/>
      <c r="AF454" s="313"/>
      <c r="AG454" s="313"/>
      <c r="AH454" s="313"/>
      <c r="AI454" s="313"/>
      <c r="AJ454" s="319"/>
      <c r="AM454" s="62"/>
      <c r="AN454" s="62"/>
      <c r="AO454" s="62"/>
      <c r="AP454" s="62"/>
      <c r="AQ454" s="62"/>
      <c r="AR454" s="62"/>
      <c r="AS454" s="62"/>
      <c r="AT454" s="62"/>
      <c r="AU454" s="62"/>
      <c r="AV454" s="62"/>
      <c r="AW454" s="62"/>
      <c r="AX454" s="62"/>
      <c r="AY454" s="62"/>
      <c r="AZ454" s="62"/>
      <c r="BA454" s="62"/>
      <c r="BB454" s="62"/>
      <c r="BC454" s="62"/>
      <c r="BD454" s="62"/>
      <c r="BE454" s="62"/>
      <c r="BF454" s="62"/>
      <c r="BG454" s="62"/>
      <c r="BH454" s="62"/>
      <c r="BI454" s="62"/>
      <c r="BJ454" s="62"/>
      <c r="BK454" s="62"/>
      <c r="BL454" s="62"/>
      <c r="BM454" s="62"/>
      <c r="BN454" s="62"/>
      <c r="BO454" s="62"/>
      <c r="BP454" s="62"/>
      <c r="BQ454" s="62"/>
      <c r="BR454" s="62"/>
      <c r="BS454" s="62"/>
      <c r="BT454" s="62"/>
      <c r="BU454" s="62"/>
      <c r="BV454" s="62"/>
      <c r="BW454" s="62"/>
      <c r="BX454" s="62"/>
      <c r="BY454" s="62"/>
      <c r="BZ454" s="62"/>
      <c r="CA454" s="62"/>
      <c r="CB454" s="62"/>
      <c r="CC454" s="62"/>
      <c r="CD454" s="62"/>
      <c r="CE454" s="62"/>
      <c r="CF454" s="62"/>
      <c r="CG454" s="62"/>
      <c r="CH454" s="62"/>
      <c r="CI454" s="62"/>
      <c r="CJ454" s="62"/>
      <c r="CK454" s="62"/>
      <c r="CL454" s="62"/>
      <c r="CM454" s="62"/>
      <c r="CN454" s="62"/>
      <c r="CO454" s="62"/>
      <c r="CP454" s="62"/>
      <c r="CQ454" s="62"/>
      <c r="CR454" s="62"/>
    </row>
    <row r="455" spans="1:96" ht="12.75">
      <c r="A455" s="196"/>
      <c r="B455" s="196"/>
      <c r="C455" s="196"/>
      <c r="D455" s="1165" t="s">
        <v>784</v>
      </c>
      <c r="E455" s="1166"/>
      <c r="F455" s="1166"/>
      <c r="G455" s="1166"/>
      <c r="H455" s="1166"/>
      <c r="I455" s="1166"/>
      <c r="J455" s="1166"/>
      <c r="K455" s="1166"/>
      <c r="L455" s="1166"/>
      <c r="M455" s="1166"/>
      <c r="N455" s="1166"/>
      <c r="O455" s="1166"/>
      <c r="P455" s="1166"/>
      <c r="Q455" s="1166"/>
      <c r="R455" s="1166"/>
      <c r="S455" s="1166"/>
      <c r="T455" s="1166"/>
      <c r="U455" s="1166"/>
      <c r="V455" s="1167"/>
      <c r="W455" s="1159" t="s">
        <v>671</v>
      </c>
      <c r="X455" s="1160"/>
      <c r="Y455" s="1161"/>
      <c r="Z455" s="320"/>
      <c r="AA455" s="320"/>
      <c r="AB455" s="320"/>
      <c r="AC455" s="320"/>
      <c r="AD455" s="313"/>
      <c r="AE455" s="313"/>
      <c r="AF455" s="313"/>
      <c r="AG455" s="313"/>
      <c r="AH455" s="313"/>
      <c r="AI455" s="313"/>
      <c r="AJ455" s="319"/>
      <c r="AM455" s="62"/>
      <c r="AN455" s="62"/>
      <c r="AO455" s="62"/>
      <c r="AP455" s="62"/>
      <c r="AQ455" s="62"/>
      <c r="AR455" s="62"/>
      <c r="AS455" s="62"/>
      <c r="AT455" s="62"/>
      <c r="AU455" s="62"/>
      <c r="AV455" s="62"/>
      <c r="AW455" s="62"/>
      <c r="AX455" s="62"/>
      <c r="AY455" s="62"/>
      <c r="AZ455" s="62"/>
      <c r="BA455" s="62"/>
      <c r="BB455" s="62"/>
      <c r="BC455" s="62"/>
      <c r="BD455" s="62"/>
      <c r="BE455" s="62"/>
      <c r="BF455" s="62"/>
      <c r="BG455" s="62"/>
      <c r="BH455" s="62"/>
      <c r="BI455" s="62"/>
      <c r="BJ455" s="62"/>
      <c r="BK455" s="62"/>
      <c r="BL455" s="62"/>
      <c r="BM455" s="62"/>
      <c r="BN455" s="62"/>
      <c r="BO455" s="62"/>
      <c r="BP455" s="62"/>
      <c r="BQ455" s="62"/>
      <c r="BR455" s="62"/>
      <c r="BS455" s="62"/>
      <c r="BT455" s="62"/>
      <c r="BU455" s="62"/>
      <c r="BV455" s="62"/>
      <c r="BW455" s="62"/>
      <c r="BX455" s="62"/>
      <c r="BY455" s="62"/>
      <c r="BZ455" s="62"/>
      <c r="CA455" s="62"/>
      <c r="CB455" s="62"/>
      <c r="CC455" s="62"/>
      <c r="CD455" s="62"/>
      <c r="CE455" s="62"/>
      <c r="CF455" s="62"/>
      <c r="CG455" s="62"/>
      <c r="CH455" s="62"/>
      <c r="CI455" s="62"/>
      <c r="CJ455" s="62"/>
      <c r="CK455" s="62"/>
      <c r="CL455" s="62"/>
      <c r="CM455" s="62"/>
      <c r="CN455" s="62"/>
      <c r="CO455" s="62"/>
      <c r="CP455" s="62"/>
      <c r="CQ455" s="62"/>
      <c r="CR455" s="62"/>
    </row>
    <row r="456" spans="1:96" ht="12.75">
      <c r="A456" s="196"/>
      <c r="B456" s="196"/>
      <c r="C456" s="196"/>
      <c r="D456" s="1165" t="s">
        <v>1008</v>
      </c>
      <c r="E456" s="1166"/>
      <c r="F456" s="1166"/>
      <c r="G456" s="1166"/>
      <c r="H456" s="1166"/>
      <c r="I456" s="1166"/>
      <c r="J456" s="1166"/>
      <c r="K456" s="1166"/>
      <c r="L456" s="1166"/>
      <c r="M456" s="1166"/>
      <c r="N456" s="1166"/>
      <c r="O456" s="1166"/>
      <c r="P456" s="1166"/>
      <c r="Q456" s="1166"/>
      <c r="R456" s="1166"/>
      <c r="S456" s="1166"/>
      <c r="T456" s="1166"/>
      <c r="U456" s="1166"/>
      <c r="V456" s="1167"/>
      <c r="W456" s="1159" t="s">
        <v>671</v>
      </c>
      <c r="X456" s="1160"/>
      <c r="Y456" s="1161"/>
      <c r="Z456" s="320"/>
      <c r="AA456" s="320"/>
      <c r="AB456" s="320"/>
      <c r="AC456" s="320"/>
      <c r="AD456" s="313"/>
      <c r="AE456" s="313"/>
      <c r="AF456" s="313"/>
      <c r="AG456" s="313"/>
      <c r="AH456" s="313"/>
      <c r="AI456" s="313"/>
      <c r="AJ456" s="319"/>
      <c r="AM456" s="62"/>
      <c r="AN456" s="62"/>
      <c r="AO456" s="62"/>
      <c r="AP456" s="62"/>
      <c r="AQ456" s="62"/>
      <c r="AR456" s="62"/>
      <c r="AS456" s="62"/>
      <c r="AT456" s="62"/>
      <c r="AU456" s="62"/>
      <c r="AV456" s="62"/>
      <c r="AW456" s="62"/>
      <c r="AX456" s="62"/>
      <c r="AY456" s="62"/>
      <c r="AZ456" s="62"/>
      <c r="BA456" s="62"/>
      <c r="BB456" s="62"/>
      <c r="BC456" s="62"/>
      <c r="BD456" s="62"/>
      <c r="BE456" s="62"/>
      <c r="BF456" s="62"/>
      <c r="BG456" s="62"/>
      <c r="BH456" s="62"/>
      <c r="BI456" s="62"/>
      <c r="BJ456" s="62"/>
      <c r="BK456" s="62"/>
      <c r="BL456" s="62"/>
      <c r="BM456" s="62"/>
      <c r="BN456" s="62"/>
      <c r="BO456" s="62"/>
      <c r="BP456" s="62"/>
      <c r="BQ456" s="62"/>
      <c r="BR456" s="62"/>
      <c r="BS456" s="62"/>
      <c r="BT456" s="62"/>
      <c r="BU456" s="62"/>
      <c r="BV456" s="62"/>
      <c r="BW456" s="62"/>
      <c r="BX456" s="62"/>
      <c r="BY456" s="62"/>
      <c r="BZ456" s="62"/>
      <c r="CA456" s="62"/>
      <c r="CB456" s="62"/>
      <c r="CC456" s="62"/>
      <c r="CD456" s="62"/>
      <c r="CE456" s="62"/>
      <c r="CF456" s="62"/>
      <c r="CG456" s="62"/>
      <c r="CH456" s="62"/>
      <c r="CI456" s="62"/>
      <c r="CJ456" s="62"/>
      <c r="CK456" s="62"/>
      <c r="CL456" s="62"/>
      <c r="CM456" s="62"/>
      <c r="CN456" s="62"/>
      <c r="CO456" s="62"/>
      <c r="CP456" s="62"/>
      <c r="CQ456" s="62"/>
      <c r="CR456" s="62"/>
    </row>
    <row r="457" spans="1:96" ht="12.75">
      <c r="A457" s="196"/>
      <c r="B457" s="196"/>
      <c r="C457" s="196"/>
      <c r="D457" s="1165" t="s">
        <v>785</v>
      </c>
      <c r="E457" s="1166"/>
      <c r="F457" s="1166"/>
      <c r="G457" s="1166"/>
      <c r="H457" s="1166"/>
      <c r="I457" s="1166"/>
      <c r="J457" s="1166"/>
      <c r="K457" s="1166"/>
      <c r="L457" s="1166"/>
      <c r="M457" s="1166"/>
      <c r="N457" s="1166"/>
      <c r="O457" s="1166"/>
      <c r="P457" s="1166"/>
      <c r="Q457" s="1166"/>
      <c r="R457" s="1166"/>
      <c r="S457" s="1166"/>
      <c r="T457" s="1166"/>
      <c r="U457" s="1166"/>
      <c r="V457" s="1167"/>
      <c r="W457" s="1159" t="s">
        <v>671</v>
      </c>
      <c r="X457" s="1160"/>
      <c r="Y457" s="1161"/>
      <c r="Z457" s="320"/>
      <c r="AA457" s="320"/>
      <c r="AB457" s="320"/>
      <c r="AC457" s="320"/>
      <c r="AD457" s="313"/>
      <c r="AE457" s="313"/>
      <c r="AF457" s="313"/>
      <c r="AG457" s="313"/>
      <c r="AH457" s="313"/>
      <c r="AI457" s="313"/>
      <c r="AJ457" s="319"/>
      <c r="AM457" s="62"/>
      <c r="AN457" s="62"/>
      <c r="AO457" s="62"/>
      <c r="AP457" s="62"/>
      <c r="AQ457" s="62"/>
      <c r="AR457" s="62"/>
      <c r="AS457" s="62"/>
      <c r="AT457" s="62"/>
      <c r="AU457" s="62"/>
      <c r="AV457" s="62"/>
      <c r="AW457" s="62"/>
      <c r="AX457" s="62"/>
      <c r="AY457" s="62"/>
      <c r="AZ457" s="62"/>
      <c r="BA457" s="62"/>
      <c r="BB457" s="62"/>
      <c r="BC457" s="62"/>
      <c r="BD457" s="62"/>
      <c r="BE457" s="62"/>
      <c r="BF457" s="62"/>
      <c r="BG457" s="62"/>
      <c r="BH457" s="62"/>
      <c r="BI457" s="62"/>
      <c r="BJ457" s="62"/>
      <c r="BK457" s="62"/>
      <c r="BL457" s="62"/>
      <c r="BM457" s="62"/>
      <c r="BN457" s="62"/>
      <c r="BO457" s="62"/>
      <c r="BP457" s="62"/>
      <c r="BQ457" s="62"/>
      <c r="BR457" s="62"/>
      <c r="BS457" s="62"/>
      <c r="BT457" s="62"/>
      <c r="BU457" s="62"/>
      <c r="BV457" s="62"/>
      <c r="BW457" s="62"/>
      <c r="BX457" s="62"/>
      <c r="BY457" s="62"/>
      <c r="BZ457" s="62"/>
      <c r="CA457" s="62"/>
      <c r="CB457" s="62"/>
      <c r="CC457" s="62"/>
      <c r="CD457" s="62"/>
      <c r="CE457" s="62"/>
      <c r="CF457" s="62"/>
      <c r="CG457" s="62"/>
      <c r="CH457" s="62"/>
      <c r="CI457" s="62"/>
      <c r="CJ457" s="62"/>
      <c r="CK457" s="62"/>
      <c r="CL457" s="62"/>
      <c r="CM457" s="62"/>
      <c r="CN457" s="62"/>
      <c r="CO457" s="62"/>
      <c r="CP457" s="62"/>
      <c r="CQ457" s="62"/>
      <c r="CR457" s="62"/>
    </row>
    <row r="458" spans="1:96" ht="12.75">
      <c r="A458" s="196"/>
      <c r="B458" s="196"/>
      <c r="C458" s="196"/>
      <c r="D458" s="1165" t="s">
        <v>1207</v>
      </c>
      <c r="E458" s="1166"/>
      <c r="F458" s="1166"/>
      <c r="G458" s="1166"/>
      <c r="H458" s="1166"/>
      <c r="I458" s="1166"/>
      <c r="J458" s="1166"/>
      <c r="K458" s="1166"/>
      <c r="L458" s="1166"/>
      <c r="M458" s="1166"/>
      <c r="N458" s="1166"/>
      <c r="O458" s="1166"/>
      <c r="P458" s="1166"/>
      <c r="Q458" s="1166"/>
      <c r="R458" s="1166"/>
      <c r="S458" s="1166"/>
      <c r="T458" s="1166"/>
      <c r="U458" s="1166"/>
      <c r="V458" s="1167"/>
      <c r="W458" s="1159" t="s">
        <v>671</v>
      </c>
      <c r="X458" s="1160"/>
      <c r="Y458" s="1161"/>
      <c r="Z458" s="320"/>
      <c r="AA458" s="320"/>
      <c r="AB458" s="320"/>
      <c r="AC458" s="320"/>
      <c r="AD458" s="313"/>
      <c r="AE458" s="313"/>
      <c r="AF458" s="313"/>
      <c r="AG458" s="313"/>
      <c r="AH458" s="313"/>
      <c r="AI458" s="313"/>
      <c r="AJ458" s="319"/>
      <c r="AM458" s="62"/>
      <c r="AN458" s="62"/>
      <c r="AO458" s="62"/>
      <c r="AP458" s="62"/>
      <c r="AQ458" s="62"/>
      <c r="AR458" s="62"/>
      <c r="AS458" s="62"/>
      <c r="AT458" s="62"/>
      <c r="AU458" s="62"/>
      <c r="AV458" s="62"/>
      <c r="AW458" s="62"/>
      <c r="AX458" s="62"/>
      <c r="AY458" s="62"/>
      <c r="AZ458" s="62"/>
      <c r="BA458" s="62"/>
      <c r="BB458" s="62"/>
      <c r="BC458" s="62"/>
      <c r="BD458" s="62"/>
      <c r="BE458" s="62"/>
      <c r="BF458" s="62"/>
      <c r="BG458" s="62"/>
      <c r="BH458" s="62"/>
      <c r="BI458" s="62"/>
      <c r="BJ458" s="62"/>
      <c r="BK458" s="62"/>
      <c r="BL458" s="62"/>
      <c r="BM458" s="62"/>
      <c r="BN458" s="62"/>
      <c r="BO458" s="62"/>
      <c r="BP458" s="62"/>
      <c r="BQ458" s="62"/>
      <c r="BR458" s="62"/>
      <c r="BS458" s="62"/>
      <c r="BT458" s="62"/>
      <c r="BU458" s="62"/>
      <c r="BV458" s="62"/>
      <c r="BW458" s="62"/>
      <c r="BX458" s="62"/>
      <c r="BY458" s="62"/>
      <c r="BZ458" s="62"/>
      <c r="CA458" s="62"/>
      <c r="CB458" s="62"/>
      <c r="CC458" s="62"/>
      <c r="CD458" s="62"/>
      <c r="CE458" s="62"/>
      <c r="CF458" s="62"/>
      <c r="CG458" s="62"/>
      <c r="CH458" s="62"/>
      <c r="CI458" s="62"/>
      <c r="CJ458" s="62"/>
      <c r="CK458" s="62"/>
      <c r="CL458" s="62"/>
      <c r="CM458" s="62"/>
      <c r="CN458" s="62"/>
      <c r="CO458" s="62"/>
      <c r="CP458" s="62"/>
      <c r="CQ458" s="62"/>
      <c r="CR458" s="62"/>
    </row>
    <row r="459" spans="1:96" ht="12.75">
      <c r="A459" s="196"/>
      <c r="B459" s="196"/>
      <c r="C459" s="196"/>
      <c r="D459" s="431" t="s">
        <v>180</v>
      </c>
      <c r="E459" s="432"/>
      <c r="F459" s="433"/>
      <c r="G459" s="1170"/>
      <c r="H459" s="1171"/>
      <c r="I459" s="1171"/>
      <c r="J459" s="1171"/>
      <c r="K459" s="1171"/>
      <c r="L459" s="1171"/>
      <c r="M459" s="1171"/>
      <c r="N459" s="1171"/>
      <c r="O459" s="1171"/>
      <c r="P459" s="1171"/>
      <c r="Q459" s="1171"/>
      <c r="R459" s="1171"/>
      <c r="S459" s="1171"/>
      <c r="T459" s="1171"/>
      <c r="U459" s="1171"/>
      <c r="V459" s="1172"/>
      <c r="W459" s="1159" t="s">
        <v>671</v>
      </c>
      <c r="X459" s="1160"/>
      <c r="Y459" s="1161"/>
      <c r="Z459" s="320"/>
      <c r="AA459" s="320"/>
      <c r="AB459" s="320"/>
      <c r="AC459" s="320"/>
      <c r="AD459" s="313"/>
      <c r="AE459" s="313"/>
      <c r="AF459" s="313"/>
      <c r="AG459" s="313"/>
      <c r="AH459" s="313"/>
      <c r="AI459" s="313"/>
      <c r="AJ459" s="319"/>
      <c r="AM459" s="62"/>
      <c r="AN459" s="62"/>
      <c r="AO459" s="62"/>
      <c r="AP459" s="62"/>
      <c r="AQ459" s="62"/>
      <c r="AR459" s="62"/>
      <c r="AS459" s="62"/>
      <c r="AT459" s="62"/>
      <c r="AU459" s="62"/>
      <c r="AV459" s="62"/>
      <c r="AW459" s="62"/>
      <c r="AX459" s="62"/>
      <c r="AY459" s="62"/>
      <c r="AZ459" s="62"/>
      <c r="BA459" s="62"/>
      <c r="BB459" s="62"/>
      <c r="BC459" s="62"/>
      <c r="BD459" s="62"/>
      <c r="BE459" s="62"/>
      <c r="BF459" s="62"/>
      <c r="BG459" s="62"/>
      <c r="BH459" s="62"/>
      <c r="BI459" s="62"/>
      <c r="BJ459" s="62"/>
      <c r="BK459" s="62"/>
      <c r="BL459" s="62"/>
      <c r="BM459" s="62"/>
      <c r="BN459" s="62"/>
      <c r="BO459" s="62"/>
      <c r="BP459" s="62"/>
      <c r="BQ459" s="62"/>
      <c r="BR459" s="62"/>
      <c r="BS459" s="62"/>
      <c r="BT459" s="62"/>
      <c r="BU459" s="62"/>
      <c r="BV459" s="62"/>
      <c r="BW459" s="62"/>
      <c r="BX459" s="62"/>
      <c r="BY459" s="62"/>
      <c r="BZ459" s="62"/>
      <c r="CA459" s="62"/>
      <c r="CB459" s="62"/>
      <c r="CC459" s="62"/>
      <c r="CD459" s="62"/>
      <c r="CE459" s="62"/>
      <c r="CF459" s="62"/>
      <c r="CG459" s="62"/>
      <c r="CH459" s="62"/>
      <c r="CI459" s="62"/>
      <c r="CJ459" s="62"/>
      <c r="CK459" s="62"/>
      <c r="CL459" s="62"/>
      <c r="CM459" s="62"/>
      <c r="CN459" s="62"/>
      <c r="CO459" s="62"/>
      <c r="CP459" s="62"/>
      <c r="CQ459" s="62"/>
      <c r="CR459" s="62"/>
    </row>
    <row r="460" spans="1:96" ht="12.75">
      <c r="A460" s="196"/>
      <c r="B460" s="196"/>
      <c r="C460" s="196"/>
      <c r="D460" s="434" t="s">
        <v>1009</v>
      </c>
      <c r="E460" s="435"/>
      <c r="F460" s="435"/>
      <c r="G460" s="322"/>
      <c r="H460" s="322"/>
      <c r="I460" s="322"/>
      <c r="J460" s="322"/>
      <c r="K460" s="322"/>
      <c r="L460" s="322"/>
      <c r="M460" s="322"/>
      <c r="N460" s="322"/>
      <c r="O460" s="322"/>
      <c r="P460" s="322"/>
      <c r="Q460" s="322"/>
      <c r="R460" s="322"/>
      <c r="S460" s="322"/>
      <c r="T460" s="322"/>
      <c r="U460" s="322"/>
      <c r="V460" s="322"/>
      <c r="W460" s="436"/>
      <c r="X460" s="436"/>
      <c r="Y460" s="437"/>
      <c r="Z460" s="320"/>
      <c r="AA460" s="320"/>
      <c r="AB460" s="320"/>
      <c r="AC460" s="320"/>
      <c r="AD460" s="313"/>
      <c r="AE460" s="313"/>
      <c r="AF460" s="313"/>
      <c r="AG460" s="313"/>
      <c r="AH460" s="313"/>
      <c r="AI460" s="313"/>
      <c r="AJ460" s="319"/>
      <c r="AM460" s="62"/>
      <c r="AN460" s="62"/>
      <c r="AO460" s="62"/>
      <c r="AP460" s="62"/>
      <c r="AQ460" s="62"/>
      <c r="AR460" s="62"/>
      <c r="AS460" s="62"/>
      <c r="AT460" s="62"/>
      <c r="AU460" s="62"/>
      <c r="AV460" s="62"/>
      <c r="AW460" s="62"/>
      <c r="AX460" s="62"/>
      <c r="AY460" s="62"/>
      <c r="AZ460" s="62"/>
      <c r="BA460" s="62"/>
      <c r="BB460" s="62"/>
      <c r="BC460" s="62"/>
      <c r="BD460" s="62"/>
      <c r="BE460" s="62"/>
      <c r="BF460" s="62"/>
      <c r="BG460" s="62"/>
      <c r="BH460" s="62"/>
      <c r="BI460" s="62"/>
      <c r="BJ460" s="62"/>
      <c r="BK460" s="62"/>
      <c r="BL460" s="62"/>
      <c r="BM460" s="62"/>
      <c r="BN460" s="62"/>
      <c r="BO460" s="62"/>
      <c r="BP460" s="62"/>
      <c r="BQ460" s="62"/>
      <c r="BR460" s="62"/>
      <c r="BS460" s="62"/>
      <c r="BT460" s="62"/>
      <c r="BU460" s="62"/>
      <c r="BV460" s="62"/>
      <c r="BW460" s="62"/>
      <c r="BX460" s="62"/>
      <c r="BY460" s="62"/>
      <c r="BZ460" s="62"/>
      <c r="CA460" s="62"/>
      <c r="CB460" s="62"/>
      <c r="CC460" s="62"/>
      <c r="CD460" s="62"/>
      <c r="CE460" s="62"/>
      <c r="CF460" s="62"/>
      <c r="CG460" s="62"/>
      <c r="CH460" s="62"/>
      <c r="CI460" s="62"/>
      <c r="CJ460" s="62"/>
      <c r="CK460" s="62"/>
      <c r="CL460" s="62"/>
      <c r="CM460" s="62"/>
      <c r="CN460" s="62"/>
      <c r="CO460" s="62"/>
      <c r="CP460" s="62"/>
      <c r="CQ460" s="62"/>
      <c r="CR460" s="62"/>
    </row>
    <row r="461" spans="1:96" ht="12.75">
      <c r="A461" s="196"/>
      <c r="B461" s="196"/>
      <c r="C461" s="196"/>
      <c r="D461" s="438"/>
      <c r="E461" s="439"/>
      <c r="F461" s="439"/>
      <c r="G461" s="439"/>
      <c r="H461" s="439"/>
      <c r="I461" s="439"/>
      <c r="J461" s="439"/>
      <c r="K461" s="439"/>
      <c r="L461" s="439"/>
      <c r="M461" s="439"/>
      <c r="N461" s="439"/>
      <c r="O461" s="439"/>
      <c r="P461" s="439"/>
      <c r="Q461" s="439"/>
      <c r="R461" s="439"/>
      <c r="S461" s="439"/>
      <c r="T461" s="439"/>
      <c r="U461" s="439"/>
      <c r="V461" s="439"/>
      <c r="W461" s="440"/>
      <c r="X461" s="440"/>
      <c r="Y461" s="441"/>
      <c r="Z461" s="320"/>
      <c r="AA461" s="320"/>
      <c r="AB461" s="320"/>
      <c r="AC461" s="320"/>
      <c r="AD461" s="313"/>
      <c r="AE461" s="313"/>
      <c r="AF461" s="313"/>
      <c r="AG461" s="313"/>
      <c r="AH461" s="313"/>
      <c r="AI461" s="313"/>
      <c r="AJ461" s="319"/>
      <c r="AM461" s="62"/>
      <c r="AN461" s="62" t="str">
        <f>N566</f>
        <v>Yes</v>
      </c>
      <c r="AO461" s="62"/>
      <c r="AP461" s="62"/>
      <c r="AQ461" s="62"/>
      <c r="AR461" s="62"/>
      <c r="AS461" s="62"/>
      <c r="AT461" s="62"/>
      <c r="AU461" s="62"/>
      <c r="AV461" s="62"/>
      <c r="AW461" s="62"/>
      <c r="AX461" s="62"/>
      <c r="AY461" s="62"/>
      <c r="AZ461" s="62"/>
      <c r="BA461" s="62"/>
      <c r="BB461" s="62"/>
      <c r="BC461" s="62"/>
      <c r="BD461" s="62"/>
      <c r="BE461" s="62"/>
      <c r="BF461" s="62"/>
      <c r="BG461" s="62"/>
      <c r="BH461" s="62"/>
      <c r="BI461" s="62"/>
      <c r="BJ461" s="62"/>
      <c r="BK461" s="62"/>
      <c r="BL461" s="62"/>
      <c r="BM461" s="62"/>
      <c r="BN461" s="62"/>
      <c r="BO461" s="62"/>
      <c r="BP461" s="62"/>
      <c r="BQ461" s="62"/>
      <c r="BR461" s="62"/>
      <c r="BS461" s="62"/>
      <c r="BT461" s="62"/>
      <c r="BU461" s="62"/>
      <c r="BV461" s="62"/>
      <c r="BW461" s="62"/>
      <c r="BX461" s="62"/>
      <c r="BY461" s="62"/>
      <c r="BZ461" s="62"/>
      <c r="CA461" s="62"/>
      <c r="CB461" s="62"/>
      <c r="CC461" s="62"/>
      <c r="CD461" s="62"/>
      <c r="CE461" s="62"/>
      <c r="CF461" s="62"/>
      <c r="CG461" s="62"/>
      <c r="CH461" s="62"/>
      <c r="CI461" s="62"/>
      <c r="CJ461" s="62"/>
      <c r="CK461" s="62"/>
      <c r="CL461" s="62"/>
      <c r="CM461" s="62"/>
      <c r="CN461" s="62"/>
      <c r="CO461" s="62"/>
      <c r="CP461" s="62"/>
      <c r="CQ461" s="62"/>
      <c r="CR461" s="62"/>
    </row>
    <row r="462" spans="1:96" ht="12.75">
      <c r="A462" s="196"/>
      <c r="B462" s="196"/>
      <c r="C462" s="196"/>
      <c r="D462" s="438"/>
      <c r="E462" s="439"/>
      <c r="F462" s="439"/>
      <c r="G462" s="439"/>
      <c r="H462" s="439"/>
      <c r="I462" s="439"/>
      <c r="J462" s="439"/>
      <c r="K462" s="439"/>
      <c r="L462" s="439"/>
      <c r="M462" s="439"/>
      <c r="N462" s="439"/>
      <c r="O462" s="439"/>
      <c r="P462" s="439"/>
      <c r="Q462" s="439"/>
      <c r="R462" s="439"/>
      <c r="S462" s="439"/>
      <c r="T462" s="439"/>
      <c r="U462" s="439"/>
      <c r="V462" s="439"/>
      <c r="W462" s="440"/>
      <c r="X462" s="440"/>
      <c r="Y462" s="441"/>
      <c r="Z462" s="320"/>
      <c r="AA462" s="320"/>
      <c r="AB462" s="320"/>
      <c r="AC462" s="320"/>
      <c r="AD462" s="313"/>
      <c r="AE462" s="313"/>
      <c r="AF462" s="313"/>
      <c r="AG462" s="313"/>
      <c r="AH462" s="313"/>
      <c r="AI462" s="313"/>
      <c r="AJ462" s="319"/>
      <c r="AM462" s="62"/>
      <c r="AN462" s="62" t="str">
        <f>AG566</f>
        <v>Yes</v>
      </c>
      <c r="AO462" s="62"/>
      <c r="AP462" s="62"/>
      <c r="AQ462" s="62"/>
      <c r="AR462" s="62"/>
      <c r="AS462" s="62"/>
      <c r="AT462" s="62"/>
      <c r="AU462" s="62"/>
      <c r="AV462" s="62"/>
      <c r="AW462" s="62"/>
      <c r="AX462" s="62"/>
      <c r="AY462" s="62"/>
      <c r="AZ462" s="62"/>
      <c r="BA462" s="62"/>
      <c r="BB462" s="62"/>
      <c r="BC462" s="62"/>
      <c r="BD462" s="62"/>
      <c r="BE462" s="62"/>
      <c r="BF462" s="62"/>
      <c r="BG462" s="62"/>
      <c r="BH462" s="62"/>
      <c r="BI462" s="62"/>
      <c r="BJ462" s="62"/>
      <c r="BK462" s="62"/>
      <c r="BL462" s="62"/>
      <c r="BM462" s="62"/>
      <c r="BN462" s="62"/>
      <c r="BO462" s="62"/>
      <c r="BP462" s="62"/>
      <c r="BQ462" s="62"/>
      <c r="BR462" s="62"/>
      <c r="BS462" s="62"/>
      <c r="BT462" s="62"/>
      <c r="BU462" s="62"/>
      <c r="BV462" s="62"/>
      <c r="BW462" s="62"/>
      <c r="BX462" s="62"/>
      <c r="BY462" s="62"/>
      <c r="BZ462" s="62"/>
      <c r="CA462" s="62"/>
      <c r="CB462" s="62"/>
      <c r="CC462" s="62"/>
      <c r="CD462" s="62"/>
      <c r="CE462" s="62"/>
      <c r="CF462" s="62"/>
      <c r="CG462" s="62"/>
      <c r="CH462" s="62"/>
      <c r="CI462" s="62"/>
      <c r="CJ462" s="62"/>
      <c r="CK462" s="62"/>
      <c r="CL462" s="62"/>
      <c r="CM462" s="62"/>
      <c r="CN462" s="62"/>
      <c r="CO462" s="62"/>
      <c r="CP462" s="62"/>
      <c r="CQ462" s="62"/>
      <c r="CR462" s="62"/>
    </row>
    <row r="463" spans="1:96" ht="12.75">
      <c r="A463" s="196"/>
      <c r="B463" s="196"/>
      <c r="C463" s="196"/>
      <c r="D463" s="1382" t="s">
        <v>786</v>
      </c>
      <c r="E463" s="1383"/>
      <c r="F463" s="1383"/>
      <c r="G463" s="1383"/>
      <c r="H463" s="1383"/>
      <c r="I463" s="1383"/>
      <c r="J463" s="1383"/>
      <c r="K463" s="1383"/>
      <c r="L463" s="1383"/>
      <c r="M463" s="1383"/>
      <c r="N463" s="1383"/>
      <c r="O463" s="1383"/>
      <c r="P463" s="1383"/>
      <c r="Q463" s="1383"/>
      <c r="R463" s="1383"/>
      <c r="S463" s="1383"/>
      <c r="T463" s="1383"/>
      <c r="U463" s="1383"/>
      <c r="V463" s="1383"/>
      <c r="W463" s="1168"/>
      <c r="X463" s="1168"/>
      <c r="Y463" s="1169"/>
      <c r="Z463" s="320"/>
      <c r="AA463" s="320"/>
      <c r="AB463" s="320"/>
      <c r="AC463" s="320"/>
      <c r="AD463" s="313"/>
      <c r="AE463" s="313"/>
      <c r="AF463" s="313"/>
      <c r="AG463" s="313"/>
      <c r="AH463" s="313"/>
      <c r="AI463" s="313"/>
      <c r="AJ463" s="319"/>
      <c r="AM463" s="62"/>
      <c r="AN463" s="62"/>
      <c r="AO463" s="62"/>
      <c r="AP463" s="62"/>
      <c r="AQ463" s="62"/>
      <c r="AR463" s="62"/>
      <c r="AS463" s="62"/>
      <c r="AT463" s="62"/>
      <c r="AU463" s="62"/>
      <c r="AV463" s="62"/>
      <c r="AW463" s="62"/>
      <c r="AX463" s="62"/>
      <c r="AY463" s="62"/>
      <c r="AZ463" s="62"/>
      <c r="BA463" s="62"/>
      <c r="BB463" s="62"/>
      <c r="BC463" s="62"/>
      <c r="BD463" s="62"/>
      <c r="BE463" s="62"/>
      <c r="BF463" s="62"/>
      <c r="BG463" s="62"/>
      <c r="BH463" s="62"/>
      <c r="BI463" s="62"/>
      <c r="BJ463" s="62"/>
      <c r="BK463" s="62"/>
      <c r="BL463" s="62"/>
      <c r="BM463" s="62"/>
      <c r="BN463" s="62"/>
      <c r="BO463" s="62"/>
      <c r="BP463" s="62"/>
      <c r="BQ463" s="62"/>
      <c r="BR463" s="62"/>
      <c r="BS463" s="62"/>
      <c r="BT463" s="62"/>
      <c r="BU463" s="62"/>
      <c r="BV463" s="62"/>
      <c r="BW463" s="62"/>
      <c r="BX463" s="62"/>
      <c r="BY463" s="62"/>
      <c r="BZ463" s="62"/>
      <c r="CA463" s="62"/>
      <c r="CB463" s="62"/>
      <c r="CC463" s="62"/>
      <c r="CD463" s="62"/>
      <c r="CE463" s="62"/>
      <c r="CF463" s="62"/>
      <c r="CG463" s="62"/>
      <c r="CH463" s="62"/>
      <c r="CI463" s="62"/>
      <c r="CJ463" s="62"/>
      <c r="CK463" s="62"/>
      <c r="CL463" s="62"/>
      <c r="CM463" s="62"/>
      <c r="CN463" s="62"/>
      <c r="CO463" s="62"/>
      <c r="CP463" s="62"/>
      <c r="CQ463" s="62"/>
      <c r="CR463" s="62"/>
    </row>
    <row r="464" spans="1:96" ht="12.75">
      <c r="A464" s="196"/>
      <c r="B464" s="196"/>
      <c r="C464" s="196"/>
      <c r="D464" s="1165" t="s">
        <v>787</v>
      </c>
      <c r="E464" s="1166"/>
      <c r="F464" s="1166"/>
      <c r="G464" s="1166"/>
      <c r="H464" s="1166"/>
      <c r="I464" s="1166"/>
      <c r="J464" s="1166"/>
      <c r="K464" s="1166"/>
      <c r="L464" s="1166"/>
      <c r="M464" s="1166"/>
      <c r="N464" s="1166"/>
      <c r="O464" s="1166"/>
      <c r="P464" s="1166"/>
      <c r="Q464" s="1166"/>
      <c r="R464" s="1166"/>
      <c r="S464" s="1166"/>
      <c r="T464" s="1166"/>
      <c r="U464" s="1166"/>
      <c r="V464" s="1167"/>
      <c r="W464" s="1159" t="s">
        <v>671</v>
      </c>
      <c r="X464" s="1160"/>
      <c r="Y464" s="1161"/>
      <c r="Z464" s="320"/>
      <c r="AA464" s="320"/>
      <c r="AB464" s="320"/>
      <c r="AC464" s="320"/>
      <c r="AD464" s="313"/>
      <c r="AE464" s="313"/>
      <c r="AF464" s="313"/>
      <c r="AG464" s="313"/>
      <c r="AH464" s="313"/>
      <c r="AI464" s="313"/>
      <c r="AJ464" s="319"/>
      <c r="AM464" s="62"/>
      <c r="AN464" s="62"/>
      <c r="AO464" s="62"/>
      <c r="AP464" s="62"/>
      <c r="AQ464" s="62"/>
      <c r="AR464" s="62"/>
      <c r="AS464" s="62"/>
      <c r="AT464" s="62"/>
      <c r="AU464" s="62"/>
      <c r="AV464" s="62"/>
      <c r="AW464" s="62"/>
      <c r="AX464" s="62"/>
      <c r="AY464" s="62"/>
      <c r="AZ464" s="62"/>
      <c r="BA464" s="62"/>
      <c r="BB464" s="62"/>
      <c r="BC464" s="62"/>
      <c r="BD464" s="62"/>
      <c r="BE464" s="62"/>
      <c r="BF464" s="62"/>
      <c r="BG464" s="62"/>
      <c r="BH464" s="62"/>
      <c r="BI464" s="62"/>
      <c r="BJ464" s="62"/>
      <c r="BK464" s="62"/>
      <c r="BL464" s="62"/>
      <c r="BM464" s="62"/>
      <c r="BN464" s="62"/>
      <c r="BO464" s="62"/>
      <c r="BP464" s="62"/>
      <c r="BQ464" s="62"/>
      <c r="BR464" s="62"/>
      <c r="BS464" s="62"/>
      <c r="BT464" s="62"/>
      <c r="BU464" s="62"/>
      <c r="BV464" s="62"/>
      <c r="BW464" s="62"/>
      <c r="BX464" s="62"/>
      <c r="BY464" s="62"/>
      <c r="BZ464" s="62"/>
      <c r="CA464" s="62"/>
      <c r="CB464" s="62"/>
      <c r="CC464" s="62"/>
      <c r="CD464" s="62"/>
      <c r="CE464" s="62"/>
      <c r="CF464" s="62"/>
      <c r="CG464" s="62"/>
      <c r="CH464" s="62"/>
      <c r="CI464" s="62"/>
      <c r="CJ464" s="62"/>
      <c r="CK464" s="62"/>
      <c r="CL464" s="62"/>
      <c r="CM464" s="62"/>
      <c r="CN464" s="62"/>
      <c r="CO464" s="62"/>
      <c r="CP464" s="62"/>
      <c r="CQ464" s="62"/>
      <c r="CR464" s="62"/>
    </row>
    <row r="465" spans="1:96" ht="12.75">
      <c r="AM465" s="62"/>
      <c r="AN465" s="62"/>
      <c r="AO465" s="62"/>
      <c r="AP465" s="62"/>
      <c r="AQ465" s="62"/>
      <c r="AR465" s="62"/>
      <c r="AS465" s="62"/>
      <c r="AT465" s="62"/>
      <c r="AU465" s="62"/>
      <c r="AV465" s="62"/>
      <c r="AW465" s="62"/>
      <c r="AX465" s="62"/>
      <c r="AY465" s="62"/>
      <c r="AZ465" s="62"/>
      <c r="BA465" s="62"/>
      <c r="BB465" s="62"/>
      <c r="BC465" s="62"/>
      <c r="BD465" s="62"/>
      <c r="BE465" s="62"/>
      <c r="BF465" s="62"/>
      <c r="BG465" s="62"/>
      <c r="BH465" s="62"/>
      <c r="BI465" s="62"/>
      <c r="BJ465" s="62"/>
      <c r="BK465" s="62"/>
      <c r="BL465" s="62"/>
      <c r="BM465" s="62"/>
      <c r="BN465" s="62"/>
      <c r="BO465" s="62"/>
      <c r="BP465" s="62"/>
      <c r="BQ465" s="62"/>
      <c r="BR465" s="62"/>
      <c r="BS465" s="62"/>
      <c r="BT465" s="62"/>
      <c r="BU465" s="62"/>
      <c r="BV465" s="62"/>
      <c r="BW465" s="62"/>
      <c r="BX465" s="62"/>
      <c r="BY465" s="62"/>
      <c r="BZ465" s="62"/>
      <c r="CA465" s="62"/>
      <c r="CB465" s="62"/>
      <c r="CC465" s="62"/>
      <c r="CD465" s="62"/>
      <c r="CE465" s="62"/>
      <c r="CF465" s="62"/>
      <c r="CG465" s="62"/>
      <c r="CH465" s="62"/>
      <c r="CI465" s="62"/>
      <c r="CJ465" s="62"/>
      <c r="CK465" s="62"/>
      <c r="CL465" s="62"/>
      <c r="CM465" s="62"/>
      <c r="CN465" s="62"/>
      <c r="CO465" s="62"/>
      <c r="CP465" s="62"/>
      <c r="CQ465" s="62"/>
      <c r="CR465" s="62"/>
    </row>
    <row r="466" spans="1:96" ht="12.75">
      <c r="A466" s="1148" t="s">
        <v>925</v>
      </c>
      <c r="B466" s="1148"/>
      <c r="C466" s="1148"/>
      <c r="D466" s="1148"/>
      <c r="E466" s="1148"/>
      <c r="F466" s="1148"/>
      <c r="G466" s="1148"/>
      <c r="H466" s="1148"/>
      <c r="I466" s="1148"/>
      <c r="J466" s="1148"/>
      <c r="K466" s="1148"/>
      <c r="L466" s="1148"/>
      <c r="M466" s="1148"/>
      <c r="N466" s="1148"/>
      <c r="O466" s="1148"/>
      <c r="P466" s="1148"/>
      <c r="Q466" s="1148"/>
      <c r="R466" s="1148"/>
      <c r="S466" s="1148"/>
      <c r="T466" s="1148"/>
      <c r="U466" s="1148"/>
      <c r="V466" s="1148"/>
      <c r="W466" s="1148"/>
      <c r="X466" s="1148"/>
      <c r="Y466" s="1148"/>
      <c r="Z466" s="1148"/>
      <c r="AA466" s="1148"/>
      <c r="AB466" s="1148"/>
      <c r="AC466" s="1148"/>
      <c r="AD466" s="1148"/>
      <c r="AE466" s="1148"/>
      <c r="AF466" s="1148"/>
      <c r="AG466" s="1148"/>
      <c r="AH466" s="1148"/>
      <c r="AI466" s="1148"/>
      <c r="AJ466" s="1148"/>
      <c r="AK466" s="1148"/>
      <c r="AL466" s="1148"/>
      <c r="AM466" s="62"/>
      <c r="AN466" s="62"/>
      <c r="AO466" s="62"/>
      <c r="AP466" s="62"/>
      <c r="AQ466" s="62"/>
      <c r="AR466" s="62"/>
      <c r="AS466" s="62"/>
      <c r="AT466" s="62"/>
      <c r="AU466" s="62"/>
      <c r="AV466" s="62"/>
      <c r="AW466" s="62"/>
      <c r="AX466" s="62"/>
      <c r="AY466" s="62"/>
      <c r="AZ466" s="62"/>
      <c r="BA466" s="62"/>
      <c r="BB466" s="62"/>
      <c r="BC466" s="62"/>
      <c r="BD466" s="62"/>
      <c r="BE466" s="62"/>
      <c r="BF466" s="62"/>
      <c r="BG466" s="62"/>
      <c r="BH466" s="62"/>
      <c r="BI466" s="62"/>
      <c r="BJ466" s="62"/>
      <c r="BK466" s="62"/>
      <c r="BL466" s="62"/>
      <c r="BM466" s="62"/>
      <c r="BN466" s="62"/>
      <c r="BO466" s="62"/>
      <c r="BP466" s="62"/>
      <c r="BQ466" s="62"/>
      <c r="BR466" s="62"/>
      <c r="BS466" s="62"/>
      <c r="BT466" s="62"/>
      <c r="BU466" s="62"/>
      <c r="BV466" s="62"/>
      <c r="BW466" s="62"/>
      <c r="BX466" s="62"/>
      <c r="BY466" s="62"/>
      <c r="BZ466" s="62"/>
      <c r="CA466" s="62"/>
      <c r="CB466" s="62"/>
      <c r="CC466" s="62"/>
      <c r="CD466" s="62"/>
      <c r="CE466" s="62"/>
      <c r="CF466" s="62"/>
      <c r="CG466" s="62"/>
      <c r="CH466" s="62"/>
      <c r="CI466" s="62"/>
      <c r="CJ466" s="62"/>
      <c r="CK466" s="62"/>
      <c r="CL466" s="62"/>
      <c r="CM466" s="62"/>
      <c r="CN466" s="62"/>
      <c r="CO466" s="62"/>
      <c r="CP466" s="62"/>
      <c r="CQ466" s="62"/>
      <c r="CR466" s="62"/>
    </row>
    <row r="467" spans="1:96" ht="13.5" thickBot="1">
      <c r="A467" s="1149"/>
      <c r="B467" s="1149"/>
      <c r="C467" s="1149"/>
      <c r="D467" s="1149"/>
      <c r="E467" s="1149"/>
      <c r="F467" s="1149"/>
      <c r="G467" s="1149"/>
      <c r="H467" s="1149"/>
      <c r="I467" s="1149"/>
      <c r="J467" s="1149"/>
      <c r="K467" s="1149"/>
      <c r="L467" s="1149"/>
      <c r="M467" s="1149"/>
      <c r="N467" s="1149"/>
      <c r="O467" s="1149"/>
      <c r="P467" s="1149"/>
      <c r="Q467" s="1149"/>
      <c r="R467" s="1149"/>
      <c r="S467" s="1149"/>
      <c r="T467" s="1149"/>
      <c r="U467" s="1149"/>
      <c r="V467" s="1149"/>
      <c r="W467" s="1149"/>
      <c r="X467" s="1149"/>
      <c r="Y467" s="1149"/>
      <c r="Z467" s="1149"/>
      <c r="AA467" s="1149"/>
      <c r="AB467" s="1149"/>
      <c r="AC467" s="1149"/>
      <c r="AD467" s="1149"/>
      <c r="AE467" s="1149"/>
      <c r="AF467" s="1149"/>
      <c r="AG467" s="1149"/>
      <c r="AH467" s="1149"/>
      <c r="AI467" s="1149"/>
      <c r="AJ467" s="1149"/>
      <c r="AK467" s="1149"/>
      <c r="AL467" s="1149"/>
      <c r="AM467" s="62"/>
      <c r="AN467" s="62"/>
      <c r="AO467" s="62"/>
      <c r="AP467" s="62"/>
      <c r="AQ467" s="62"/>
      <c r="AR467" s="62"/>
      <c r="AS467" s="62"/>
      <c r="AT467" s="62"/>
      <c r="AU467" s="62"/>
      <c r="AV467" s="62"/>
      <c r="AW467" s="62"/>
      <c r="AX467" s="62"/>
      <c r="AY467" s="62"/>
      <c r="AZ467" s="62"/>
      <c r="BA467" s="62"/>
      <c r="BB467" s="62"/>
      <c r="BC467" s="62"/>
      <c r="BD467" s="62"/>
      <c r="BE467" s="62"/>
      <c r="BF467" s="62"/>
      <c r="BG467" s="62"/>
      <c r="BH467" s="62"/>
      <c r="BI467" s="62"/>
      <c r="BJ467" s="62"/>
      <c r="BK467" s="62"/>
      <c r="BL467" s="62"/>
      <c r="BM467" s="62"/>
      <c r="BN467" s="62"/>
      <c r="BO467" s="62"/>
      <c r="BP467" s="62"/>
      <c r="BQ467" s="62"/>
      <c r="BR467" s="62"/>
      <c r="BS467" s="62"/>
      <c r="BT467" s="62"/>
      <c r="BU467" s="62"/>
      <c r="BV467" s="62"/>
      <c r="BW467" s="62"/>
      <c r="BX467" s="62"/>
      <c r="BY467" s="62"/>
      <c r="BZ467" s="62"/>
      <c r="CA467" s="62"/>
      <c r="CB467" s="62"/>
      <c r="CC467" s="62"/>
      <c r="CD467" s="62"/>
      <c r="CE467" s="62"/>
      <c r="CF467" s="62"/>
      <c r="CG467" s="62"/>
      <c r="CH467" s="62"/>
      <c r="CI467" s="62"/>
      <c r="CJ467" s="62"/>
      <c r="CK467" s="62"/>
      <c r="CL467" s="62"/>
      <c r="CM467" s="62"/>
      <c r="CN467" s="62"/>
      <c r="CO467" s="62"/>
      <c r="CP467" s="62"/>
      <c r="CQ467" s="62"/>
      <c r="CR467" s="62"/>
    </row>
    <row r="468" spans="1:96" ht="13.5" thickTop="1">
      <c r="A468" s="29"/>
      <c r="B468" s="29"/>
      <c r="C468" s="29"/>
      <c r="D468" s="29"/>
      <c r="E468" s="29"/>
      <c r="F468" s="29"/>
      <c r="G468" s="3"/>
      <c r="H468" s="29"/>
      <c r="AM468" s="62"/>
      <c r="AN468" s="62"/>
      <c r="AO468" s="62"/>
      <c r="AP468" s="62"/>
      <c r="AQ468" s="62"/>
      <c r="AR468" s="62"/>
      <c r="AS468" s="62"/>
      <c r="AT468" s="62"/>
      <c r="AU468" s="62"/>
      <c r="AV468" s="62"/>
      <c r="AW468" s="62"/>
      <c r="AX468" s="62"/>
      <c r="AY468" s="62"/>
      <c r="AZ468" s="62"/>
      <c r="BA468" s="62"/>
      <c r="BB468" s="62"/>
      <c r="BC468" s="62"/>
      <c r="BD468" s="62"/>
      <c r="BE468" s="62"/>
      <c r="BF468" s="62"/>
      <c r="BG468" s="62"/>
      <c r="BH468" s="62"/>
      <c r="BI468" s="62"/>
      <c r="BJ468" s="62"/>
      <c r="BK468" s="62"/>
      <c r="BL468" s="62"/>
      <c r="BM468" s="62"/>
      <c r="BN468" s="62"/>
      <c r="BO468" s="62"/>
      <c r="BP468" s="62"/>
      <c r="BQ468" s="62"/>
      <c r="BR468" s="62"/>
      <c r="BS468" s="62"/>
      <c r="BT468" s="62"/>
      <c r="BU468" s="62"/>
      <c r="BV468" s="62"/>
      <c r="BW468" s="62"/>
      <c r="BX468" s="62"/>
      <c r="BY468" s="62"/>
      <c r="BZ468" s="62"/>
      <c r="CA468" s="62"/>
      <c r="CB468" s="62"/>
      <c r="CC468" s="62"/>
      <c r="CD468" s="62"/>
      <c r="CE468" s="62"/>
      <c r="CF468" s="62"/>
      <c r="CG468" s="62"/>
      <c r="CH468" s="62"/>
      <c r="CI468" s="62"/>
      <c r="CJ468" s="62"/>
      <c r="CK468" s="62"/>
      <c r="CL468" s="62"/>
      <c r="CM468" s="62"/>
      <c r="CN468" s="62"/>
      <c r="CO468" s="62"/>
      <c r="CP468" s="62"/>
      <c r="CQ468" s="62"/>
      <c r="CR468" s="62"/>
    </row>
    <row r="469" spans="1:96" ht="12.75">
      <c r="A469" s="54" t="s">
        <v>344</v>
      </c>
      <c r="C469" s="54" t="s">
        <v>923</v>
      </c>
      <c r="AM469" s="62"/>
      <c r="AN469" s="62" t="str">
        <f>N574</f>
        <v>Yes</v>
      </c>
      <c r="AO469" s="62"/>
      <c r="AP469" s="62"/>
      <c r="AQ469" s="62"/>
      <c r="AR469" s="62"/>
      <c r="AS469" s="62"/>
      <c r="AT469" s="62"/>
      <c r="AU469" s="62"/>
      <c r="AV469" s="62"/>
      <c r="AW469" s="62"/>
      <c r="AX469" s="62"/>
      <c r="AY469" s="62"/>
      <c r="AZ469" s="62"/>
      <c r="BA469" s="62"/>
      <c r="BB469" s="62"/>
      <c r="BC469" s="62"/>
      <c r="BD469" s="62"/>
      <c r="BE469" s="62"/>
      <c r="BF469" s="62"/>
      <c r="BG469" s="62"/>
      <c r="BH469" s="62"/>
      <c r="BI469" s="62"/>
      <c r="BJ469" s="62"/>
      <c r="BK469" s="62"/>
      <c r="BL469" s="62"/>
      <c r="BM469" s="62"/>
      <c r="BN469" s="62"/>
      <c r="BO469" s="62"/>
      <c r="BP469" s="62"/>
      <c r="BQ469" s="62"/>
      <c r="BR469" s="62"/>
      <c r="BS469" s="62"/>
      <c r="BT469" s="62"/>
      <c r="BU469" s="62"/>
      <c r="BV469" s="62"/>
      <c r="BW469" s="62"/>
      <c r="BX469" s="62"/>
      <c r="BY469" s="62"/>
      <c r="BZ469" s="62"/>
      <c r="CA469" s="62"/>
      <c r="CB469" s="62"/>
      <c r="CC469" s="62"/>
      <c r="CD469" s="62"/>
      <c r="CE469" s="62"/>
      <c r="CF469" s="62"/>
      <c r="CG469" s="62"/>
      <c r="CH469" s="62"/>
      <c r="CI469" s="62"/>
      <c r="CJ469" s="62"/>
      <c r="CK469" s="62"/>
      <c r="CL469" s="62"/>
      <c r="CM469" s="62"/>
      <c r="CN469" s="62"/>
      <c r="CO469" s="62"/>
      <c r="CP469" s="62"/>
      <c r="CQ469" s="62"/>
      <c r="CR469" s="62"/>
    </row>
    <row r="470" spans="1:96" ht="12.75">
      <c r="B470" s="54"/>
      <c r="C470" s="54"/>
      <c r="D470" s="54"/>
      <c r="AM470" s="62"/>
      <c r="AN470" s="62" t="str">
        <f>AG574</f>
        <v>Yes</v>
      </c>
      <c r="AO470" s="62"/>
      <c r="AP470" s="62"/>
      <c r="AQ470" s="62"/>
      <c r="AR470" s="62"/>
      <c r="AS470" s="62"/>
      <c r="AT470" s="62"/>
      <c r="AU470" s="62"/>
      <c r="AV470" s="62"/>
      <c r="AW470" s="62"/>
      <c r="AX470" s="62"/>
      <c r="AY470" s="62"/>
      <c r="AZ470" s="62"/>
      <c r="BA470" s="62"/>
      <c r="BB470" s="62"/>
      <c r="BC470" s="62"/>
      <c r="BD470" s="62"/>
      <c r="BE470" s="62"/>
      <c r="BF470" s="62"/>
      <c r="BG470" s="62"/>
      <c r="BH470" s="62"/>
      <c r="BI470" s="62"/>
      <c r="BJ470" s="62"/>
      <c r="BK470" s="62"/>
      <c r="BL470" s="62"/>
      <c r="BM470" s="62"/>
      <c r="BN470" s="62"/>
      <c r="BO470" s="62"/>
      <c r="BP470" s="62"/>
      <c r="BQ470" s="62"/>
      <c r="BR470" s="62"/>
      <c r="BS470" s="62"/>
      <c r="BT470" s="62"/>
      <c r="BU470" s="62"/>
      <c r="BV470" s="62"/>
      <c r="BW470" s="62"/>
      <c r="BX470" s="62"/>
      <c r="BY470" s="62"/>
      <c r="BZ470" s="62"/>
      <c r="CA470" s="62"/>
      <c r="CB470" s="62"/>
      <c r="CC470" s="62"/>
      <c r="CD470" s="62"/>
      <c r="CE470" s="62"/>
      <c r="CF470" s="62"/>
      <c r="CG470" s="62"/>
      <c r="CH470" s="62"/>
      <c r="CI470" s="62"/>
      <c r="CJ470" s="62"/>
      <c r="CK470" s="62"/>
      <c r="CL470" s="62"/>
      <c r="CM470" s="62"/>
      <c r="CN470" s="62"/>
      <c r="CO470" s="62"/>
      <c r="CP470" s="62"/>
      <c r="CQ470" s="62"/>
      <c r="CR470" s="62"/>
    </row>
    <row r="471" spans="1:96" ht="12.75">
      <c r="A471" s="43"/>
      <c r="B471" s="554"/>
      <c r="C471" s="554"/>
      <c r="D471" s="554"/>
      <c r="E471" s="957"/>
      <c r="F471" s="958"/>
      <c r="G471" s="958"/>
      <c r="H471" s="958"/>
      <c r="I471" s="958"/>
      <c r="J471" s="958"/>
      <c r="K471" s="958"/>
      <c r="L471" s="958"/>
      <c r="M471" s="958"/>
      <c r="N471" s="958"/>
      <c r="O471" s="958"/>
      <c r="P471" s="958"/>
      <c r="Q471" s="958"/>
      <c r="R471" s="958"/>
      <c r="S471" s="959"/>
      <c r="T471" s="1162" t="s">
        <v>926</v>
      </c>
      <c r="U471" s="1163"/>
      <c r="V471" s="1163"/>
      <c r="W471" s="1163"/>
      <c r="X471" s="1163"/>
      <c r="Y471" s="1163"/>
      <c r="Z471" s="1163"/>
      <c r="AA471" s="1163"/>
      <c r="AB471" s="1163"/>
      <c r="AC471" s="1163"/>
      <c r="AD471" s="1163"/>
      <c r="AE471" s="1163"/>
      <c r="AF471" s="1163"/>
      <c r="AG471" s="1163"/>
      <c r="AH471" s="1164"/>
      <c r="AI471" s="43"/>
      <c r="AJ471" s="43"/>
      <c r="AK471" s="43"/>
      <c r="AL471" s="43"/>
      <c r="AM471" s="62"/>
      <c r="AN471" s="62"/>
      <c r="AO471" s="62"/>
      <c r="AP471" s="62"/>
      <c r="AQ471" s="62"/>
      <c r="AR471" s="62"/>
      <c r="AS471" s="62"/>
      <c r="AT471" s="62"/>
      <c r="AU471" s="62"/>
      <c r="AV471" s="62"/>
      <c r="AW471" s="62"/>
      <c r="AX471" s="62"/>
      <c r="AY471" s="62"/>
      <c r="AZ471" s="62"/>
      <c r="BA471" s="62"/>
      <c r="BB471" s="62"/>
      <c r="BC471" s="62"/>
      <c r="BD471" s="62"/>
      <c r="BE471" s="62"/>
      <c r="BF471" s="62"/>
      <c r="BG471" s="62"/>
      <c r="BH471" s="62"/>
      <c r="BI471" s="62"/>
      <c r="BJ471" s="62"/>
      <c r="BK471" s="62"/>
      <c r="BL471" s="62"/>
      <c r="BM471" s="62"/>
      <c r="BN471" s="62"/>
      <c r="BO471" s="62"/>
      <c r="BP471" s="62"/>
      <c r="BQ471" s="62"/>
      <c r="BR471" s="62"/>
      <c r="BS471" s="62"/>
      <c r="BT471" s="62"/>
      <c r="BU471" s="62"/>
      <c r="BV471" s="62"/>
      <c r="BW471" s="62"/>
      <c r="BX471" s="62"/>
      <c r="BY471" s="62"/>
      <c r="BZ471" s="62"/>
      <c r="CA471" s="62"/>
      <c r="CB471" s="62"/>
      <c r="CC471" s="62"/>
      <c r="CD471" s="62"/>
      <c r="CE471" s="62"/>
      <c r="CF471" s="62"/>
      <c r="CG471" s="62"/>
      <c r="CH471" s="62"/>
      <c r="CI471" s="62"/>
      <c r="CJ471" s="62"/>
      <c r="CK471" s="62"/>
      <c r="CL471" s="62"/>
      <c r="CM471" s="62"/>
      <c r="CN471" s="62"/>
      <c r="CO471" s="62"/>
      <c r="CP471" s="62"/>
      <c r="CQ471" s="62"/>
      <c r="CR471" s="62"/>
    </row>
    <row r="472" spans="1:96" s="953" customFormat="1" ht="12.75">
      <c r="A472" s="43"/>
      <c r="B472" s="43"/>
      <c r="C472" s="43"/>
      <c r="D472" s="43"/>
      <c r="E472" s="960"/>
      <c r="F472" s="753"/>
      <c r="G472" s="753"/>
      <c r="H472" s="753"/>
      <c r="I472" s="753"/>
      <c r="J472" s="753"/>
      <c r="K472" s="753"/>
      <c r="L472" s="753"/>
      <c r="M472" s="753"/>
      <c r="N472" s="753"/>
      <c r="O472" s="753"/>
      <c r="P472" s="753"/>
      <c r="Q472" s="753"/>
      <c r="R472" s="753"/>
      <c r="S472" s="961"/>
      <c r="T472" s="1290" t="s">
        <v>39</v>
      </c>
      <c r="U472" s="1290"/>
      <c r="V472" s="1290"/>
      <c r="W472" s="1290"/>
      <c r="X472" s="1290"/>
      <c r="Y472" s="1290" t="s">
        <v>40</v>
      </c>
      <c r="Z472" s="1290"/>
      <c r="AA472" s="1290"/>
      <c r="AB472" s="1290"/>
      <c r="AC472" s="1290"/>
      <c r="AD472" s="1290" t="s">
        <v>366</v>
      </c>
      <c r="AE472" s="1290"/>
      <c r="AF472" s="1290"/>
      <c r="AG472" s="1290"/>
      <c r="AH472" s="1290"/>
      <c r="AI472" s="43"/>
      <c r="AJ472" s="43"/>
      <c r="AK472" s="43"/>
      <c r="AL472" s="43"/>
      <c r="AM472" s="954"/>
      <c r="AN472" s="954"/>
      <c r="AO472" s="954"/>
      <c r="AP472" s="954"/>
      <c r="AQ472" s="954"/>
      <c r="AR472" s="954"/>
      <c r="AS472" s="954"/>
      <c r="AT472" s="954"/>
      <c r="AU472" s="954"/>
      <c r="AV472" s="954"/>
      <c r="AW472" s="954"/>
      <c r="AX472" s="954"/>
      <c r="AY472" s="954"/>
      <c r="AZ472" s="954"/>
      <c r="BA472" s="954"/>
      <c r="BB472" s="954"/>
      <c r="BC472" s="954"/>
      <c r="BD472" s="954"/>
      <c r="BE472" s="954"/>
      <c r="BF472" s="954"/>
      <c r="BG472" s="954"/>
      <c r="BH472" s="954"/>
      <c r="BI472" s="954"/>
      <c r="BJ472" s="954"/>
      <c r="BK472" s="954"/>
      <c r="BL472" s="954"/>
      <c r="BM472" s="954"/>
      <c r="BN472" s="954"/>
      <c r="BO472" s="954"/>
      <c r="BP472" s="954"/>
      <c r="BQ472" s="954"/>
      <c r="BR472" s="954"/>
      <c r="BS472" s="954"/>
      <c r="BT472" s="954"/>
      <c r="BU472" s="954"/>
      <c r="BV472" s="954"/>
      <c r="BW472" s="954"/>
      <c r="BX472" s="954"/>
      <c r="BY472" s="954"/>
      <c r="BZ472" s="954"/>
      <c r="CA472" s="954"/>
      <c r="CB472" s="954"/>
      <c r="CC472" s="954"/>
      <c r="CD472" s="954"/>
      <c r="CE472" s="954"/>
      <c r="CF472" s="954"/>
      <c r="CG472" s="954"/>
      <c r="CH472" s="954"/>
      <c r="CI472" s="954"/>
      <c r="CJ472" s="954"/>
      <c r="CK472" s="954"/>
      <c r="CL472" s="954"/>
      <c r="CM472" s="954"/>
      <c r="CN472" s="954"/>
      <c r="CO472" s="954"/>
      <c r="CP472" s="954"/>
      <c r="CQ472" s="954"/>
      <c r="CR472" s="954"/>
    </row>
    <row r="473" spans="1:96" s="953" customFormat="1" ht="12.75">
      <c r="A473" s="43"/>
      <c r="B473" s="43"/>
      <c r="C473" s="43"/>
      <c r="D473" s="43"/>
      <c r="E473" s="962"/>
      <c r="F473" s="963"/>
      <c r="G473" s="963"/>
      <c r="H473" s="963"/>
      <c r="I473" s="963"/>
      <c r="J473" s="963"/>
      <c r="K473" s="963"/>
      <c r="L473" s="963"/>
      <c r="M473" s="963"/>
      <c r="N473" s="963"/>
      <c r="O473" s="963"/>
      <c r="P473" s="963"/>
      <c r="Q473" s="963"/>
      <c r="R473" s="963"/>
      <c r="S473" s="964"/>
      <c r="T473" s="1290"/>
      <c r="U473" s="1290"/>
      <c r="V473" s="1290"/>
      <c r="W473" s="1290"/>
      <c r="X473" s="1290"/>
      <c r="Y473" s="1290"/>
      <c r="Z473" s="1290"/>
      <c r="AA473" s="1290"/>
      <c r="AB473" s="1290"/>
      <c r="AC473" s="1290"/>
      <c r="AD473" s="1290"/>
      <c r="AE473" s="1290"/>
      <c r="AF473" s="1290"/>
      <c r="AG473" s="1290"/>
      <c r="AH473" s="1290"/>
      <c r="AI473" s="43"/>
      <c r="AJ473" s="43"/>
      <c r="AK473" s="43"/>
      <c r="AL473" s="43"/>
      <c r="AM473" s="954"/>
      <c r="AN473" s="954"/>
      <c r="AO473" s="954"/>
      <c r="AP473" s="954"/>
      <c r="AQ473" s="954"/>
      <c r="AR473" s="954"/>
      <c r="AS473" s="954"/>
      <c r="AT473" s="954"/>
      <c r="AU473" s="954"/>
      <c r="AV473" s="954"/>
      <c r="AW473" s="954"/>
      <c r="AX473" s="954"/>
      <c r="AY473" s="954"/>
      <c r="AZ473" s="954"/>
      <c r="BA473" s="954"/>
      <c r="BB473" s="954"/>
      <c r="BC473" s="954"/>
      <c r="BD473" s="954"/>
      <c r="BE473" s="954"/>
      <c r="BF473" s="954"/>
      <c r="BG473" s="954"/>
      <c r="BH473" s="954"/>
      <c r="BI473" s="954"/>
      <c r="BJ473" s="954"/>
      <c r="BK473" s="954"/>
      <c r="BL473" s="954"/>
      <c r="BM473" s="954"/>
      <c r="BN473" s="954"/>
      <c r="BO473" s="954"/>
      <c r="BP473" s="954"/>
      <c r="BQ473" s="954"/>
      <c r="BR473" s="954"/>
      <c r="BS473" s="954"/>
      <c r="BT473" s="954"/>
      <c r="BU473" s="954"/>
      <c r="BV473" s="954"/>
      <c r="BW473" s="954"/>
      <c r="BX473" s="954"/>
      <c r="BY473" s="954"/>
      <c r="BZ473" s="954"/>
      <c r="CA473" s="954"/>
      <c r="CB473" s="954"/>
      <c r="CC473" s="954"/>
      <c r="CD473" s="954"/>
      <c r="CE473" s="954"/>
      <c r="CF473" s="954"/>
      <c r="CG473" s="954"/>
      <c r="CH473" s="954"/>
      <c r="CI473" s="954"/>
      <c r="CJ473" s="954"/>
      <c r="CK473" s="954"/>
      <c r="CL473" s="954"/>
      <c r="CM473" s="954"/>
      <c r="CN473" s="954"/>
      <c r="CO473" s="954"/>
      <c r="CP473" s="954"/>
      <c r="CQ473" s="954"/>
      <c r="CR473" s="954"/>
    </row>
    <row r="474" spans="1:96" ht="12.75">
      <c r="E474" s="80" t="s">
        <v>408</v>
      </c>
      <c r="F474" s="81"/>
      <c r="G474" s="81"/>
      <c r="H474" s="81"/>
      <c r="I474" s="81"/>
      <c r="J474" s="81"/>
      <c r="K474" s="81"/>
      <c r="L474" s="81"/>
      <c r="M474" s="81"/>
      <c r="N474" s="81"/>
      <c r="O474" s="81"/>
      <c r="P474" s="81"/>
      <c r="Q474" s="81"/>
      <c r="R474" s="81"/>
      <c r="S474" s="82"/>
      <c r="T474" s="1176">
        <v>0</v>
      </c>
      <c r="U474" s="1176"/>
      <c r="V474" s="1176"/>
      <c r="W474" s="1176"/>
      <c r="X474" s="1176"/>
      <c r="Y474" s="1176">
        <v>0</v>
      </c>
      <c r="Z474" s="1176"/>
      <c r="AA474" s="1176"/>
      <c r="AB474" s="1176"/>
      <c r="AC474" s="1176"/>
      <c r="AD474" s="1176">
        <v>43748</v>
      </c>
      <c r="AE474" s="1176"/>
      <c r="AF474" s="1176"/>
      <c r="AG474" s="1176"/>
      <c r="AH474" s="1176"/>
      <c r="AM474" s="62"/>
      <c r="AN474" s="62"/>
      <c r="AO474" s="62"/>
      <c r="AP474" s="62"/>
      <c r="AQ474" s="62"/>
      <c r="AR474" s="62"/>
      <c r="AS474" s="62"/>
      <c r="AT474" s="62"/>
      <c r="AU474" s="62"/>
      <c r="AV474" s="62"/>
      <c r="AW474" s="62"/>
      <c r="AX474" s="62"/>
      <c r="AY474" s="62"/>
      <c r="AZ474" s="62"/>
      <c r="BA474" s="62"/>
      <c r="BB474" s="62"/>
      <c r="BC474" s="62"/>
      <c r="BD474" s="62"/>
      <c r="BE474" s="62"/>
      <c r="BF474" s="62"/>
      <c r="BG474" s="62"/>
      <c r="BH474" s="62"/>
      <c r="BI474" s="62"/>
      <c r="BJ474" s="62"/>
      <c r="BK474" s="62"/>
      <c r="BL474" s="62"/>
      <c r="BM474" s="62"/>
      <c r="BN474" s="62"/>
      <c r="BO474" s="62"/>
      <c r="BP474" s="62"/>
      <c r="BQ474" s="62"/>
      <c r="BR474" s="62"/>
      <c r="BS474" s="62"/>
      <c r="BT474" s="62"/>
      <c r="BU474" s="62"/>
      <c r="BV474" s="62"/>
      <c r="BW474" s="62"/>
      <c r="BX474" s="62"/>
      <c r="BY474" s="62"/>
      <c r="BZ474" s="62"/>
      <c r="CA474" s="62"/>
      <c r="CB474" s="62"/>
      <c r="CC474" s="62"/>
      <c r="CD474" s="62"/>
      <c r="CE474" s="62"/>
      <c r="CF474" s="62"/>
      <c r="CG474" s="62"/>
      <c r="CH474" s="62"/>
      <c r="CI474" s="62"/>
      <c r="CJ474" s="62"/>
      <c r="CK474" s="62"/>
      <c r="CL474" s="62"/>
      <c r="CM474" s="62"/>
      <c r="CN474" s="62"/>
      <c r="CO474" s="62"/>
      <c r="CP474" s="62"/>
      <c r="CQ474" s="62"/>
      <c r="CR474" s="62"/>
    </row>
    <row r="475" spans="1:96" ht="12.75">
      <c r="E475" s="80" t="s">
        <v>409</v>
      </c>
      <c r="F475" s="81"/>
      <c r="G475" s="81"/>
      <c r="H475" s="81"/>
      <c r="I475" s="81"/>
      <c r="J475" s="81"/>
      <c r="K475" s="81"/>
      <c r="L475" s="81"/>
      <c r="M475" s="81"/>
      <c r="N475" s="81"/>
      <c r="O475" s="81"/>
      <c r="P475" s="81"/>
      <c r="Q475" s="81"/>
      <c r="R475" s="81"/>
      <c r="S475" s="81"/>
      <c r="T475" s="1176">
        <v>0</v>
      </c>
      <c r="U475" s="1176"/>
      <c r="V475" s="1176"/>
      <c r="W475" s="1176"/>
      <c r="X475" s="1176"/>
      <c r="Y475" s="1176">
        <v>0</v>
      </c>
      <c r="Z475" s="1176"/>
      <c r="AA475" s="1176"/>
      <c r="AB475" s="1176"/>
      <c r="AC475" s="1176"/>
      <c r="AD475" s="1176"/>
      <c r="AE475" s="1176"/>
      <c r="AF475" s="1176"/>
      <c r="AG475" s="1176"/>
      <c r="AH475" s="1176"/>
      <c r="AM475" s="62"/>
      <c r="AN475" s="62"/>
      <c r="AO475" s="62"/>
      <c r="AP475" s="62"/>
      <c r="AQ475" s="62"/>
      <c r="AR475" s="62"/>
      <c r="AS475" s="62"/>
      <c r="AT475" s="62"/>
      <c r="AU475" s="62"/>
      <c r="AV475" s="62"/>
      <c r="AW475" s="62"/>
      <c r="AX475" s="62"/>
      <c r="AY475" s="62"/>
      <c r="AZ475" s="62"/>
      <c r="BA475" s="62"/>
      <c r="BB475" s="62"/>
      <c r="BC475" s="62"/>
      <c r="BD475" s="62"/>
      <c r="BE475" s="62"/>
      <c r="BF475" s="62"/>
      <c r="BG475" s="62"/>
      <c r="BH475" s="62"/>
      <c r="BI475" s="62"/>
      <c r="BJ475" s="62"/>
      <c r="BK475" s="62"/>
      <c r="BL475" s="62"/>
      <c r="BM475" s="62"/>
      <c r="BN475" s="62"/>
      <c r="BO475" s="62"/>
      <c r="BP475" s="62"/>
      <c r="BQ475" s="62"/>
      <c r="BR475" s="62"/>
      <c r="BS475" s="62"/>
      <c r="BT475" s="62"/>
      <c r="BU475" s="62"/>
      <c r="BV475" s="62"/>
      <c r="BW475" s="62"/>
      <c r="BX475" s="62"/>
      <c r="BY475" s="62"/>
      <c r="BZ475" s="62"/>
      <c r="CA475" s="62"/>
      <c r="CB475" s="62"/>
      <c r="CC475" s="62"/>
      <c r="CD475" s="62"/>
      <c r="CE475" s="62"/>
      <c r="CF475" s="62"/>
      <c r="CG475" s="62"/>
      <c r="CH475" s="62"/>
      <c r="CI475" s="62"/>
      <c r="CJ475" s="62"/>
      <c r="CK475" s="62"/>
      <c r="CL475" s="62"/>
      <c r="CM475" s="62"/>
      <c r="CN475" s="62"/>
      <c r="CO475" s="62"/>
      <c r="CP475" s="62"/>
      <c r="CQ475" s="62"/>
      <c r="CR475" s="62"/>
    </row>
    <row r="476" spans="1:96" ht="12.75">
      <c r="E476" s="80" t="s">
        <v>410</v>
      </c>
      <c r="F476" s="81"/>
      <c r="G476" s="81"/>
      <c r="H476" s="81"/>
      <c r="I476" s="81"/>
      <c r="J476" s="81"/>
      <c r="K476" s="81"/>
      <c r="L476" s="81"/>
      <c r="M476" s="81"/>
      <c r="N476" s="81"/>
      <c r="O476" s="81"/>
      <c r="P476" s="81"/>
      <c r="Q476" s="81"/>
      <c r="R476" s="81"/>
      <c r="S476" s="81"/>
      <c r="T476" s="1176">
        <v>0</v>
      </c>
      <c r="U476" s="1176"/>
      <c r="V476" s="1176"/>
      <c r="W476" s="1176"/>
      <c r="X476" s="1176"/>
      <c r="Y476" s="1176">
        <v>0</v>
      </c>
      <c r="Z476" s="1176"/>
      <c r="AA476" s="1176"/>
      <c r="AB476" s="1176"/>
      <c r="AC476" s="1176"/>
      <c r="AD476" s="1176" t="s">
        <v>671</v>
      </c>
      <c r="AE476" s="1176"/>
      <c r="AF476" s="1176"/>
      <c r="AG476" s="1176"/>
      <c r="AH476" s="1176"/>
      <c r="AM476" s="62"/>
      <c r="AN476" s="62"/>
      <c r="AO476" s="62"/>
      <c r="AP476" s="62"/>
      <c r="AQ476" s="62"/>
      <c r="AR476" s="62"/>
      <c r="AS476" s="62"/>
      <c r="AT476" s="62"/>
      <c r="AU476" s="62"/>
      <c r="AV476" s="62"/>
      <c r="AW476" s="62"/>
      <c r="AX476" s="62"/>
      <c r="AY476" s="62"/>
      <c r="AZ476" s="62"/>
      <c r="BA476" s="62"/>
      <c r="BB476" s="62"/>
      <c r="BC476" s="62"/>
      <c r="BD476" s="62"/>
      <c r="BE476" s="62"/>
      <c r="BF476" s="62"/>
      <c r="BG476" s="62"/>
      <c r="BH476" s="62"/>
      <c r="BI476" s="62"/>
      <c r="BJ476" s="62"/>
      <c r="BK476" s="62"/>
      <c r="BL476" s="62"/>
      <c r="BM476" s="62"/>
      <c r="BN476" s="62"/>
      <c r="BO476" s="62"/>
      <c r="BP476" s="62"/>
      <c r="BQ476" s="62"/>
      <c r="BR476" s="62"/>
      <c r="BS476" s="62"/>
      <c r="BT476" s="62"/>
      <c r="BU476" s="62"/>
      <c r="BV476" s="62"/>
      <c r="BW476" s="62"/>
      <c r="BX476" s="62"/>
      <c r="BY476" s="62"/>
      <c r="BZ476" s="62"/>
      <c r="CA476" s="62"/>
      <c r="CB476" s="62"/>
      <c r="CC476" s="62"/>
      <c r="CD476" s="62"/>
      <c r="CE476" s="62"/>
      <c r="CF476" s="62"/>
      <c r="CG476" s="62"/>
      <c r="CH476" s="62"/>
      <c r="CI476" s="62"/>
      <c r="CJ476" s="62"/>
      <c r="CK476" s="62"/>
      <c r="CL476" s="62"/>
      <c r="CM476" s="62"/>
      <c r="CN476" s="62"/>
      <c r="CO476" s="62"/>
      <c r="CP476" s="62"/>
      <c r="CQ476" s="62"/>
      <c r="CR476" s="62"/>
    </row>
    <row r="477" spans="1:96" ht="12.75">
      <c r="E477" s="80" t="s">
        <v>411</v>
      </c>
      <c r="F477" s="81"/>
      <c r="G477" s="81"/>
      <c r="H477" s="81"/>
      <c r="I477" s="81"/>
      <c r="J477" s="81"/>
      <c r="K477" s="81"/>
      <c r="L477" s="81"/>
      <c r="M477" s="81"/>
      <c r="N477" s="81"/>
      <c r="O477" s="81"/>
      <c r="P477" s="81"/>
      <c r="Q477" s="81"/>
      <c r="R477" s="81"/>
      <c r="S477" s="81"/>
      <c r="T477" s="1176">
        <v>0</v>
      </c>
      <c r="U477" s="1176"/>
      <c r="V477" s="1176"/>
      <c r="W477" s="1176"/>
      <c r="X477" s="1176"/>
      <c r="Y477" s="1176">
        <v>0</v>
      </c>
      <c r="Z477" s="1176"/>
      <c r="AA477" s="1176"/>
      <c r="AB477" s="1176"/>
      <c r="AC477" s="1176"/>
      <c r="AD477" s="1176">
        <v>43574</v>
      </c>
      <c r="AE477" s="1176"/>
      <c r="AF477" s="1176"/>
      <c r="AG477" s="1176"/>
      <c r="AH477" s="1176"/>
      <c r="AM477" s="62"/>
      <c r="AN477" s="62" t="str">
        <f>N582</f>
        <v>No</v>
      </c>
      <c r="AO477" s="62"/>
      <c r="AP477" s="62"/>
      <c r="AQ477" s="62"/>
      <c r="AR477" s="62"/>
      <c r="AS477" s="62"/>
      <c r="AT477" s="62"/>
      <c r="AU477" s="62"/>
      <c r="AV477" s="62"/>
      <c r="AW477" s="62"/>
      <c r="AX477" s="62"/>
      <c r="AY477" s="62"/>
      <c r="AZ477" s="62"/>
      <c r="BA477" s="62"/>
      <c r="BB477" s="62"/>
      <c r="BC477" s="62"/>
      <c r="BD477" s="62"/>
      <c r="BE477" s="62"/>
      <c r="BF477" s="62"/>
      <c r="BG477" s="62"/>
      <c r="BH477" s="62"/>
      <c r="BI477" s="62"/>
      <c r="BJ477" s="62"/>
      <c r="BK477" s="62"/>
      <c r="BL477" s="62"/>
      <c r="BM477" s="62"/>
      <c r="BN477" s="62"/>
      <c r="BO477" s="62"/>
      <c r="BP477" s="62"/>
      <c r="BQ477" s="62"/>
      <c r="BR477" s="62"/>
      <c r="BS477" s="62"/>
      <c r="BT477" s="62"/>
      <c r="BU477" s="62"/>
      <c r="BV477" s="62"/>
      <c r="BW477" s="62"/>
      <c r="BX477" s="62"/>
      <c r="BY477" s="62"/>
      <c r="BZ477" s="62"/>
      <c r="CA477" s="62"/>
      <c r="CB477" s="62"/>
      <c r="CC477" s="62"/>
      <c r="CD477" s="62"/>
      <c r="CE477" s="62"/>
      <c r="CF477" s="62"/>
      <c r="CG477" s="62"/>
      <c r="CH477" s="62"/>
      <c r="CI477" s="62"/>
      <c r="CJ477" s="62"/>
      <c r="CK477" s="62"/>
      <c r="CL477" s="62"/>
      <c r="CM477" s="62"/>
      <c r="CN477" s="62"/>
      <c r="CO477" s="62"/>
      <c r="CP477" s="62"/>
      <c r="CQ477" s="62"/>
      <c r="CR477" s="62"/>
    </row>
    <row r="478" spans="1:96" ht="12.75">
      <c r="E478" s="80" t="s">
        <v>412</v>
      </c>
      <c r="F478" s="81"/>
      <c r="G478" s="81"/>
      <c r="H478" s="81"/>
      <c r="I478" s="81"/>
      <c r="J478" s="81"/>
      <c r="K478" s="81"/>
      <c r="L478" s="81"/>
      <c r="M478" s="81"/>
      <c r="N478" s="81"/>
      <c r="O478" s="81"/>
      <c r="P478" s="81"/>
      <c r="Q478" s="81"/>
      <c r="R478" s="81"/>
      <c r="S478" s="81"/>
      <c r="T478" s="1176">
        <v>0</v>
      </c>
      <c r="U478" s="1176"/>
      <c r="V478" s="1176"/>
      <c r="W478" s="1176"/>
      <c r="X478" s="1176"/>
      <c r="Y478" s="1176">
        <v>0</v>
      </c>
      <c r="Z478" s="1176"/>
      <c r="AA478" s="1176"/>
      <c r="AB478" s="1176"/>
      <c r="AC478" s="1176"/>
      <c r="AD478" s="1176" t="s">
        <v>671</v>
      </c>
      <c r="AE478" s="1176"/>
      <c r="AF478" s="1176"/>
      <c r="AG478" s="1176"/>
      <c r="AH478" s="1176"/>
      <c r="AM478" s="62"/>
      <c r="AN478" s="62"/>
      <c r="AO478" s="62"/>
      <c r="AP478" s="62"/>
      <c r="AQ478" s="62"/>
      <c r="AR478" s="62"/>
      <c r="AS478" s="62"/>
      <c r="AT478" s="62"/>
      <c r="AU478" s="62"/>
      <c r="AV478" s="62"/>
      <c r="AW478" s="62"/>
      <c r="AX478" s="62"/>
      <c r="AY478" s="62"/>
      <c r="AZ478" s="62"/>
      <c r="BA478" s="62"/>
      <c r="BB478" s="62"/>
      <c r="BC478" s="62"/>
      <c r="BD478" s="62"/>
      <c r="BE478" s="62"/>
      <c r="BF478" s="62"/>
      <c r="BG478" s="62"/>
      <c r="BH478" s="62"/>
      <c r="BI478" s="62"/>
      <c r="BJ478" s="62"/>
      <c r="BK478" s="62"/>
      <c r="BL478" s="62"/>
      <c r="BM478" s="62"/>
      <c r="BN478" s="62"/>
      <c r="BO478" s="62"/>
      <c r="BP478" s="62"/>
      <c r="BQ478" s="62"/>
      <c r="BR478" s="62"/>
      <c r="BS478" s="62"/>
      <c r="BT478" s="62"/>
      <c r="BU478" s="62"/>
      <c r="BV478" s="62"/>
      <c r="BW478" s="62"/>
      <c r="BX478" s="62"/>
      <c r="BY478" s="62"/>
      <c r="BZ478" s="62"/>
      <c r="CA478" s="62"/>
      <c r="CB478" s="62"/>
      <c r="CC478" s="62"/>
      <c r="CD478" s="62"/>
      <c r="CE478" s="62"/>
      <c r="CF478" s="62"/>
      <c r="CG478" s="62"/>
      <c r="CH478" s="62"/>
      <c r="CI478" s="62"/>
      <c r="CJ478" s="62"/>
      <c r="CK478" s="62"/>
      <c r="CL478" s="62"/>
      <c r="CM478" s="62"/>
      <c r="CN478" s="62"/>
      <c r="CO478" s="62"/>
      <c r="CP478" s="62"/>
      <c r="CQ478" s="62"/>
      <c r="CR478" s="62"/>
    </row>
    <row r="479" spans="1:96" ht="12.75">
      <c r="E479" s="80" t="s">
        <v>413</v>
      </c>
      <c r="F479" s="81"/>
      <c r="G479" s="81"/>
      <c r="H479" s="81"/>
      <c r="I479" s="81"/>
      <c r="J479" s="81"/>
      <c r="K479" s="81"/>
      <c r="L479" s="81"/>
      <c r="M479" s="81"/>
      <c r="N479" s="81"/>
      <c r="O479" s="81"/>
      <c r="P479" s="81"/>
      <c r="Q479" s="81"/>
      <c r="R479" s="81"/>
      <c r="S479" s="81"/>
      <c r="T479" s="1176">
        <v>0</v>
      </c>
      <c r="U479" s="1176"/>
      <c r="V479" s="1176"/>
      <c r="W479" s="1176"/>
      <c r="X479" s="1176"/>
      <c r="Y479" s="1176">
        <v>0</v>
      </c>
      <c r="Z479" s="1176"/>
      <c r="AA479" s="1176"/>
      <c r="AB479" s="1176"/>
      <c r="AC479" s="1176"/>
      <c r="AD479" s="1176"/>
      <c r="AE479" s="1176"/>
      <c r="AF479" s="1176"/>
      <c r="AG479" s="1176"/>
      <c r="AH479" s="1176"/>
      <c r="AM479" s="62"/>
      <c r="AN479" s="62"/>
      <c r="AO479" s="62"/>
      <c r="AP479" s="62"/>
      <c r="AQ479" s="62"/>
      <c r="AR479" s="62"/>
      <c r="AS479" s="62"/>
      <c r="AT479" s="62"/>
      <c r="AU479" s="62"/>
      <c r="AV479" s="62"/>
      <c r="AW479" s="62"/>
      <c r="AX479" s="62"/>
      <c r="AY479" s="62"/>
      <c r="AZ479" s="62"/>
      <c r="BA479" s="62"/>
      <c r="BB479" s="62"/>
      <c r="BC479" s="62"/>
      <c r="BD479" s="62"/>
      <c r="BE479" s="62"/>
      <c r="BF479" s="62"/>
      <c r="BG479" s="62"/>
      <c r="BH479" s="62"/>
      <c r="BI479" s="62"/>
      <c r="BJ479" s="62"/>
      <c r="BK479" s="62"/>
      <c r="BL479" s="62"/>
      <c r="BM479" s="62"/>
      <c r="BN479" s="62"/>
      <c r="BO479" s="62"/>
      <c r="BP479" s="62"/>
      <c r="BQ479" s="62"/>
      <c r="BR479" s="62"/>
      <c r="BS479" s="62"/>
      <c r="BT479" s="62"/>
      <c r="BU479" s="62"/>
      <c r="BV479" s="62"/>
      <c r="BW479" s="62"/>
      <c r="BX479" s="62"/>
      <c r="BY479" s="62"/>
      <c r="BZ479" s="62"/>
      <c r="CA479" s="62"/>
      <c r="CB479" s="62"/>
      <c r="CC479" s="62"/>
      <c r="CD479" s="62"/>
      <c r="CE479" s="62"/>
      <c r="CF479" s="62"/>
      <c r="CG479" s="62"/>
      <c r="CH479" s="62"/>
      <c r="CI479" s="62"/>
      <c r="CJ479" s="62"/>
      <c r="CK479" s="62"/>
      <c r="CL479" s="62"/>
      <c r="CM479" s="62"/>
      <c r="CN479" s="62"/>
      <c r="CO479" s="62"/>
      <c r="CP479" s="62"/>
      <c r="CQ479" s="62"/>
      <c r="CR479" s="62"/>
    </row>
    <row r="480" spans="1:96" ht="12.75">
      <c r="E480" s="80" t="s">
        <v>414</v>
      </c>
      <c r="F480" s="81"/>
      <c r="G480" s="81"/>
      <c r="H480" s="81"/>
      <c r="I480" s="81"/>
      <c r="J480" s="81"/>
      <c r="K480" s="81"/>
      <c r="L480" s="81"/>
      <c r="M480" s="81"/>
      <c r="N480" s="81"/>
      <c r="O480" s="81"/>
      <c r="P480" s="81"/>
      <c r="Q480" s="81"/>
      <c r="R480" s="81"/>
      <c r="S480" s="81"/>
      <c r="T480" s="1176">
        <v>0</v>
      </c>
      <c r="U480" s="1176"/>
      <c r="V480" s="1176"/>
      <c r="W480" s="1176"/>
      <c r="X480" s="1176"/>
      <c r="Y480" s="1176">
        <v>0</v>
      </c>
      <c r="Z480" s="1176"/>
      <c r="AA480" s="1176"/>
      <c r="AB480" s="1176"/>
      <c r="AC480" s="1176"/>
      <c r="AD480" s="1176">
        <v>43748</v>
      </c>
      <c r="AE480" s="1176"/>
      <c r="AF480" s="1176"/>
      <c r="AG480" s="1176"/>
      <c r="AH480" s="1176"/>
      <c r="AM480" s="62"/>
      <c r="AN480" s="62"/>
      <c r="AO480" s="62"/>
      <c r="AP480" s="62"/>
      <c r="AQ480" s="62"/>
      <c r="AR480" s="62"/>
      <c r="AS480" s="62"/>
      <c r="AT480" s="62"/>
      <c r="AU480" s="62"/>
      <c r="AV480" s="62"/>
      <c r="AW480" s="62"/>
      <c r="AX480" s="62"/>
      <c r="AY480" s="62"/>
      <c r="AZ480" s="62"/>
      <c r="BA480" s="62"/>
      <c r="BB480" s="62"/>
      <c r="BC480" s="62"/>
      <c r="BD480" s="62"/>
      <c r="BE480" s="62"/>
      <c r="BF480" s="62"/>
      <c r="BG480" s="62"/>
      <c r="BH480" s="62"/>
      <c r="BI480" s="62"/>
      <c r="BJ480" s="62"/>
      <c r="BK480" s="62"/>
      <c r="BL480" s="62"/>
      <c r="BM480" s="62"/>
      <c r="BN480" s="62"/>
      <c r="BO480" s="62"/>
      <c r="BP480" s="62"/>
      <c r="BQ480" s="62"/>
      <c r="BR480" s="62"/>
      <c r="BS480" s="62"/>
      <c r="BT480" s="62"/>
      <c r="BU480" s="62"/>
      <c r="BV480" s="62"/>
      <c r="BW480" s="62"/>
      <c r="BX480" s="62"/>
      <c r="BY480" s="62"/>
      <c r="BZ480" s="62"/>
      <c r="CA480" s="62"/>
      <c r="CB480" s="62"/>
      <c r="CC480" s="62"/>
      <c r="CD480" s="62"/>
      <c r="CE480" s="62"/>
      <c r="CF480" s="62"/>
      <c r="CG480" s="62"/>
      <c r="CH480" s="62"/>
      <c r="CI480" s="62"/>
      <c r="CJ480" s="62"/>
      <c r="CK480" s="62"/>
      <c r="CL480" s="62"/>
      <c r="CM480" s="62"/>
      <c r="CN480" s="62"/>
      <c r="CO480" s="62"/>
      <c r="CP480" s="62"/>
      <c r="CQ480" s="62"/>
      <c r="CR480" s="62"/>
    </row>
    <row r="481" spans="1:96" ht="12.75">
      <c r="E481" s="80" t="s">
        <v>438</v>
      </c>
      <c r="F481" s="81"/>
      <c r="G481" s="81"/>
      <c r="H481" s="81"/>
      <c r="I481" s="81"/>
      <c r="J481" s="81"/>
      <c r="K481" s="81"/>
      <c r="L481" s="81"/>
      <c r="M481" s="81"/>
      <c r="N481" s="81"/>
      <c r="O481" s="81"/>
      <c r="P481" s="81"/>
      <c r="Q481" s="81"/>
      <c r="R481" s="81"/>
      <c r="S481" s="81"/>
      <c r="T481" s="1176">
        <v>0</v>
      </c>
      <c r="U481" s="1176"/>
      <c r="V481" s="1176"/>
      <c r="W481" s="1176"/>
      <c r="X481" s="1176"/>
      <c r="Y481" s="1176">
        <v>0</v>
      </c>
      <c r="Z481" s="1176"/>
      <c r="AA481" s="1176"/>
      <c r="AB481" s="1176"/>
      <c r="AC481" s="1176"/>
      <c r="AD481" s="1176" t="s">
        <v>671</v>
      </c>
      <c r="AE481" s="1176"/>
      <c r="AF481" s="1176"/>
      <c r="AG481" s="1176"/>
      <c r="AH481" s="1176"/>
      <c r="AM481" s="62"/>
      <c r="AN481" s="62"/>
      <c r="AO481" s="62"/>
      <c r="AP481" s="62"/>
      <c r="AQ481" s="62"/>
      <c r="AR481" s="62"/>
      <c r="AS481" s="62"/>
      <c r="AT481" s="62"/>
      <c r="AU481" s="62"/>
      <c r="AV481" s="62"/>
      <c r="AW481" s="62"/>
      <c r="AX481" s="62"/>
      <c r="AY481" s="62"/>
      <c r="AZ481" s="62"/>
      <c r="BA481" s="62"/>
      <c r="BB481" s="62"/>
      <c r="BC481" s="62"/>
      <c r="BD481" s="62"/>
      <c r="BE481" s="62"/>
      <c r="BF481" s="62"/>
      <c r="BG481" s="62"/>
      <c r="BH481" s="62"/>
      <c r="BI481" s="62"/>
      <c r="BJ481" s="62"/>
      <c r="BK481" s="62"/>
      <c r="BL481" s="62"/>
      <c r="BM481" s="62"/>
      <c r="BN481" s="62"/>
      <c r="BO481" s="62"/>
      <c r="BP481" s="62"/>
      <c r="BQ481" s="62"/>
      <c r="BR481" s="62"/>
      <c r="BS481" s="62"/>
      <c r="BT481" s="62"/>
      <c r="BU481" s="62"/>
      <c r="BV481" s="62"/>
      <c r="BW481" s="62"/>
      <c r="BX481" s="62"/>
      <c r="BY481" s="62"/>
      <c r="BZ481" s="62"/>
      <c r="CA481" s="62"/>
      <c r="CB481" s="62"/>
      <c r="CC481" s="62"/>
      <c r="CD481" s="62"/>
      <c r="CE481" s="62"/>
      <c r="CF481" s="62"/>
      <c r="CG481" s="62"/>
      <c r="CH481" s="62"/>
      <c r="CI481" s="62"/>
      <c r="CJ481" s="62"/>
      <c r="CK481" s="62"/>
      <c r="CL481" s="62"/>
      <c r="CM481" s="62"/>
      <c r="CN481" s="62"/>
      <c r="CO481" s="62"/>
      <c r="CP481" s="62"/>
      <c r="CQ481" s="62"/>
      <c r="CR481" s="62"/>
    </row>
    <row r="482" spans="1:96" ht="12.75">
      <c r="E482" s="83" t="s">
        <v>439</v>
      </c>
      <c r="F482" s="81"/>
      <c r="G482" s="81"/>
      <c r="H482" s="81"/>
      <c r="I482" s="81"/>
      <c r="J482" s="81"/>
      <c r="K482" s="81"/>
      <c r="L482" s="81"/>
      <c r="M482" s="81"/>
      <c r="N482" s="81"/>
      <c r="O482" s="81"/>
      <c r="P482" s="81"/>
      <c r="Q482" s="81"/>
      <c r="R482" s="81"/>
      <c r="S482" s="81"/>
      <c r="T482" s="1176">
        <v>0</v>
      </c>
      <c r="U482" s="1176"/>
      <c r="V482" s="1176"/>
      <c r="W482" s="1176"/>
      <c r="X482" s="1176"/>
      <c r="Y482" s="1176">
        <v>0</v>
      </c>
      <c r="Z482" s="1176"/>
      <c r="AA482" s="1176"/>
      <c r="AB482" s="1176"/>
      <c r="AC482" s="1176"/>
      <c r="AD482" s="1176">
        <v>43748</v>
      </c>
      <c r="AE482" s="1176"/>
      <c r="AF482" s="1176"/>
      <c r="AG482" s="1176"/>
      <c r="AH482" s="1176"/>
      <c r="AM482" s="62"/>
      <c r="AN482" s="62"/>
      <c r="AO482" s="62"/>
      <c r="AP482" s="62"/>
      <c r="AQ482" s="62"/>
      <c r="AR482" s="62"/>
      <c r="AS482" s="62"/>
      <c r="AT482" s="62"/>
      <c r="AU482" s="62"/>
      <c r="AV482" s="62"/>
      <c r="AW482" s="62"/>
      <c r="AX482" s="62"/>
      <c r="AY482" s="62"/>
      <c r="AZ482" s="62"/>
      <c r="BA482" s="62"/>
      <c r="BB482" s="62"/>
      <c r="BC482" s="62"/>
      <c r="BD482" s="62"/>
      <c r="BE482" s="62"/>
      <c r="BF482" s="62"/>
      <c r="BG482" s="62"/>
      <c r="BH482" s="62"/>
      <c r="BI482" s="62"/>
      <c r="BJ482" s="62"/>
      <c r="BK482" s="62"/>
      <c r="BL482" s="62"/>
      <c r="BM482" s="62"/>
      <c r="BN482" s="62"/>
      <c r="BO482" s="62"/>
      <c r="BP482" s="62"/>
      <c r="BQ482" s="62"/>
      <c r="BR482" s="62"/>
      <c r="BS482" s="62"/>
      <c r="BT482" s="62"/>
      <c r="BU482" s="62"/>
      <c r="BV482" s="62"/>
      <c r="BW482" s="62"/>
      <c r="BX482" s="62"/>
      <c r="BY482" s="62"/>
      <c r="BZ482" s="62"/>
      <c r="CA482" s="62"/>
      <c r="CB482" s="62"/>
      <c r="CC482" s="62"/>
      <c r="CD482" s="62"/>
      <c r="CE482" s="62"/>
      <c r="CF482" s="62"/>
      <c r="CG482" s="62"/>
      <c r="CH482" s="62"/>
      <c r="CI482" s="62"/>
      <c r="CJ482" s="62"/>
      <c r="CK482" s="62"/>
      <c r="CL482" s="62"/>
      <c r="CM482" s="62"/>
      <c r="CN482" s="62"/>
      <c r="CO482" s="62"/>
      <c r="CP482" s="62"/>
      <c r="CQ482" s="62"/>
      <c r="CR482" s="62"/>
    </row>
    <row r="483" spans="1:96" ht="12.75">
      <c r="E483" s="107" t="s">
        <v>1180</v>
      </c>
      <c r="F483" s="84"/>
      <c r="G483" s="84"/>
      <c r="H483" s="84"/>
      <c r="I483" s="84"/>
      <c r="J483" s="84"/>
      <c r="K483" s="84"/>
      <c r="L483" s="84"/>
      <c r="M483" s="84"/>
      <c r="N483" s="84"/>
      <c r="O483" s="84"/>
      <c r="P483" s="84"/>
      <c r="Q483" s="84"/>
      <c r="R483" s="84"/>
      <c r="S483" s="84"/>
      <c r="T483" s="1176">
        <v>0</v>
      </c>
      <c r="U483" s="1176"/>
      <c r="V483" s="1176"/>
      <c r="W483" s="1176"/>
      <c r="X483" s="1176"/>
      <c r="Y483" s="1176">
        <v>0</v>
      </c>
      <c r="Z483" s="1176"/>
      <c r="AA483" s="1176"/>
      <c r="AB483" s="1176"/>
      <c r="AC483" s="1176"/>
      <c r="AD483" s="1176">
        <v>43748</v>
      </c>
      <c r="AE483" s="1176"/>
      <c r="AF483" s="1176"/>
      <c r="AG483" s="1176"/>
      <c r="AH483" s="1176"/>
      <c r="AM483" s="62"/>
      <c r="AN483" s="62"/>
      <c r="AO483" s="62"/>
      <c r="AP483" s="62"/>
      <c r="AQ483" s="62"/>
      <c r="AR483" s="62"/>
      <c r="AS483" s="62"/>
      <c r="AT483" s="62"/>
      <c r="AU483" s="62"/>
      <c r="AV483" s="62"/>
      <c r="AW483" s="62"/>
      <c r="AX483" s="62"/>
      <c r="AY483" s="62"/>
      <c r="AZ483" s="62"/>
      <c r="BA483" s="62"/>
      <c r="BB483" s="62"/>
      <c r="BC483" s="62"/>
      <c r="BD483" s="62"/>
      <c r="BE483" s="62"/>
      <c r="BF483" s="62"/>
      <c r="BG483" s="62"/>
      <c r="BH483" s="62"/>
      <c r="BI483" s="62"/>
      <c r="BJ483" s="62"/>
      <c r="BK483" s="62"/>
      <c r="BL483" s="62"/>
      <c r="BM483" s="62"/>
      <c r="BN483" s="62"/>
      <c r="BO483" s="62"/>
      <c r="BP483" s="62"/>
      <c r="BQ483" s="62"/>
      <c r="BR483" s="62"/>
      <c r="BS483" s="62"/>
      <c r="BT483" s="62"/>
      <c r="BU483" s="62"/>
      <c r="BV483" s="62"/>
      <c r="BW483" s="62"/>
      <c r="BX483" s="62"/>
      <c r="BY483" s="62"/>
      <c r="BZ483" s="62"/>
      <c r="CA483" s="62"/>
      <c r="CB483" s="62"/>
      <c r="CC483" s="62"/>
      <c r="CD483" s="62"/>
      <c r="CE483" s="62"/>
      <c r="CF483" s="62"/>
      <c r="CG483" s="62"/>
      <c r="CH483" s="62"/>
      <c r="CI483" s="62"/>
      <c r="CJ483" s="62"/>
      <c r="CK483" s="62"/>
      <c r="CL483" s="62"/>
      <c r="CM483" s="62"/>
      <c r="CN483" s="62"/>
      <c r="CO483" s="62"/>
      <c r="CP483" s="62"/>
      <c r="CQ483" s="62"/>
      <c r="CR483" s="62"/>
    </row>
    <row r="484" spans="1:96" ht="12.75">
      <c r="AM484" s="62"/>
      <c r="AN484" s="62"/>
      <c r="AO484" s="62"/>
      <c r="AP484" s="62"/>
      <c r="AQ484" s="62"/>
      <c r="AR484" s="62"/>
      <c r="AS484" s="62"/>
      <c r="AT484" s="62"/>
      <c r="AU484" s="62"/>
      <c r="AV484" s="62"/>
      <c r="AW484" s="62"/>
      <c r="AX484" s="62"/>
      <c r="AY484" s="62"/>
      <c r="AZ484" s="62"/>
      <c r="BA484" s="62"/>
      <c r="BB484" s="62"/>
      <c r="BC484" s="62"/>
      <c r="BD484" s="62"/>
      <c r="BE484" s="62"/>
      <c r="BF484" s="62"/>
      <c r="BG484" s="62"/>
      <c r="BH484" s="62"/>
      <c r="BI484" s="62"/>
      <c r="BJ484" s="62"/>
      <c r="BK484" s="62"/>
      <c r="BL484" s="62"/>
      <c r="BM484" s="62"/>
      <c r="BN484" s="62"/>
      <c r="BO484" s="62"/>
      <c r="BP484" s="62"/>
      <c r="BQ484" s="62"/>
      <c r="BR484" s="62"/>
      <c r="BS484" s="62"/>
      <c r="BT484" s="62"/>
      <c r="BU484" s="62"/>
      <c r="BV484" s="62"/>
      <c r="BW484" s="62"/>
      <c r="BX484" s="62"/>
      <c r="BY484" s="62"/>
      <c r="BZ484" s="62"/>
      <c r="CA484" s="62"/>
      <c r="CB484" s="62"/>
      <c r="CC484" s="62"/>
      <c r="CD484" s="62"/>
      <c r="CE484" s="62"/>
      <c r="CF484" s="62"/>
      <c r="CG484" s="62"/>
      <c r="CH484" s="62"/>
      <c r="CI484" s="62"/>
      <c r="CJ484" s="62"/>
      <c r="CK484" s="62"/>
      <c r="CL484" s="62"/>
      <c r="CM484" s="62"/>
      <c r="CN484" s="62"/>
      <c r="CO484" s="62"/>
      <c r="CP484" s="62"/>
      <c r="CQ484" s="62"/>
      <c r="CR484" s="62"/>
    </row>
    <row r="485" spans="1:96" ht="12.75">
      <c r="B485" s="80"/>
      <c r="C485" s="81"/>
      <c r="D485" s="81"/>
      <c r="E485" s="81"/>
      <c r="F485" s="81"/>
      <c r="G485" s="81"/>
      <c r="H485" s="81"/>
      <c r="I485" s="81"/>
      <c r="J485" s="81"/>
      <c r="K485" s="81"/>
      <c r="L485" s="81"/>
      <c r="M485" s="81"/>
      <c r="N485" s="81"/>
      <c r="O485" s="81"/>
      <c r="P485" s="82"/>
      <c r="Q485" s="1110" t="s">
        <v>440</v>
      </c>
      <c r="R485" s="1111"/>
      <c r="S485" s="1111"/>
      <c r="T485" s="1111"/>
      <c r="U485" s="1111"/>
      <c r="V485" s="1111"/>
      <c r="W485" s="1111"/>
      <c r="X485" s="1111"/>
      <c r="Y485" s="1111"/>
      <c r="Z485" s="1111"/>
      <c r="AA485" s="1111"/>
      <c r="AB485" s="1111"/>
      <c r="AC485" s="1111"/>
      <c r="AD485" s="1111"/>
      <c r="AE485" s="1111"/>
      <c r="AF485" s="1111"/>
      <c r="AG485" s="1111"/>
      <c r="AH485" s="1111"/>
      <c r="AI485" s="1111"/>
      <c r="AJ485" s="1111"/>
      <c r="AK485" s="1112"/>
      <c r="AM485" s="62"/>
      <c r="AN485" s="62" t="str">
        <f>N590</f>
        <v>No</v>
      </c>
      <c r="AO485" s="62"/>
      <c r="AP485" s="62"/>
      <c r="AQ485" s="62"/>
      <c r="AR485" s="62"/>
      <c r="AS485" s="62"/>
      <c r="AT485" s="62"/>
      <c r="AU485" s="62"/>
      <c r="AV485" s="62"/>
      <c r="AW485" s="62"/>
      <c r="AX485" s="62"/>
      <c r="AY485" s="62"/>
      <c r="AZ485" s="62"/>
      <c r="BA485" s="62"/>
      <c r="BB485" s="62"/>
      <c r="BC485" s="62"/>
      <c r="BD485" s="62"/>
      <c r="BE485" s="62"/>
      <c r="BF485" s="62"/>
      <c r="BG485" s="62"/>
      <c r="BH485" s="62"/>
      <c r="BI485" s="62"/>
      <c r="BJ485" s="62"/>
      <c r="BK485" s="62"/>
      <c r="BL485" s="62"/>
      <c r="BM485" s="62"/>
      <c r="BN485" s="62"/>
      <c r="BO485" s="62"/>
      <c r="BP485" s="62"/>
      <c r="BQ485" s="62"/>
      <c r="BR485" s="62"/>
      <c r="BS485" s="62"/>
      <c r="BT485" s="62"/>
      <c r="BU485" s="62"/>
      <c r="BV485" s="62"/>
      <c r="BW485" s="62"/>
      <c r="BX485" s="62"/>
      <c r="BY485" s="62"/>
      <c r="BZ485" s="62"/>
      <c r="CA485" s="62"/>
      <c r="CB485" s="62"/>
      <c r="CC485" s="62"/>
      <c r="CD485" s="62"/>
      <c r="CE485" s="62"/>
      <c r="CF485" s="62"/>
      <c r="CG485" s="62"/>
      <c r="CH485" s="62"/>
      <c r="CI485" s="62"/>
      <c r="CJ485" s="62"/>
      <c r="CK485" s="62"/>
      <c r="CL485" s="62"/>
      <c r="CM485" s="62"/>
      <c r="CN485" s="62"/>
      <c r="CO485" s="62"/>
      <c r="CP485" s="62"/>
      <c r="CQ485" s="62"/>
      <c r="CR485" s="62"/>
    </row>
    <row r="486" spans="1:96" ht="12.75">
      <c r="B486" s="80" t="s">
        <v>441</v>
      </c>
      <c r="C486" s="81"/>
      <c r="D486" s="81"/>
      <c r="E486" s="81"/>
      <c r="F486" s="81"/>
      <c r="G486" s="81"/>
      <c r="H486" s="81"/>
      <c r="I486" s="81"/>
      <c r="J486" s="81"/>
      <c r="K486" s="81"/>
      <c r="L486" s="81"/>
      <c r="M486" s="81"/>
      <c r="N486" s="81"/>
      <c r="O486" s="81"/>
      <c r="P486" s="81"/>
      <c r="Q486" s="1177" t="s">
        <v>1702</v>
      </c>
      <c r="R486" s="1105"/>
      <c r="S486" s="1105"/>
      <c r="T486" s="1105"/>
      <c r="U486" s="1105"/>
      <c r="V486" s="1105"/>
      <c r="W486" s="1105"/>
      <c r="X486" s="1105"/>
      <c r="Y486" s="1105"/>
      <c r="Z486" s="1105"/>
      <c r="AA486" s="1105"/>
      <c r="AB486" s="1105"/>
      <c r="AC486" s="1105"/>
      <c r="AD486" s="1105"/>
      <c r="AE486" s="1105"/>
      <c r="AF486" s="1105"/>
      <c r="AG486" s="1105"/>
      <c r="AH486" s="1105"/>
      <c r="AI486" s="1105"/>
      <c r="AJ486" s="1105"/>
      <c r="AK486" s="1178"/>
      <c r="AM486" s="62"/>
      <c r="AN486" s="62"/>
      <c r="AO486" s="62"/>
      <c r="AP486" s="62"/>
      <c r="AQ486" s="62"/>
      <c r="AR486" s="62"/>
      <c r="AS486" s="62"/>
      <c r="AT486" s="62"/>
      <c r="AU486" s="62"/>
      <c r="AV486" s="62"/>
      <c r="AW486" s="62"/>
      <c r="AX486" s="62"/>
      <c r="AY486" s="62"/>
      <c r="AZ486" s="62"/>
      <c r="BA486" s="62"/>
      <c r="BB486" s="62"/>
      <c r="BC486" s="62"/>
      <c r="BD486" s="62"/>
      <c r="BE486" s="62"/>
      <c r="BF486" s="62"/>
      <c r="BG486" s="62"/>
      <c r="BH486" s="62"/>
      <c r="BI486" s="62"/>
      <c r="BJ486" s="62"/>
      <c r="BK486" s="62"/>
      <c r="BL486" s="62"/>
      <c r="BM486" s="62"/>
      <c r="BN486" s="62"/>
      <c r="BO486" s="62"/>
      <c r="BP486" s="62"/>
      <c r="BQ486" s="62"/>
      <c r="BR486" s="62"/>
      <c r="BS486" s="62"/>
      <c r="BT486" s="62"/>
      <c r="BU486" s="62"/>
      <c r="BV486" s="62"/>
      <c r="BW486" s="62"/>
      <c r="BX486" s="62"/>
      <c r="BY486" s="62"/>
      <c r="BZ486" s="62"/>
      <c r="CA486" s="62"/>
      <c r="CB486" s="62"/>
      <c r="CC486" s="62"/>
      <c r="CD486" s="62"/>
      <c r="CE486" s="62"/>
      <c r="CF486" s="62"/>
      <c r="CG486" s="62"/>
      <c r="CH486" s="62"/>
      <c r="CI486" s="62"/>
      <c r="CJ486" s="62"/>
      <c r="CK486" s="62"/>
      <c r="CL486" s="62"/>
      <c r="CM486" s="62"/>
      <c r="CN486" s="62"/>
      <c r="CO486" s="62"/>
      <c r="CP486" s="62"/>
      <c r="CQ486" s="62"/>
      <c r="CR486" s="62"/>
    </row>
    <row r="487" spans="1:96" ht="12.75">
      <c r="B487" s="80" t="s">
        <v>442</v>
      </c>
      <c r="C487" s="81"/>
      <c r="D487" s="81"/>
      <c r="E487" s="81"/>
      <c r="F487" s="81"/>
      <c r="G487" s="81"/>
      <c r="H487" s="81"/>
      <c r="I487" s="81"/>
      <c r="J487" s="81"/>
      <c r="K487" s="81"/>
      <c r="L487" s="81"/>
      <c r="M487" s="81"/>
      <c r="N487" s="81"/>
      <c r="O487" s="81"/>
      <c r="P487" s="81"/>
      <c r="Q487" s="1177" t="s">
        <v>1703</v>
      </c>
      <c r="R487" s="1105"/>
      <c r="S487" s="1105"/>
      <c r="T487" s="1105"/>
      <c r="U487" s="1105"/>
      <c r="V487" s="1105"/>
      <c r="W487" s="1105"/>
      <c r="X487" s="1105"/>
      <c r="Y487" s="1105"/>
      <c r="Z487" s="1105"/>
      <c r="AA487" s="1105"/>
      <c r="AB487" s="1105"/>
      <c r="AC487" s="1105"/>
      <c r="AD487" s="1105"/>
      <c r="AE487" s="1105"/>
      <c r="AF487" s="1105"/>
      <c r="AG487" s="1105"/>
      <c r="AH487" s="1105"/>
      <c r="AI487" s="1105"/>
      <c r="AJ487" s="1105"/>
      <c r="AK487" s="1178"/>
      <c r="AM487" s="62"/>
      <c r="AN487" s="62"/>
      <c r="AO487" s="62"/>
      <c r="AP487" s="62"/>
      <c r="AQ487" s="62"/>
      <c r="AR487" s="62"/>
      <c r="AS487" s="62"/>
      <c r="AT487" s="62"/>
      <c r="AU487" s="62"/>
      <c r="AV487" s="62"/>
      <c r="AW487" s="62"/>
      <c r="AX487" s="62"/>
      <c r="AY487" s="62"/>
      <c r="AZ487" s="62"/>
      <c r="BA487" s="62"/>
      <c r="BB487" s="62"/>
      <c r="BC487" s="62"/>
      <c r="BD487" s="62"/>
      <c r="BE487" s="62"/>
      <c r="BF487" s="62"/>
      <c r="BG487" s="62"/>
      <c r="BH487" s="62"/>
      <c r="BI487" s="62"/>
      <c r="BJ487" s="62"/>
      <c r="BK487" s="62"/>
      <c r="BL487" s="62"/>
      <c r="BM487" s="62"/>
      <c r="BN487" s="62"/>
      <c r="BO487" s="62"/>
      <c r="BP487" s="62"/>
      <c r="BQ487" s="62"/>
      <c r="BR487" s="62"/>
      <c r="BS487" s="62"/>
      <c r="BT487" s="62"/>
      <c r="BU487" s="62"/>
      <c r="BV487" s="62"/>
      <c r="BW487" s="62"/>
      <c r="BX487" s="62"/>
      <c r="BY487" s="62"/>
      <c r="BZ487" s="62"/>
      <c r="CA487" s="62"/>
      <c r="CB487" s="62"/>
      <c r="CC487" s="62"/>
      <c r="CD487" s="62"/>
      <c r="CE487" s="62"/>
      <c r="CF487" s="62"/>
      <c r="CG487" s="62"/>
      <c r="CH487" s="62"/>
      <c r="CI487" s="62"/>
      <c r="CJ487" s="62"/>
      <c r="CK487" s="62"/>
      <c r="CL487" s="62"/>
      <c r="CM487" s="62"/>
      <c r="CN487" s="62"/>
      <c r="CO487" s="62"/>
      <c r="CP487" s="62"/>
      <c r="CQ487" s="62"/>
      <c r="CR487" s="62"/>
    </row>
    <row r="488" spans="1:96" ht="12.75">
      <c r="B488" s="80" t="s">
        <v>443</v>
      </c>
      <c r="C488" s="81"/>
      <c r="D488" s="81"/>
      <c r="E488" s="81"/>
      <c r="F488" s="81"/>
      <c r="G488" s="81"/>
      <c r="H488" s="81"/>
      <c r="I488" s="81"/>
      <c r="J488" s="81"/>
      <c r="K488" s="81"/>
      <c r="L488" s="81"/>
      <c r="M488" s="81"/>
      <c r="N488" s="81"/>
      <c r="O488" s="81"/>
      <c r="P488" s="81"/>
      <c r="Q488" s="1177" t="s">
        <v>1704</v>
      </c>
      <c r="R488" s="1105"/>
      <c r="S488" s="1105"/>
      <c r="T488" s="1105"/>
      <c r="U488" s="1105"/>
      <c r="V488" s="1105"/>
      <c r="W488" s="1105"/>
      <c r="X488" s="1105"/>
      <c r="Y488" s="1105"/>
      <c r="Z488" s="1105"/>
      <c r="AA488" s="1105"/>
      <c r="AB488" s="1105"/>
      <c r="AC488" s="1105"/>
      <c r="AD488" s="1105"/>
      <c r="AE488" s="1105"/>
      <c r="AF488" s="1105"/>
      <c r="AG488" s="1105"/>
      <c r="AH488" s="1105"/>
      <c r="AI488" s="1105"/>
      <c r="AJ488" s="1105"/>
      <c r="AK488" s="1178"/>
      <c r="AM488" s="62"/>
      <c r="AN488" s="62"/>
      <c r="AO488" s="62"/>
      <c r="AP488" s="62"/>
      <c r="AQ488" s="62"/>
      <c r="AR488" s="62"/>
      <c r="AS488" s="62"/>
      <c r="AT488" s="62"/>
      <c r="AU488" s="62"/>
      <c r="AV488" s="62"/>
      <c r="AW488" s="62"/>
      <c r="AX488" s="62"/>
      <c r="AY488" s="62"/>
      <c r="AZ488" s="62"/>
      <c r="BA488" s="62"/>
      <c r="BB488" s="62"/>
      <c r="BC488" s="62"/>
      <c r="BD488" s="62"/>
      <c r="BE488" s="62"/>
      <c r="BF488" s="62"/>
      <c r="BG488" s="62"/>
      <c r="BH488" s="62"/>
      <c r="BI488" s="62"/>
      <c r="BJ488" s="62"/>
      <c r="BK488" s="62"/>
      <c r="BL488" s="62"/>
      <c r="BM488" s="62"/>
      <c r="BN488" s="62"/>
      <c r="BO488" s="62"/>
      <c r="BP488" s="62"/>
      <c r="BQ488" s="62"/>
      <c r="BR488" s="62"/>
      <c r="BS488" s="62"/>
      <c r="BT488" s="62"/>
      <c r="BU488" s="62"/>
      <c r="BV488" s="62"/>
      <c r="BW488" s="62"/>
      <c r="BX488" s="62"/>
      <c r="BY488" s="62"/>
      <c r="BZ488" s="62"/>
      <c r="CA488" s="62"/>
      <c r="CB488" s="62"/>
      <c r="CC488" s="62"/>
      <c r="CD488" s="62"/>
      <c r="CE488" s="62"/>
      <c r="CF488" s="62"/>
      <c r="CG488" s="62"/>
      <c r="CH488" s="62"/>
      <c r="CI488" s="62"/>
      <c r="CJ488" s="62"/>
      <c r="CK488" s="62"/>
      <c r="CL488" s="62"/>
      <c r="CM488" s="62"/>
      <c r="CN488" s="62"/>
      <c r="CO488" s="62"/>
      <c r="CP488" s="62"/>
      <c r="CQ488" s="62"/>
      <c r="CR488" s="62"/>
    </row>
    <row r="489" spans="1:96" ht="12.4" customHeight="1">
      <c r="B489" s="1574" t="s">
        <v>444</v>
      </c>
      <c r="C489" s="1575"/>
      <c r="D489" s="1575"/>
      <c r="E489" s="1575"/>
      <c r="F489" s="1575"/>
      <c r="G489" s="1575"/>
      <c r="H489" s="1575"/>
      <c r="I489" s="1575"/>
      <c r="J489" s="1575"/>
      <c r="K489" s="1575"/>
      <c r="L489" s="1575"/>
      <c r="M489" s="1575"/>
      <c r="N489" s="1575"/>
      <c r="O489" s="1575"/>
      <c r="P489" s="1576"/>
      <c r="Q489" s="201"/>
      <c r="R489" s="201"/>
      <c r="S489" s="202"/>
      <c r="T489" s="202"/>
      <c r="U489" s="202"/>
      <c r="V489" s="202"/>
      <c r="W489" s="202"/>
      <c r="X489" s="202"/>
      <c r="Y489" s="202"/>
      <c r="Z489" s="202"/>
      <c r="AA489" s="202"/>
      <c r="AB489" s="202"/>
      <c r="AC489" s="202"/>
      <c r="AD489" s="202"/>
      <c r="AE489" s="202"/>
      <c r="AF489" s="202"/>
      <c r="AG489" s="202"/>
      <c r="AH489" s="202"/>
      <c r="AI489" s="202"/>
      <c r="AJ489" s="202"/>
      <c r="AK489" s="203"/>
      <c r="AM489" s="62"/>
      <c r="AN489" s="62"/>
      <c r="AO489" s="62"/>
      <c r="AP489" s="62"/>
      <c r="AQ489" s="62"/>
      <c r="AR489" s="62"/>
      <c r="AS489" s="62"/>
      <c r="AT489" s="62"/>
      <c r="AU489" s="62"/>
      <c r="AV489" s="62"/>
      <c r="AW489" s="62"/>
      <c r="AX489" s="62"/>
      <c r="AY489" s="62"/>
      <c r="AZ489" s="62"/>
      <c r="BA489" s="62"/>
      <c r="BB489" s="62"/>
      <c r="BC489" s="62"/>
      <c r="BD489" s="62"/>
      <c r="BE489" s="62"/>
      <c r="BF489" s="62"/>
      <c r="BG489" s="62"/>
      <c r="BH489" s="62"/>
      <c r="BI489" s="62"/>
      <c r="BJ489" s="62"/>
      <c r="BK489" s="62"/>
      <c r="BL489" s="62"/>
      <c r="BM489" s="62"/>
      <c r="BN489" s="62"/>
      <c r="BO489" s="62"/>
      <c r="BP489" s="62"/>
      <c r="BQ489" s="62"/>
      <c r="BR489" s="62"/>
      <c r="BS489" s="62"/>
      <c r="BT489" s="62"/>
      <c r="BU489" s="62"/>
      <c r="BV489" s="62"/>
      <c r="BW489" s="62"/>
      <c r="BX489" s="62"/>
      <c r="BY489" s="62"/>
      <c r="BZ489" s="62"/>
      <c r="CA489" s="62"/>
      <c r="CB489" s="62"/>
      <c r="CC489" s="62"/>
      <c r="CD489" s="62"/>
      <c r="CE489" s="62"/>
      <c r="CF489" s="62"/>
      <c r="CG489" s="62"/>
      <c r="CH489" s="62"/>
      <c r="CI489" s="62"/>
      <c r="CJ489" s="62"/>
      <c r="CK489" s="62"/>
      <c r="CL489" s="62"/>
      <c r="CM489" s="62"/>
      <c r="CN489" s="62"/>
      <c r="CO489" s="62"/>
      <c r="CP489" s="62"/>
      <c r="CQ489" s="62"/>
      <c r="CR489" s="62"/>
    </row>
    <row r="490" spans="1:96" ht="12.4" customHeight="1">
      <c r="B490" s="1577"/>
      <c r="C490" s="1578"/>
      <c r="D490" s="1578"/>
      <c r="E490" s="1578"/>
      <c r="F490" s="1578"/>
      <c r="G490" s="1578"/>
      <c r="H490" s="1578"/>
      <c r="I490" s="1578"/>
      <c r="J490" s="1578"/>
      <c r="K490" s="1578"/>
      <c r="L490" s="1578"/>
      <c r="M490" s="1578"/>
      <c r="N490" s="1578"/>
      <c r="O490" s="1578"/>
      <c r="P490" s="1579"/>
      <c r="Q490" s="1583" t="s">
        <v>621</v>
      </c>
      <c r="R490" s="1584"/>
      <c r="S490" s="1587" t="s">
        <v>1705</v>
      </c>
      <c r="T490" s="1588"/>
      <c r="U490" s="1588"/>
      <c r="V490" s="1588"/>
      <c r="W490" s="1588"/>
      <c r="X490" s="1588"/>
      <c r="Y490" s="1588"/>
      <c r="Z490" s="1588"/>
      <c r="AA490" s="1588"/>
      <c r="AB490" s="1588"/>
      <c r="AC490" s="1588"/>
      <c r="AD490" s="1588"/>
      <c r="AE490" s="1588"/>
      <c r="AF490" s="1588"/>
      <c r="AG490" s="1588"/>
      <c r="AH490" s="1588"/>
      <c r="AI490" s="1588"/>
      <c r="AJ490" s="1588"/>
      <c r="AK490" s="1589"/>
      <c r="AM490" s="62"/>
      <c r="AN490" s="62"/>
      <c r="AO490" s="62"/>
      <c r="AP490" s="62"/>
      <c r="AQ490" s="62"/>
      <c r="AR490" s="62"/>
      <c r="AS490" s="62"/>
      <c r="AT490" s="62"/>
      <c r="AU490" s="62"/>
      <c r="AV490" s="62"/>
      <c r="AW490" s="62"/>
      <c r="AX490" s="62"/>
      <c r="AY490" s="62"/>
      <c r="AZ490" s="62"/>
      <c r="BA490" s="62"/>
      <c r="BB490" s="62"/>
      <c r="BC490" s="62"/>
      <c r="BD490" s="62"/>
      <c r="BE490" s="62"/>
      <c r="BF490" s="62"/>
      <c r="BG490" s="62"/>
      <c r="BH490" s="62"/>
      <c r="BI490" s="62"/>
      <c r="BJ490" s="62"/>
      <c r="BK490" s="62"/>
      <c r="BL490" s="62"/>
      <c r="BM490" s="62"/>
      <c r="BN490" s="62"/>
      <c r="BO490" s="62"/>
      <c r="BP490" s="62"/>
      <c r="BQ490" s="62"/>
      <c r="BR490" s="62"/>
      <c r="BS490" s="62"/>
      <c r="BT490" s="62"/>
      <c r="BU490" s="62"/>
      <c r="BV490" s="62"/>
      <c r="BW490" s="62"/>
      <c r="BX490" s="62"/>
      <c r="BY490" s="62"/>
      <c r="BZ490" s="62"/>
      <c r="CA490" s="62"/>
      <c r="CB490" s="62"/>
      <c r="CC490" s="62"/>
      <c r="CD490" s="62"/>
      <c r="CE490" s="62"/>
      <c r="CF490" s="62"/>
      <c r="CG490" s="62"/>
      <c r="CH490" s="62"/>
      <c r="CI490" s="62"/>
      <c r="CJ490" s="62"/>
      <c r="CK490" s="62"/>
      <c r="CL490" s="62"/>
      <c r="CM490" s="62"/>
      <c r="CN490" s="62"/>
      <c r="CO490" s="62"/>
      <c r="CP490" s="62"/>
      <c r="CQ490" s="62"/>
      <c r="CR490" s="62"/>
    </row>
    <row r="491" spans="1:96" ht="12.75">
      <c r="B491" s="1580"/>
      <c r="C491" s="1581"/>
      <c r="D491" s="1581"/>
      <c r="E491" s="1581"/>
      <c r="F491" s="1581"/>
      <c r="G491" s="1581"/>
      <c r="H491" s="1581"/>
      <c r="I491" s="1581"/>
      <c r="J491" s="1581"/>
      <c r="K491" s="1581"/>
      <c r="L491" s="1581"/>
      <c r="M491" s="1581"/>
      <c r="N491" s="1581"/>
      <c r="O491" s="1581"/>
      <c r="P491" s="1582"/>
      <c r="Q491" s="1585"/>
      <c r="R491" s="1586"/>
      <c r="S491" s="1590"/>
      <c r="T491" s="1591"/>
      <c r="U491" s="1591"/>
      <c r="V491" s="1591"/>
      <c r="W491" s="1591"/>
      <c r="X491" s="1591"/>
      <c r="Y491" s="1591"/>
      <c r="Z491" s="1591"/>
      <c r="AA491" s="1591"/>
      <c r="AB491" s="1591"/>
      <c r="AC491" s="1591"/>
      <c r="AD491" s="1591"/>
      <c r="AE491" s="1591"/>
      <c r="AF491" s="1591"/>
      <c r="AG491" s="1591"/>
      <c r="AH491" s="1591"/>
      <c r="AI491" s="1591"/>
      <c r="AJ491" s="1591"/>
      <c r="AK491" s="1592"/>
      <c r="AM491" s="62"/>
      <c r="AN491" s="62"/>
      <c r="AO491" s="62"/>
      <c r="AP491" s="62"/>
      <c r="AQ491" s="62"/>
      <c r="AR491" s="62"/>
      <c r="AS491" s="62"/>
      <c r="AT491" s="62"/>
      <c r="AU491" s="62"/>
      <c r="AV491" s="62"/>
      <c r="AW491" s="62"/>
      <c r="AX491" s="62"/>
      <c r="AY491" s="62"/>
      <c r="AZ491" s="62"/>
      <c r="BA491" s="62"/>
      <c r="BB491" s="62"/>
      <c r="BC491" s="62"/>
      <c r="BD491" s="62"/>
      <c r="BE491" s="62"/>
      <c r="BF491" s="62"/>
      <c r="BG491" s="62"/>
      <c r="BH491" s="62"/>
      <c r="BI491" s="62"/>
      <c r="BJ491" s="62"/>
      <c r="BK491" s="62"/>
      <c r="BL491" s="62"/>
      <c r="BM491" s="62"/>
      <c r="BN491" s="62"/>
      <c r="BO491" s="62"/>
      <c r="BP491" s="62"/>
      <c r="BQ491" s="62"/>
      <c r="BR491" s="62"/>
      <c r="BS491" s="62"/>
      <c r="BT491" s="62"/>
      <c r="BU491" s="62"/>
      <c r="BV491" s="62"/>
      <c r="BW491" s="62"/>
      <c r="BX491" s="62"/>
      <c r="BY491" s="62"/>
      <c r="BZ491" s="62"/>
      <c r="CA491" s="62"/>
      <c r="CB491" s="62"/>
      <c r="CC491" s="62"/>
      <c r="CD491" s="62"/>
      <c r="CE491" s="62"/>
      <c r="CF491" s="62"/>
      <c r="CG491" s="62"/>
      <c r="CH491" s="62"/>
      <c r="CI491" s="62"/>
      <c r="CJ491" s="62"/>
      <c r="CK491" s="62"/>
      <c r="CL491" s="62"/>
      <c r="CM491" s="62"/>
      <c r="CN491" s="62"/>
      <c r="CO491" s="62"/>
      <c r="CP491" s="62"/>
      <c r="CQ491" s="62"/>
      <c r="CR491" s="62"/>
    </row>
    <row r="492" spans="1:96" ht="12.75">
      <c r="B492" s="80" t="s">
        <v>445</v>
      </c>
      <c r="C492" s="81"/>
      <c r="D492" s="81"/>
      <c r="E492" s="81"/>
      <c r="F492" s="81"/>
      <c r="G492" s="81"/>
      <c r="H492" s="81"/>
      <c r="I492" s="81"/>
      <c r="J492" s="81"/>
      <c r="K492" s="81"/>
      <c r="L492" s="81"/>
      <c r="M492" s="81"/>
      <c r="N492" s="81"/>
      <c r="O492" s="81"/>
      <c r="P492" s="81"/>
      <c r="Q492" s="1177" t="s">
        <v>1706</v>
      </c>
      <c r="R492" s="1105"/>
      <c r="S492" s="1105"/>
      <c r="T492" s="1105"/>
      <c r="U492" s="1105"/>
      <c r="V492" s="1105"/>
      <c r="W492" s="1105"/>
      <c r="X492" s="1105"/>
      <c r="Y492" s="1105"/>
      <c r="Z492" s="1105"/>
      <c r="AA492" s="1105"/>
      <c r="AB492" s="1105"/>
      <c r="AC492" s="1105"/>
      <c r="AD492" s="1105"/>
      <c r="AE492" s="1105"/>
      <c r="AF492" s="1105"/>
      <c r="AG492" s="1105"/>
      <c r="AH492" s="1105"/>
      <c r="AI492" s="1105"/>
      <c r="AJ492" s="1105"/>
      <c r="AK492" s="1178"/>
      <c r="AM492" s="62"/>
      <c r="AN492" s="62"/>
      <c r="AO492" s="62"/>
      <c r="AP492" s="62"/>
      <c r="AQ492" s="62"/>
      <c r="AR492" s="62"/>
      <c r="AS492" s="62"/>
      <c r="AT492" s="62"/>
      <c r="AU492" s="62"/>
      <c r="AV492" s="62"/>
      <c r="AW492" s="62"/>
      <c r="AX492" s="62"/>
      <c r="AY492" s="62"/>
      <c r="AZ492" s="62"/>
      <c r="BA492" s="62"/>
      <c r="BB492" s="62"/>
      <c r="BC492" s="62"/>
      <c r="BD492" s="62"/>
      <c r="BE492" s="62"/>
      <c r="BF492" s="62"/>
      <c r="BG492" s="62"/>
      <c r="BH492" s="62"/>
      <c r="BI492" s="62"/>
      <c r="BJ492" s="62"/>
      <c r="BK492" s="62"/>
      <c r="BL492" s="62"/>
      <c r="BM492" s="62"/>
      <c r="BN492" s="62"/>
      <c r="BO492" s="62"/>
      <c r="BP492" s="62"/>
      <c r="BQ492" s="62"/>
      <c r="BR492" s="62"/>
      <c r="BS492" s="62"/>
      <c r="BT492" s="62"/>
      <c r="BU492" s="62"/>
      <c r="BV492" s="62"/>
      <c r="BW492" s="62"/>
      <c r="BX492" s="62"/>
      <c r="BY492" s="62"/>
      <c r="BZ492" s="62"/>
      <c r="CA492" s="62"/>
      <c r="CB492" s="62"/>
      <c r="CC492" s="62"/>
      <c r="CD492" s="62"/>
      <c r="CE492" s="62"/>
      <c r="CF492" s="62"/>
      <c r="CG492" s="62"/>
      <c r="CH492" s="62"/>
      <c r="CI492" s="62"/>
      <c r="CJ492" s="62"/>
      <c r="CK492" s="62"/>
      <c r="CL492" s="62"/>
      <c r="CM492" s="62"/>
      <c r="CN492" s="62"/>
      <c r="CO492" s="62"/>
      <c r="CP492" s="62"/>
      <c r="CQ492" s="62"/>
      <c r="CR492" s="62"/>
    </row>
    <row r="493" spans="1:96" ht="12.75">
      <c r="B493" s="80" t="s">
        <v>446</v>
      </c>
      <c r="C493" s="81"/>
      <c r="D493" s="81"/>
      <c r="E493" s="81"/>
      <c r="F493" s="81"/>
      <c r="G493" s="81"/>
      <c r="H493" s="81"/>
      <c r="I493" s="81"/>
      <c r="J493" s="81"/>
      <c r="K493" s="81"/>
      <c r="L493" s="81"/>
      <c r="M493" s="81"/>
      <c r="N493" s="81"/>
      <c r="O493" s="81"/>
      <c r="P493" s="81"/>
      <c r="Q493" s="1177" t="s">
        <v>1707</v>
      </c>
      <c r="R493" s="1105"/>
      <c r="S493" s="1105"/>
      <c r="T493" s="1105"/>
      <c r="U493" s="1105"/>
      <c r="V493" s="1105"/>
      <c r="W493" s="1105"/>
      <c r="X493" s="1105"/>
      <c r="Y493" s="1105"/>
      <c r="Z493" s="1105"/>
      <c r="AA493" s="1105"/>
      <c r="AB493" s="1105"/>
      <c r="AC493" s="1105"/>
      <c r="AD493" s="1105"/>
      <c r="AE493" s="1105"/>
      <c r="AF493" s="1105"/>
      <c r="AG493" s="1105"/>
      <c r="AH493" s="1105"/>
      <c r="AI493" s="1105"/>
      <c r="AJ493" s="1105"/>
      <c r="AK493" s="1178"/>
      <c r="AM493" s="62"/>
      <c r="AN493" s="62"/>
      <c r="AO493" s="62"/>
      <c r="AP493" s="62"/>
      <c r="AQ493" s="62"/>
      <c r="AR493" s="62"/>
      <c r="AS493" s="62"/>
      <c r="AT493" s="62"/>
      <c r="AU493" s="62"/>
      <c r="AV493" s="62"/>
      <c r="AW493" s="62"/>
      <c r="AX493" s="62"/>
      <c r="AY493" s="62"/>
      <c r="AZ493" s="62"/>
      <c r="BA493" s="62"/>
      <c r="BB493" s="62"/>
      <c r="BC493" s="62"/>
      <c r="BD493" s="62"/>
      <c r="BE493" s="62"/>
      <c r="BF493" s="62"/>
      <c r="BG493" s="62"/>
      <c r="BH493" s="62"/>
      <c r="BI493" s="62"/>
      <c r="BJ493" s="62"/>
      <c r="BK493" s="62"/>
      <c r="BL493" s="62"/>
      <c r="BM493" s="62"/>
      <c r="BN493" s="62"/>
      <c r="BO493" s="62"/>
      <c r="BP493" s="62"/>
      <c r="BQ493" s="62"/>
      <c r="BR493" s="62"/>
      <c r="BS493" s="62"/>
      <c r="BT493" s="62"/>
      <c r="BU493" s="62"/>
      <c r="BV493" s="62"/>
      <c r="BW493" s="62"/>
      <c r="BX493" s="62"/>
      <c r="BY493" s="62"/>
      <c r="BZ493" s="62"/>
      <c r="CA493" s="62"/>
      <c r="CB493" s="62"/>
      <c r="CC493" s="62"/>
      <c r="CD493" s="62"/>
      <c r="CE493" s="62"/>
      <c r="CF493" s="62"/>
      <c r="CG493" s="62"/>
      <c r="CH493" s="62"/>
      <c r="CI493" s="62"/>
      <c r="CJ493" s="62"/>
      <c r="CK493" s="62"/>
      <c r="CL493" s="62"/>
      <c r="CM493" s="62"/>
      <c r="CN493" s="62"/>
      <c r="CO493" s="62"/>
      <c r="CP493" s="62"/>
      <c r="CQ493" s="62"/>
      <c r="CR493" s="62"/>
    </row>
    <row r="494" spans="1:96" ht="12.75">
      <c r="B494" s="29"/>
      <c r="C494" s="29"/>
      <c r="D494" s="29"/>
      <c r="E494" s="29"/>
      <c r="F494" s="29"/>
      <c r="G494" s="29"/>
      <c r="H494" s="29"/>
      <c r="I494" s="29"/>
      <c r="J494" s="29"/>
      <c r="K494" s="29"/>
      <c r="L494" s="29"/>
      <c r="M494" s="29"/>
      <c r="N494" s="29"/>
      <c r="O494" s="29"/>
      <c r="P494" s="753"/>
      <c r="Q494" s="17"/>
      <c r="R494" s="17"/>
      <c r="S494" s="17"/>
      <c r="T494" s="17"/>
      <c r="U494" s="17"/>
      <c r="V494" s="17"/>
      <c r="W494" s="17"/>
      <c r="X494" s="17"/>
      <c r="Y494" s="17"/>
      <c r="Z494" s="17"/>
      <c r="AA494" s="17"/>
      <c r="AB494" s="17"/>
      <c r="AC494" s="17"/>
      <c r="AD494" s="17"/>
      <c r="AE494" s="17"/>
      <c r="AF494" s="17"/>
      <c r="AG494" s="17"/>
      <c r="AH494" s="17"/>
      <c r="AI494" s="17"/>
      <c r="AJ494" s="17"/>
      <c r="AK494" s="17"/>
      <c r="AM494" s="62"/>
      <c r="AN494" s="62"/>
      <c r="AO494" s="62"/>
      <c r="AP494" s="62"/>
      <c r="AQ494" s="62"/>
      <c r="AR494" s="62"/>
      <c r="AS494" s="62"/>
      <c r="AT494" s="62"/>
      <c r="AU494" s="62"/>
      <c r="AV494" s="62"/>
      <c r="AW494" s="62"/>
      <c r="AX494" s="62"/>
      <c r="AY494" s="62"/>
      <c r="AZ494" s="62"/>
      <c r="BA494" s="62"/>
      <c r="BB494" s="62"/>
      <c r="BC494" s="62"/>
      <c r="BD494" s="62"/>
      <c r="BE494" s="62"/>
      <c r="BF494" s="62"/>
      <c r="BG494" s="62"/>
      <c r="BH494" s="62"/>
      <c r="BI494" s="62"/>
      <c r="BJ494" s="62"/>
      <c r="BK494" s="62"/>
      <c r="BL494" s="62"/>
      <c r="BM494" s="62"/>
      <c r="BN494" s="62"/>
      <c r="BO494" s="62"/>
      <c r="BP494" s="62"/>
      <c r="BQ494" s="62"/>
      <c r="BR494" s="62"/>
      <c r="BS494" s="62"/>
      <c r="BT494" s="62"/>
      <c r="BU494" s="62"/>
      <c r="BV494" s="62"/>
      <c r="BW494" s="62"/>
      <c r="BX494" s="62"/>
      <c r="BY494" s="62"/>
      <c r="BZ494" s="62"/>
      <c r="CA494" s="62"/>
      <c r="CB494" s="62"/>
      <c r="CC494" s="62"/>
      <c r="CD494" s="62"/>
      <c r="CE494" s="62"/>
      <c r="CF494" s="62"/>
      <c r="CG494" s="62"/>
      <c r="CH494" s="62"/>
      <c r="CI494" s="62"/>
      <c r="CJ494" s="62"/>
      <c r="CK494" s="62"/>
      <c r="CL494" s="62"/>
      <c r="CM494" s="62"/>
      <c r="CN494" s="62"/>
      <c r="CO494" s="62"/>
      <c r="CP494" s="62"/>
      <c r="CQ494" s="62"/>
      <c r="CR494" s="62"/>
    </row>
    <row r="495" spans="1:96" ht="12.75">
      <c r="B495" s="29"/>
      <c r="C495" s="29"/>
      <c r="D495" s="29"/>
      <c r="E495" s="29"/>
      <c r="F495" s="29"/>
      <c r="G495" s="29"/>
      <c r="H495" s="29"/>
      <c r="I495" s="29"/>
      <c r="J495" s="29"/>
      <c r="K495" s="29"/>
      <c r="L495" s="29"/>
      <c r="M495" s="29"/>
      <c r="N495" s="29"/>
      <c r="O495" s="29"/>
      <c r="P495" s="3"/>
      <c r="Q495" s="17"/>
      <c r="R495" s="17"/>
      <c r="S495" s="17"/>
      <c r="T495" s="17"/>
      <c r="U495" s="17"/>
      <c r="V495" s="17"/>
      <c r="W495" s="17"/>
      <c r="X495" s="17"/>
      <c r="Y495" s="17"/>
      <c r="Z495" s="17"/>
      <c r="AA495" s="17"/>
      <c r="AB495" s="17"/>
      <c r="AC495" s="17"/>
      <c r="AD495" s="17"/>
      <c r="AE495" s="17"/>
      <c r="AF495" s="17"/>
      <c r="AG495" s="17"/>
      <c r="AH495" s="17"/>
      <c r="AI495" s="17"/>
      <c r="AJ495" s="17"/>
      <c r="AK495" s="17"/>
      <c r="AL495" s="3"/>
      <c r="AM495" s="62"/>
      <c r="AN495" s="62"/>
      <c r="AO495" s="62"/>
      <c r="AP495" s="62"/>
      <c r="AQ495" s="62"/>
      <c r="AR495" s="62"/>
      <c r="AS495" s="62"/>
      <c r="AT495" s="62"/>
      <c r="AU495" s="62"/>
      <c r="AV495" s="62"/>
      <c r="AW495" s="62"/>
      <c r="AX495" s="62"/>
      <c r="AY495" s="62"/>
      <c r="AZ495" s="62"/>
      <c r="BA495" s="62"/>
      <c r="BB495" s="62"/>
      <c r="BC495" s="62"/>
      <c r="BD495" s="62"/>
      <c r="BE495" s="62"/>
      <c r="BF495" s="62"/>
      <c r="BG495" s="62"/>
      <c r="BH495" s="62"/>
      <c r="BI495" s="62"/>
      <c r="BJ495" s="62"/>
      <c r="BK495" s="62"/>
      <c r="BL495" s="62"/>
      <c r="BM495" s="62"/>
      <c r="BN495" s="62"/>
      <c r="BO495" s="62"/>
      <c r="BP495" s="62"/>
      <c r="BQ495" s="62"/>
      <c r="BR495" s="62"/>
      <c r="BS495" s="62"/>
      <c r="BT495" s="62"/>
      <c r="BU495" s="62"/>
      <c r="BV495" s="62"/>
      <c r="BW495" s="62"/>
      <c r="BX495" s="62"/>
      <c r="BY495" s="62"/>
      <c r="BZ495" s="62"/>
      <c r="CA495" s="62"/>
      <c r="CB495" s="62"/>
      <c r="CC495" s="62"/>
      <c r="CD495" s="62"/>
      <c r="CE495" s="62"/>
      <c r="CF495" s="62"/>
      <c r="CG495" s="62"/>
      <c r="CH495" s="62"/>
      <c r="CI495" s="62"/>
      <c r="CJ495" s="62"/>
      <c r="CK495" s="62"/>
      <c r="CL495" s="62"/>
      <c r="CM495" s="62"/>
      <c r="CN495" s="62"/>
      <c r="CO495" s="62"/>
      <c r="CP495" s="62"/>
      <c r="CQ495" s="62"/>
      <c r="CR495" s="62"/>
    </row>
    <row r="496" spans="1:96" ht="12.75">
      <c r="A496" s="54" t="s">
        <v>656</v>
      </c>
      <c r="C496" s="54" t="s">
        <v>447</v>
      </c>
      <c r="D496" s="29"/>
      <c r="E496" s="29"/>
      <c r="F496" s="29"/>
      <c r="G496" s="29"/>
      <c r="H496" s="29"/>
      <c r="I496" s="29"/>
      <c r="J496" s="29"/>
      <c r="K496" s="29"/>
      <c r="L496" s="29"/>
      <c r="M496" s="29"/>
      <c r="N496" s="29"/>
      <c r="O496" s="29"/>
      <c r="P496" s="3"/>
      <c r="Q496" s="17"/>
      <c r="R496" s="17"/>
      <c r="S496" s="17"/>
      <c r="T496" s="17"/>
      <c r="U496" s="17"/>
      <c r="V496" s="17"/>
      <c r="W496" s="17"/>
      <c r="X496" s="17"/>
      <c r="Y496" s="17"/>
      <c r="Z496" s="17"/>
      <c r="AA496" s="17"/>
      <c r="AB496" s="17"/>
      <c r="AC496" s="17"/>
      <c r="AD496" s="17"/>
      <c r="AE496" s="17"/>
      <c r="AF496" s="17"/>
      <c r="AG496" s="17"/>
      <c r="AH496" s="17"/>
      <c r="AI496" s="17"/>
      <c r="AJ496" s="17"/>
      <c r="AK496" s="17"/>
      <c r="AL496" s="3"/>
      <c r="AM496" s="62"/>
      <c r="AN496" s="62"/>
      <c r="AO496" s="62"/>
      <c r="AP496" s="62"/>
      <c r="AQ496" s="62"/>
      <c r="AR496" s="62"/>
      <c r="AS496" s="62"/>
      <c r="AT496" s="62"/>
      <c r="AU496" s="62"/>
      <c r="AV496" s="62"/>
      <c r="AW496" s="62"/>
      <c r="AX496" s="62"/>
      <c r="AY496" s="62"/>
      <c r="AZ496" s="62"/>
      <c r="BA496" s="62"/>
      <c r="BB496" s="62"/>
      <c r="BC496" s="62"/>
      <c r="BD496" s="62"/>
      <c r="BE496" s="62"/>
      <c r="BF496" s="62"/>
      <c r="BG496" s="62"/>
      <c r="BH496" s="62"/>
      <c r="BI496" s="62"/>
      <c r="BJ496" s="62"/>
      <c r="BK496" s="62"/>
      <c r="BL496" s="62"/>
      <c r="BM496" s="62"/>
      <c r="BN496" s="62"/>
      <c r="BO496" s="62"/>
      <c r="BP496" s="62"/>
      <c r="BQ496" s="62"/>
      <c r="BR496" s="62"/>
      <c r="BS496" s="62"/>
      <c r="BT496" s="62"/>
      <c r="BU496" s="62"/>
      <c r="BV496" s="62"/>
      <c r="BW496" s="62"/>
      <c r="BX496" s="62"/>
      <c r="BY496" s="62"/>
      <c r="BZ496" s="62"/>
      <c r="CA496" s="62"/>
      <c r="CB496" s="62"/>
      <c r="CC496" s="62"/>
      <c r="CD496" s="62"/>
      <c r="CE496" s="62"/>
      <c r="CF496" s="62"/>
      <c r="CG496" s="62"/>
      <c r="CH496" s="62"/>
      <c r="CI496" s="62"/>
      <c r="CJ496" s="62"/>
      <c r="CK496" s="62"/>
      <c r="CL496" s="62"/>
      <c r="CM496" s="62"/>
      <c r="CN496" s="62"/>
      <c r="CO496" s="62"/>
      <c r="CP496" s="62"/>
      <c r="CQ496" s="62"/>
      <c r="CR496" s="62"/>
    </row>
    <row r="497" spans="2:96" ht="12.75">
      <c r="B497" s="29"/>
      <c r="C497" s="29"/>
      <c r="D497" s="29"/>
      <c r="E497" s="29"/>
      <c r="F497" s="29"/>
      <c r="G497" s="29"/>
      <c r="H497" s="29"/>
      <c r="I497" s="29"/>
      <c r="J497" s="29"/>
      <c r="K497" s="29"/>
      <c r="L497" s="29"/>
      <c r="M497" s="29"/>
      <c r="N497" s="29"/>
      <c r="O497" s="29"/>
      <c r="P497" s="3"/>
      <c r="Q497" s="17"/>
      <c r="R497" s="17"/>
      <c r="S497" s="17"/>
      <c r="T497" s="17"/>
      <c r="U497" s="17"/>
      <c r="V497" s="17"/>
      <c r="W497" s="17"/>
      <c r="X497" s="17"/>
      <c r="Y497" s="17"/>
      <c r="Z497" s="17"/>
      <c r="AA497" s="17"/>
      <c r="AB497" s="17"/>
      <c r="AC497" s="17"/>
      <c r="AD497" s="17"/>
      <c r="AE497" s="17"/>
      <c r="AF497" s="17"/>
      <c r="AG497" s="17"/>
      <c r="AH497" s="17"/>
      <c r="AI497" s="17"/>
      <c r="AJ497" s="17"/>
      <c r="AK497" s="17"/>
      <c r="AL497" s="3"/>
      <c r="AM497" s="62"/>
      <c r="AN497" s="62"/>
      <c r="AO497" s="62"/>
      <c r="AP497" s="62"/>
      <c r="AQ497" s="62"/>
      <c r="AR497" s="62"/>
      <c r="AS497" s="62"/>
      <c r="AT497" s="62"/>
      <c r="AU497" s="62"/>
      <c r="AV497" s="62"/>
      <c r="AW497" s="62"/>
      <c r="AX497" s="62"/>
      <c r="AY497" s="62"/>
      <c r="AZ497" s="62"/>
      <c r="BA497" s="62"/>
      <c r="BB497" s="62"/>
      <c r="BC497" s="62"/>
      <c r="BD497" s="62"/>
      <c r="BE497" s="62"/>
      <c r="BF497" s="62"/>
      <c r="BG497" s="62"/>
      <c r="BH497" s="62"/>
      <c r="BI497" s="62"/>
      <c r="BJ497" s="62"/>
      <c r="BK497" s="62"/>
      <c r="BL497" s="62"/>
      <c r="BM497" s="62"/>
      <c r="BN497" s="62"/>
      <c r="BO497" s="62"/>
      <c r="BP497" s="62"/>
      <c r="BQ497" s="62"/>
      <c r="BR497" s="62"/>
      <c r="BS497" s="62"/>
      <c r="BT497" s="62"/>
      <c r="BU497" s="62"/>
      <c r="BV497" s="62"/>
      <c r="BW497" s="62"/>
      <c r="BX497" s="62"/>
      <c r="BY497" s="62"/>
      <c r="BZ497" s="62"/>
      <c r="CA497" s="62"/>
      <c r="CB497" s="62"/>
      <c r="CC497" s="62"/>
      <c r="CD497" s="62"/>
      <c r="CE497" s="62"/>
      <c r="CF497" s="62"/>
      <c r="CG497" s="62"/>
      <c r="CH497" s="62"/>
      <c r="CI497" s="62"/>
      <c r="CJ497" s="62"/>
      <c r="CK497" s="62"/>
      <c r="CL497" s="62"/>
      <c r="CM497" s="62"/>
      <c r="CN497" s="62"/>
      <c r="CO497" s="62"/>
      <c r="CP497" s="62"/>
      <c r="CQ497" s="62"/>
      <c r="CR497" s="62"/>
    </row>
    <row r="498" spans="2:96" ht="12.75">
      <c r="B498" s="75"/>
      <c r="C498" s="76"/>
      <c r="D498" s="185"/>
      <c r="E498" s="76"/>
      <c r="F498" s="76"/>
      <c r="G498" s="76"/>
      <c r="H498" s="76"/>
      <c r="I498" s="76"/>
      <c r="J498" s="76"/>
      <c r="K498" s="76"/>
      <c r="L498" s="76"/>
      <c r="M498" s="76"/>
      <c r="N498" s="76"/>
      <c r="O498" s="76"/>
      <c r="P498" s="76"/>
      <c r="Q498" s="76"/>
      <c r="R498" s="76"/>
      <c r="S498" s="76"/>
      <c r="T498" s="76"/>
      <c r="U498" s="76"/>
      <c r="V498" s="76"/>
      <c r="W498" s="76"/>
      <c r="X498" s="76"/>
      <c r="Y498" s="76"/>
      <c r="Z498" s="76"/>
      <c r="AA498" s="76"/>
      <c r="AB498" s="98"/>
      <c r="AC498" s="1110" t="s">
        <v>448</v>
      </c>
      <c r="AD498" s="1111"/>
      <c r="AE498" s="1111"/>
      <c r="AF498" s="1111"/>
      <c r="AG498" s="1111"/>
      <c r="AH498" s="1111"/>
      <c r="AI498" s="1111"/>
      <c r="AJ498" s="1111"/>
      <c r="AK498" s="1112"/>
      <c r="AM498" s="62"/>
      <c r="AN498" s="62"/>
      <c r="AO498" s="62"/>
      <c r="AP498" s="62"/>
      <c r="AQ498" s="62"/>
      <c r="AR498" s="62"/>
      <c r="AS498" s="62"/>
      <c r="AT498" s="62"/>
      <c r="AU498" s="62"/>
      <c r="AV498" s="62"/>
      <c r="AW498" s="62"/>
      <c r="AX498" s="62"/>
      <c r="AY498" s="62"/>
      <c r="AZ498" s="62"/>
      <c r="BA498" s="62"/>
      <c r="BB498" s="62"/>
      <c r="BC498" s="62"/>
      <c r="BD498" s="62"/>
      <c r="BE498" s="62"/>
      <c r="BF498" s="62"/>
      <c r="BG498" s="62"/>
      <c r="BH498" s="62"/>
      <c r="BI498" s="62"/>
      <c r="BJ498" s="62"/>
      <c r="BK498" s="62"/>
      <c r="BL498" s="62"/>
      <c r="BM498" s="62"/>
      <c r="BN498" s="62"/>
      <c r="BO498" s="62"/>
      <c r="BP498" s="62"/>
      <c r="BQ498" s="62"/>
      <c r="BR498" s="62"/>
      <c r="BS498" s="62"/>
      <c r="BT498" s="62"/>
      <c r="BU498" s="62"/>
      <c r="BV498" s="62"/>
      <c r="BW498" s="62"/>
      <c r="BX498" s="62"/>
      <c r="BY498" s="62"/>
      <c r="BZ498" s="62"/>
      <c r="CA498" s="62"/>
      <c r="CB498" s="62"/>
      <c r="CC498" s="62"/>
      <c r="CD498" s="62"/>
      <c r="CE498" s="62"/>
      <c r="CF498" s="62"/>
      <c r="CG498" s="62"/>
      <c r="CH498" s="62"/>
      <c r="CI498" s="62"/>
      <c r="CJ498" s="62"/>
      <c r="CK498" s="62"/>
      <c r="CL498" s="62"/>
      <c r="CM498" s="62"/>
      <c r="CN498" s="62"/>
      <c r="CO498" s="62"/>
      <c r="CP498" s="62"/>
      <c r="CQ498" s="62"/>
      <c r="CR498" s="62"/>
    </row>
    <row r="499" spans="2:96" ht="12.75">
      <c r="B499" s="83"/>
      <c r="C499" s="84"/>
      <c r="D499" s="84"/>
      <c r="E499" s="84"/>
      <c r="F499" s="84"/>
      <c r="G499" s="84"/>
      <c r="H499" s="84"/>
      <c r="I499" s="84"/>
      <c r="J499" s="84"/>
      <c r="K499" s="84"/>
      <c r="L499" s="84"/>
      <c r="M499" s="84"/>
      <c r="N499" s="84"/>
      <c r="O499" s="84"/>
      <c r="P499" s="84"/>
      <c r="Q499" s="84"/>
      <c r="R499" s="84"/>
      <c r="S499" s="84"/>
      <c r="T499" s="84"/>
      <c r="U499" s="84"/>
      <c r="V499" s="84"/>
      <c r="W499" s="84"/>
      <c r="X499" s="84"/>
      <c r="Y499" s="84"/>
      <c r="Z499" s="84"/>
      <c r="AA499" s="84"/>
      <c r="AB499" s="85"/>
      <c r="AC499" s="1162" t="s">
        <v>449</v>
      </c>
      <c r="AD499" s="1163"/>
      <c r="AE499" s="1163"/>
      <c r="AF499" s="1163"/>
      <c r="AG499" s="86" t="s">
        <v>450</v>
      </c>
      <c r="AH499" s="1163" t="s">
        <v>451</v>
      </c>
      <c r="AI499" s="1163"/>
      <c r="AJ499" s="1163"/>
      <c r="AK499" s="1164"/>
      <c r="AM499" s="62"/>
      <c r="AN499" s="62"/>
      <c r="AO499" s="62"/>
      <c r="AP499" s="62"/>
      <c r="AQ499" s="62"/>
      <c r="AR499" s="62"/>
      <c r="AS499" s="62"/>
      <c r="AT499" s="62"/>
      <c r="AU499" s="62"/>
      <c r="AV499" s="62"/>
      <c r="AW499" s="62"/>
      <c r="AX499" s="62"/>
      <c r="AY499" s="62"/>
      <c r="AZ499" s="62"/>
      <c r="BA499" s="62"/>
      <c r="BB499" s="62"/>
      <c r="BC499" s="62"/>
      <c r="BD499" s="62"/>
      <c r="BE499" s="62"/>
      <c r="BF499" s="62"/>
      <c r="BG499" s="62"/>
      <c r="BH499" s="62"/>
      <c r="BI499" s="62"/>
      <c r="BJ499" s="62"/>
      <c r="BK499" s="62"/>
      <c r="BL499" s="62"/>
      <c r="BM499" s="62"/>
      <c r="BN499" s="62"/>
      <c r="BO499" s="62"/>
      <c r="BP499" s="62"/>
      <c r="BQ499" s="62"/>
      <c r="BR499" s="62"/>
      <c r="BS499" s="62"/>
      <c r="BT499" s="62"/>
      <c r="BU499" s="62"/>
      <c r="BV499" s="62"/>
      <c r="BW499" s="62"/>
      <c r="BX499" s="62"/>
      <c r="BY499" s="62"/>
      <c r="BZ499" s="62"/>
      <c r="CA499" s="62"/>
      <c r="CB499" s="62"/>
      <c r="CC499" s="62"/>
      <c r="CD499" s="62"/>
      <c r="CE499" s="62"/>
      <c r="CF499" s="62"/>
      <c r="CG499" s="62"/>
      <c r="CH499" s="62"/>
      <c r="CI499" s="62"/>
      <c r="CJ499" s="62"/>
      <c r="CK499" s="62"/>
      <c r="CL499" s="62"/>
      <c r="CM499" s="62"/>
      <c r="CN499" s="62"/>
      <c r="CO499" s="62"/>
      <c r="CP499" s="62"/>
      <c r="CQ499" s="62"/>
      <c r="CR499" s="62"/>
    </row>
    <row r="500" spans="2:96" ht="12.75">
      <c r="B500" s="1274" t="s">
        <v>452</v>
      </c>
      <c r="C500" s="1275"/>
      <c r="D500" s="1275"/>
      <c r="E500" s="1275"/>
      <c r="F500" s="1275"/>
      <c r="G500" s="1275"/>
      <c r="H500" s="1276"/>
      <c r="I500" s="76" t="s">
        <v>453</v>
      </c>
      <c r="J500" s="76"/>
      <c r="K500" s="76"/>
      <c r="L500" s="76"/>
      <c r="M500" s="76"/>
      <c r="N500" s="76"/>
      <c r="O500" s="76"/>
      <c r="P500" s="76"/>
      <c r="Q500" s="76"/>
      <c r="R500" s="76"/>
      <c r="S500" s="76"/>
      <c r="T500" s="76"/>
      <c r="U500" s="76"/>
      <c r="V500" s="76"/>
      <c r="W500" s="76"/>
      <c r="X500" s="29"/>
      <c r="Y500" s="29"/>
      <c r="AC500" s="1173" t="s">
        <v>671</v>
      </c>
      <c r="AD500" s="1108"/>
      <c r="AE500" s="1108"/>
      <c r="AF500" s="1108"/>
      <c r="AG500" s="79" t="s">
        <v>450</v>
      </c>
      <c r="AH500" s="1108"/>
      <c r="AI500" s="1109"/>
      <c r="AJ500" s="1109"/>
      <c r="AK500" s="1114"/>
      <c r="AM500" s="62"/>
      <c r="AN500" s="62"/>
      <c r="AO500" s="62"/>
      <c r="AP500" s="62"/>
      <c r="AQ500" s="62"/>
      <c r="AR500" s="62"/>
      <c r="AS500" s="62"/>
      <c r="AT500" s="62"/>
      <c r="AU500" s="62"/>
      <c r="AV500" s="62"/>
      <c r="AW500" s="62"/>
      <c r="AX500" s="62"/>
      <c r="AY500" s="62"/>
      <c r="AZ500" s="62"/>
      <c r="BA500" s="62"/>
      <c r="BB500" s="62"/>
      <c r="BC500" s="62"/>
      <c r="BD500" s="62"/>
      <c r="BE500" s="62"/>
      <c r="BF500" s="62"/>
      <c r="BG500" s="62"/>
      <c r="BH500" s="62"/>
      <c r="BI500" s="62"/>
      <c r="BJ500" s="62"/>
      <c r="BK500" s="62"/>
      <c r="BL500" s="62"/>
      <c r="BM500" s="62"/>
      <c r="BN500" s="62"/>
      <c r="BO500" s="62"/>
      <c r="BP500" s="62"/>
      <c r="BQ500" s="62"/>
      <c r="BR500" s="62"/>
      <c r="BS500" s="62"/>
      <c r="BT500" s="62"/>
      <c r="BU500" s="62"/>
      <c r="BV500" s="62"/>
      <c r="BW500" s="62"/>
      <c r="BX500" s="62"/>
      <c r="BY500" s="62"/>
      <c r="BZ500" s="62"/>
      <c r="CA500" s="62"/>
      <c r="CB500" s="62"/>
      <c r="CC500" s="62"/>
      <c r="CD500" s="62"/>
      <c r="CE500" s="62"/>
      <c r="CF500" s="62"/>
      <c r="CG500" s="62"/>
      <c r="CH500" s="62"/>
      <c r="CI500" s="62"/>
      <c r="CJ500" s="62"/>
      <c r="CK500" s="62"/>
      <c r="CL500" s="62"/>
      <c r="CM500" s="62"/>
      <c r="CN500" s="62"/>
      <c r="CO500" s="62"/>
      <c r="CP500" s="62"/>
      <c r="CQ500" s="62"/>
      <c r="CR500" s="62"/>
    </row>
    <row r="501" spans="2:96" ht="12.75">
      <c r="B501" s="1277"/>
      <c r="C501" s="1278"/>
      <c r="D501" s="1278"/>
      <c r="E501" s="1278"/>
      <c r="F501" s="1278"/>
      <c r="G501" s="1278"/>
      <c r="H501" s="1279"/>
      <c r="I501" s="84" t="s">
        <v>454</v>
      </c>
      <c r="J501" s="84"/>
      <c r="K501" s="84"/>
      <c r="L501" s="84"/>
      <c r="M501" s="84"/>
      <c r="N501" s="84"/>
      <c r="O501" s="84"/>
      <c r="P501" s="84"/>
      <c r="Q501" s="84"/>
      <c r="R501" s="84"/>
      <c r="S501" s="84"/>
      <c r="T501" s="84"/>
      <c r="U501" s="84"/>
      <c r="V501" s="84"/>
      <c r="W501" s="84"/>
      <c r="X501" s="84"/>
      <c r="Y501" s="84"/>
      <c r="Z501" s="84"/>
      <c r="AA501" s="84"/>
      <c r="AB501" s="84"/>
      <c r="AC501" s="1173">
        <v>6</v>
      </c>
      <c r="AD501" s="1108"/>
      <c r="AE501" s="1108"/>
      <c r="AF501" s="1108"/>
      <c r="AG501" s="69" t="s">
        <v>450</v>
      </c>
      <c r="AH501" s="1109">
        <v>2019</v>
      </c>
      <c r="AI501" s="1109"/>
      <c r="AJ501" s="1109"/>
      <c r="AK501" s="1114"/>
      <c r="AM501" s="62"/>
      <c r="AN501" s="62"/>
      <c r="AO501" s="62"/>
      <c r="AP501" s="62"/>
      <c r="AQ501" s="62"/>
      <c r="AR501" s="62"/>
      <c r="AS501" s="62"/>
      <c r="AT501" s="62"/>
      <c r="AU501" s="62"/>
      <c r="AV501" s="62"/>
      <c r="AW501" s="62"/>
      <c r="AX501" s="62"/>
      <c r="AY501" s="62"/>
      <c r="AZ501" s="62"/>
      <c r="BA501" s="62"/>
      <c r="BB501" s="62"/>
      <c r="BC501" s="62"/>
      <c r="BD501" s="62"/>
      <c r="BE501" s="62"/>
      <c r="BF501" s="62"/>
      <c r="BG501" s="62"/>
      <c r="BH501" s="62"/>
      <c r="BI501" s="62"/>
      <c r="BJ501" s="62"/>
      <c r="BK501" s="62"/>
      <c r="BL501" s="62"/>
      <c r="BM501" s="62"/>
      <c r="BN501" s="62"/>
      <c r="BO501" s="62"/>
      <c r="BP501" s="62"/>
      <c r="BQ501" s="62"/>
      <c r="BR501" s="62"/>
      <c r="BS501" s="62"/>
      <c r="BT501" s="62"/>
      <c r="BU501" s="62"/>
      <c r="BV501" s="62"/>
      <c r="BW501" s="62"/>
      <c r="BX501" s="62"/>
      <c r="BY501" s="62"/>
      <c r="BZ501" s="62"/>
      <c r="CA501" s="62"/>
      <c r="CB501" s="62"/>
      <c r="CC501" s="62"/>
      <c r="CD501" s="62"/>
      <c r="CE501" s="62"/>
      <c r="CF501" s="62"/>
      <c r="CG501" s="62"/>
      <c r="CH501" s="62"/>
      <c r="CI501" s="62"/>
      <c r="CJ501" s="62"/>
      <c r="CK501" s="62"/>
      <c r="CL501" s="62"/>
      <c r="CM501" s="62"/>
      <c r="CN501" s="62"/>
      <c r="CO501" s="62"/>
      <c r="CP501" s="62"/>
      <c r="CQ501" s="62"/>
      <c r="CR501" s="62"/>
    </row>
    <row r="502" spans="2:96" ht="12.75" customHeight="1">
      <c r="B502" s="1274" t="s">
        <v>455</v>
      </c>
      <c r="C502" s="1275"/>
      <c r="D502" s="1275"/>
      <c r="E502" s="1275"/>
      <c r="F502" s="1275"/>
      <c r="G502" s="1275"/>
      <c r="H502" s="1276"/>
      <c r="I502" s="76" t="s">
        <v>456</v>
      </c>
      <c r="J502" s="76"/>
      <c r="K502" s="76"/>
      <c r="L502" s="76"/>
      <c r="M502" s="76"/>
      <c r="N502" s="76"/>
      <c r="O502" s="76"/>
      <c r="P502" s="76"/>
      <c r="Q502" s="76"/>
      <c r="R502" s="76"/>
      <c r="S502" s="76"/>
      <c r="T502" s="76"/>
      <c r="U502" s="76"/>
      <c r="V502" s="76"/>
      <c r="W502" s="76"/>
      <c r="X502" s="29"/>
      <c r="Y502" s="29"/>
      <c r="AC502" s="1173" t="s">
        <v>671</v>
      </c>
      <c r="AD502" s="1108"/>
      <c r="AE502" s="1108"/>
      <c r="AF502" s="1108"/>
      <c r="AG502" s="79" t="s">
        <v>450</v>
      </c>
      <c r="AH502" s="1109"/>
      <c r="AI502" s="1109"/>
      <c r="AJ502" s="1109"/>
      <c r="AK502" s="1114"/>
      <c r="AM502" s="62"/>
      <c r="AN502" s="62"/>
      <c r="AO502" s="62"/>
      <c r="AP502" s="62"/>
      <c r="AQ502" s="62"/>
      <c r="AR502" s="62"/>
      <c r="AS502" s="62"/>
      <c r="AT502" s="62"/>
      <c r="AU502" s="62"/>
      <c r="AV502" s="62"/>
      <c r="AW502" s="62"/>
      <c r="AX502" s="62"/>
      <c r="AY502" s="62"/>
      <c r="AZ502" s="62"/>
      <c r="BA502" s="62"/>
      <c r="BB502" s="62"/>
      <c r="BC502" s="62"/>
      <c r="BD502" s="62"/>
      <c r="BE502" s="62"/>
      <c r="BF502" s="62"/>
      <c r="BG502" s="62"/>
      <c r="BH502" s="62"/>
      <c r="BI502" s="62"/>
      <c r="BJ502" s="62"/>
      <c r="BK502" s="62"/>
      <c r="BL502" s="62"/>
      <c r="BM502" s="62"/>
      <c r="BN502" s="62"/>
      <c r="BO502" s="62"/>
      <c r="BP502" s="62"/>
      <c r="BQ502" s="62"/>
      <c r="BR502" s="62"/>
      <c r="BS502" s="62"/>
      <c r="BT502" s="62"/>
      <c r="BU502" s="62"/>
      <c r="BV502" s="62"/>
      <c r="BW502" s="62"/>
      <c r="BX502" s="62"/>
      <c r="BY502" s="62"/>
      <c r="BZ502" s="62"/>
      <c r="CA502" s="62"/>
      <c r="CB502" s="62"/>
      <c r="CC502" s="62"/>
      <c r="CD502" s="62"/>
      <c r="CE502" s="62"/>
      <c r="CF502" s="62"/>
      <c r="CG502" s="62"/>
      <c r="CH502" s="62"/>
      <c r="CI502" s="62"/>
      <c r="CJ502" s="62"/>
      <c r="CK502" s="62"/>
      <c r="CL502" s="62"/>
      <c r="CM502" s="62"/>
      <c r="CN502" s="62"/>
      <c r="CO502" s="62"/>
      <c r="CP502" s="62"/>
      <c r="CQ502" s="62"/>
      <c r="CR502" s="62"/>
    </row>
    <row r="503" spans="2:96" ht="12.75">
      <c r="B503" s="1277"/>
      <c r="C503" s="1278"/>
      <c r="D503" s="1278"/>
      <c r="E503" s="1278"/>
      <c r="F503" s="1278"/>
      <c r="G503" s="1278"/>
      <c r="H503" s="1279"/>
      <c r="I503" s="29" t="s">
        <v>457</v>
      </c>
      <c r="J503" s="29"/>
      <c r="K503" s="29"/>
      <c r="L503" s="29"/>
      <c r="M503" s="29"/>
      <c r="N503" s="29"/>
      <c r="O503" s="29"/>
      <c r="P503" s="29"/>
      <c r="Q503" s="29"/>
      <c r="R503" s="29"/>
      <c r="S503" s="29"/>
      <c r="T503" s="29"/>
      <c r="U503" s="29"/>
      <c r="V503" s="29"/>
      <c r="W503" s="29"/>
      <c r="X503" s="29"/>
      <c r="Y503" s="29"/>
      <c r="AC503" s="1173" t="s">
        <v>671</v>
      </c>
      <c r="AD503" s="1108"/>
      <c r="AE503" s="1108"/>
      <c r="AF503" s="1108"/>
      <c r="AG503" s="79" t="s">
        <v>450</v>
      </c>
      <c r="AH503" s="1109"/>
      <c r="AI503" s="1109"/>
      <c r="AJ503" s="1109"/>
      <c r="AK503" s="1114"/>
      <c r="AM503" s="62"/>
      <c r="AN503" s="62"/>
      <c r="AO503" s="62"/>
      <c r="AP503" s="62"/>
      <c r="AQ503" s="62"/>
      <c r="AR503" s="62"/>
      <c r="AS503" s="62"/>
      <c r="AT503" s="62"/>
      <c r="AU503" s="62"/>
      <c r="AV503" s="62"/>
      <c r="AW503" s="62"/>
      <c r="AX503" s="62"/>
      <c r="AY503" s="62"/>
      <c r="AZ503" s="62"/>
      <c r="BA503" s="62"/>
      <c r="BB503" s="62"/>
      <c r="BC503" s="62"/>
      <c r="BD503" s="62"/>
      <c r="BE503" s="62"/>
      <c r="BF503" s="62"/>
      <c r="BG503" s="62"/>
      <c r="BH503" s="62"/>
      <c r="BI503" s="62"/>
      <c r="BJ503" s="62"/>
      <c r="BK503" s="62"/>
      <c r="BL503" s="62"/>
      <c r="BM503" s="62"/>
      <c r="BN503" s="62"/>
      <c r="BO503" s="62"/>
      <c r="BP503" s="62"/>
      <c r="BQ503" s="62"/>
      <c r="BR503" s="62"/>
      <c r="BS503" s="62"/>
      <c r="BT503" s="62"/>
      <c r="BU503" s="62"/>
      <c r="BV503" s="62"/>
      <c r="BW503" s="62"/>
      <c r="BX503" s="62"/>
      <c r="BY503" s="62"/>
      <c r="BZ503" s="62"/>
      <c r="CA503" s="62"/>
      <c r="CB503" s="62"/>
      <c r="CC503" s="62"/>
      <c r="CD503" s="62"/>
      <c r="CE503" s="62"/>
      <c r="CF503" s="62"/>
      <c r="CG503" s="62"/>
      <c r="CH503" s="62"/>
      <c r="CI503" s="62"/>
      <c r="CJ503" s="62"/>
      <c r="CK503" s="62"/>
      <c r="CL503" s="62"/>
      <c r="CM503" s="62"/>
      <c r="CN503" s="62"/>
      <c r="CO503" s="62"/>
      <c r="CP503" s="62"/>
      <c r="CQ503" s="62"/>
      <c r="CR503" s="62"/>
    </row>
    <row r="504" spans="2:96" ht="12.75">
      <c r="B504" s="1277"/>
      <c r="C504" s="1278"/>
      <c r="D504" s="1278"/>
      <c r="E504" s="1278"/>
      <c r="F504" s="1278"/>
      <c r="G504" s="1278"/>
      <c r="H504" s="1279"/>
      <c r="I504" s="29" t="s">
        <v>458</v>
      </c>
      <c r="J504" s="29"/>
      <c r="K504" s="29"/>
      <c r="L504" s="29"/>
      <c r="M504" s="29"/>
      <c r="N504" s="29"/>
      <c r="O504" s="29"/>
      <c r="P504" s="29"/>
      <c r="Q504" s="29"/>
      <c r="R504" s="29"/>
      <c r="S504" s="29"/>
      <c r="T504" s="29"/>
      <c r="U504" s="29"/>
      <c r="V504" s="29"/>
      <c r="W504" s="29"/>
      <c r="X504" s="29"/>
      <c r="Y504" s="29"/>
      <c r="AC504" s="1173">
        <v>10</v>
      </c>
      <c r="AD504" s="1108"/>
      <c r="AE504" s="1108"/>
      <c r="AF504" s="1108"/>
      <c r="AG504" s="79" t="s">
        <v>450</v>
      </c>
      <c r="AH504" s="1109">
        <v>2019</v>
      </c>
      <c r="AI504" s="1109"/>
      <c r="AJ504" s="1109"/>
      <c r="AK504" s="1114"/>
      <c r="AM504" s="62"/>
      <c r="AN504" s="62"/>
      <c r="AO504" s="62"/>
      <c r="AP504" s="62"/>
      <c r="AQ504" s="62"/>
      <c r="AR504" s="62"/>
      <c r="AS504" s="62"/>
      <c r="AT504" s="62"/>
      <c r="AU504" s="62"/>
      <c r="AV504" s="62"/>
      <c r="AW504" s="62"/>
      <c r="AX504" s="62"/>
      <c r="AY504" s="62"/>
      <c r="AZ504" s="62"/>
      <c r="BA504" s="62"/>
      <c r="BB504" s="62"/>
      <c r="BC504" s="62"/>
      <c r="BD504" s="62"/>
      <c r="BE504" s="62"/>
      <c r="BF504" s="62"/>
      <c r="BG504" s="62"/>
      <c r="BH504" s="62"/>
      <c r="BI504" s="62"/>
      <c r="BJ504" s="62"/>
      <c r="BK504" s="62"/>
      <c r="BL504" s="62"/>
      <c r="BM504" s="62"/>
      <c r="BN504" s="62"/>
      <c r="BO504" s="62"/>
      <c r="BP504" s="62"/>
      <c r="BQ504" s="62"/>
      <c r="BR504" s="62"/>
      <c r="BS504" s="62"/>
      <c r="BT504" s="62"/>
      <c r="BU504" s="62"/>
      <c r="BV504" s="62"/>
      <c r="BW504" s="62"/>
      <c r="BX504" s="62"/>
      <c r="BY504" s="62"/>
      <c r="BZ504" s="62"/>
      <c r="CA504" s="62"/>
      <c r="CB504" s="62"/>
      <c r="CC504" s="62"/>
      <c r="CD504" s="62"/>
      <c r="CE504" s="62"/>
      <c r="CF504" s="62"/>
    </row>
    <row r="505" spans="2:96" ht="12.75" customHeight="1">
      <c r="B505" s="1277"/>
      <c r="C505" s="1278"/>
      <c r="D505" s="1278"/>
      <c r="E505" s="1278"/>
      <c r="F505" s="1278"/>
      <c r="G505" s="1278"/>
      <c r="H505" s="1279"/>
      <c r="I505" s="29" t="s">
        <v>459</v>
      </c>
      <c r="J505" s="29"/>
      <c r="K505" s="29"/>
      <c r="L505" s="29"/>
      <c r="M505" s="29"/>
      <c r="N505" s="29"/>
      <c r="O505" s="29"/>
      <c r="P505" s="29"/>
      <c r="Q505" s="29"/>
      <c r="R505" s="29"/>
      <c r="S505" s="29"/>
      <c r="T505" s="29"/>
      <c r="U505" s="29"/>
      <c r="V505" s="29"/>
      <c r="W505" s="29"/>
      <c r="X505" s="29"/>
      <c r="Y505" s="29"/>
      <c r="AC505" s="1173">
        <v>5</v>
      </c>
      <c r="AD505" s="1108"/>
      <c r="AE505" s="1108"/>
      <c r="AF505" s="1108"/>
      <c r="AG505" s="79" t="s">
        <v>450</v>
      </c>
      <c r="AH505" s="1109">
        <v>2020</v>
      </c>
      <c r="AI505" s="1109"/>
      <c r="AJ505" s="1109"/>
      <c r="AK505" s="1114"/>
      <c r="AM505" s="62"/>
      <c r="AN505" s="62"/>
      <c r="AO505" s="62"/>
      <c r="AP505" s="62"/>
      <c r="AQ505" s="62"/>
      <c r="AR505" s="62"/>
      <c r="AS505" s="62"/>
      <c r="AT505" s="62"/>
      <c r="AU505" s="62"/>
      <c r="AV505" s="62"/>
      <c r="AW505" s="62"/>
      <c r="AX505" s="62"/>
      <c r="AY505" s="62"/>
      <c r="AZ505" s="62"/>
      <c r="BA505" s="62"/>
      <c r="BB505" s="62"/>
      <c r="BC505" s="62"/>
      <c r="BD505" s="62"/>
      <c r="BE505" s="62"/>
      <c r="BF505" s="62"/>
      <c r="BG505" s="62"/>
      <c r="BH505" s="62"/>
      <c r="BI505" s="62"/>
      <c r="BJ505" s="62"/>
      <c r="BK505" s="62"/>
      <c r="BL505" s="62"/>
      <c r="BM505" s="62"/>
      <c r="BN505" s="62"/>
      <c r="BO505" s="62"/>
      <c r="BP505" s="62"/>
      <c r="BQ505" s="62"/>
      <c r="BR505" s="62"/>
      <c r="BS505" s="62"/>
      <c r="BT505" s="62"/>
      <c r="BU505" s="62"/>
      <c r="BV505" s="62"/>
      <c r="BW505" s="62"/>
      <c r="BX505" s="62"/>
      <c r="BY505" s="62"/>
      <c r="BZ505" s="62"/>
      <c r="CA505" s="62"/>
      <c r="CB505" s="62"/>
      <c r="CC505" s="62"/>
      <c r="CD505" s="62"/>
      <c r="CE505" s="62"/>
      <c r="CF505" s="62"/>
    </row>
    <row r="506" spans="2:96" ht="13.7" customHeight="1">
      <c r="B506" s="1277"/>
      <c r="C506" s="1278"/>
      <c r="D506" s="1278"/>
      <c r="E506" s="1278"/>
      <c r="F506" s="1278"/>
      <c r="G506" s="1278"/>
      <c r="H506" s="1279"/>
      <c r="I506" s="84" t="s">
        <v>460</v>
      </c>
      <c r="J506" s="84"/>
      <c r="K506" s="84"/>
      <c r="L506" s="84"/>
      <c r="M506" s="84"/>
      <c r="N506" s="84"/>
      <c r="O506" s="84"/>
      <c r="P506" s="84"/>
      <c r="Q506" s="84"/>
      <c r="R506" s="84"/>
      <c r="S506" s="84"/>
      <c r="T506" s="84"/>
      <c r="U506" s="84"/>
      <c r="V506" s="84"/>
      <c r="W506" s="84"/>
      <c r="X506" s="84"/>
      <c r="Y506" s="84"/>
      <c r="Z506" s="84"/>
      <c r="AA506" s="84"/>
      <c r="AB506" s="84"/>
      <c r="AC506" s="1173">
        <v>7</v>
      </c>
      <c r="AD506" s="1108"/>
      <c r="AE506" s="1108"/>
      <c r="AF506" s="1108"/>
      <c r="AG506" s="69" t="s">
        <v>450</v>
      </c>
      <c r="AH506" s="1109">
        <v>2020</v>
      </c>
      <c r="AI506" s="1109"/>
      <c r="AJ506" s="1109"/>
      <c r="AK506" s="1114"/>
      <c r="AM506" s="62"/>
      <c r="AN506" s="62"/>
      <c r="AO506" s="62"/>
      <c r="AP506" s="62"/>
      <c r="AQ506" s="62"/>
      <c r="AR506" s="62"/>
      <c r="AS506" s="62"/>
      <c r="AT506" s="62"/>
      <c r="AU506" s="62"/>
      <c r="AV506" s="62"/>
      <c r="AW506" s="62"/>
      <c r="AX506" s="62"/>
      <c r="AY506" s="62"/>
      <c r="AZ506" s="62"/>
      <c r="BA506" s="62"/>
      <c r="BB506" s="62"/>
      <c r="BC506" s="62"/>
      <c r="BD506" s="62"/>
      <c r="BE506" s="62"/>
      <c r="BF506" s="62"/>
      <c r="BG506" s="62"/>
      <c r="BH506" s="62"/>
      <c r="BI506" s="62"/>
      <c r="BJ506" s="62"/>
      <c r="BK506" s="62"/>
      <c r="BL506" s="62"/>
      <c r="BM506" s="62"/>
      <c r="BN506" s="62"/>
      <c r="BO506" s="62"/>
      <c r="BP506" s="62"/>
      <c r="BQ506" s="62"/>
      <c r="BR506" s="62"/>
      <c r="BS506" s="62"/>
      <c r="BT506" s="62"/>
      <c r="BU506" s="62"/>
      <c r="BV506" s="62"/>
      <c r="BW506" s="62"/>
      <c r="BX506" s="62"/>
      <c r="BY506" s="62"/>
      <c r="BZ506" s="62"/>
      <c r="CA506" s="62"/>
      <c r="CB506" s="62"/>
      <c r="CC506" s="62"/>
      <c r="CD506" s="62"/>
      <c r="CE506" s="62"/>
      <c r="CF506" s="62"/>
    </row>
    <row r="507" spans="2:96" ht="12.75">
      <c r="B507" s="1274" t="s">
        <v>461</v>
      </c>
      <c r="C507" s="1275"/>
      <c r="D507" s="1275"/>
      <c r="E507" s="1275"/>
      <c r="F507" s="1275"/>
      <c r="G507" s="1275"/>
      <c r="H507" s="1276"/>
      <c r="I507" s="76" t="s">
        <v>462</v>
      </c>
      <c r="J507" s="76"/>
      <c r="K507" s="76"/>
      <c r="L507" s="76"/>
      <c r="M507" s="76"/>
      <c r="N507" s="76"/>
      <c r="O507" s="76"/>
      <c r="P507" s="76"/>
      <c r="Q507" s="76"/>
      <c r="R507" s="76"/>
      <c r="S507" s="76"/>
      <c r="T507" s="76"/>
      <c r="U507" s="76"/>
      <c r="V507" s="76"/>
      <c r="W507" s="76"/>
      <c r="X507" s="29"/>
      <c r="Y507" s="29"/>
      <c r="AC507" s="1173">
        <v>9</v>
      </c>
      <c r="AD507" s="1108"/>
      <c r="AE507" s="1108"/>
      <c r="AF507" s="1108"/>
      <c r="AG507" s="79" t="s">
        <v>450</v>
      </c>
      <c r="AH507" s="1108">
        <v>2019</v>
      </c>
      <c r="AI507" s="1109"/>
      <c r="AJ507" s="1109"/>
      <c r="AK507" s="1114"/>
      <c r="AM507" s="62"/>
      <c r="AN507" s="62"/>
      <c r="AO507" s="62"/>
      <c r="AP507" s="62"/>
      <c r="AQ507" s="62"/>
      <c r="AR507" s="62"/>
      <c r="AS507" s="62"/>
      <c r="AT507" s="62"/>
      <c r="AU507" s="62"/>
      <c r="AV507" s="62"/>
      <c r="AW507" s="62"/>
      <c r="AX507" s="62"/>
      <c r="AY507" s="62"/>
      <c r="AZ507" s="62"/>
      <c r="BA507" s="62"/>
      <c r="BB507" s="62"/>
      <c r="BC507" s="62"/>
      <c r="BD507" s="62"/>
      <c r="BE507" s="62"/>
      <c r="BF507" s="62"/>
      <c r="BG507" s="62"/>
      <c r="BH507" s="62"/>
      <c r="BI507" s="62"/>
      <c r="BJ507" s="62"/>
      <c r="BK507" s="62"/>
      <c r="BL507" s="62"/>
      <c r="BM507" s="62"/>
      <c r="BN507" s="62"/>
      <c r="BO507" s="62"/>
      <c r="BP507" s="62"/>
      <c r="BQ507" s="62"/>
      <c r="BR507" s="62"/>
      <c r="BS507" s="62"/>
      <c r="BT507" s="62"/>
      <c r="BU507" s="62"/>
      <c r="BV507" s="62"/>
      <c r="BW507" s="62"/>
      <c r="BX507" s="62"/>
      <c r="BY507" s="62"/>
      <c r="BZ507" s="62"/>
      <c r="CA507" s="62"/>
      <c r="CB507" s="62"/>
      <c r="CC507" s="62"/>
      <c r="CD507" s="62"/>
      <c r="CE507" s="62"/>
      <c r="CF507" s="62"/>
    </row>
    <row r="508" spans="2:96" ht="12.75">
      <c r="B508" s="1277"/>
      <c r="C508" s="1278"/>
      <c r="D508" s="1278"/>
      <c r="E508" s="1278"/>
      <c r="F508" s="1278"/>
      <c r="G508" s="1278"/>
      <c r="H508" s="1279"/>
      <c r="I508" s="29" t="s">
        <v>463</v>
      </c>
      <c r="J508" s="29"/>
      <c r="K508" s="29"/>
      <c r="L508" s="29"/>
      <c r="M508" s="29"/>
      <c r="N508" s="29"/>
      <c r="O508" s="29"/>
      <c r="P508" s="29"/>
      <c r="Q508" s="29"/>
      <c r="R508" s="29"/>
      <c r="S508" s="29"/>
      <c r="T508" s="29"/>
      <c r="U508" s="29"/>
      <c r="V508" s="29"/>
      <c r="W508" s="29"/>
      <c r="X508" s="29"/>
      <c r="Y508" s="29"/>
      <c r="AC508" s="1173">
        <v>10</v>
      </c>
      <c r="AD508" s="1108"/>
      <c r="AE508" s="1108"/>
      <c r="AF508" s="1108"/>
      <c r="AG508" s="79" t="s">
        <v>450</v>
      </c>
      <c r="AH508" s="1108">
        <v>2019</v>
      </c>
      <c r="AI508" s="1109"/>
      <c r="AJ508" s="1109"/>
      <c r="AK508" s="1114"/>
      <c r="AM508" s="62"/>
      <c r="AN508" s="62"/>
      <c r="AO508" s="62"/>
      <c r="AP508" s="62"/>
      <c r="AQ508" s="62"/>
      <c r="AR508" s="62"/>
      <c r="AS508" s="62"/>
      <c r="AT508" s="62"/>
      <c r="AU508" s="62"/>
      <c r="AV508" s="62"/>
      <c r="AW508" s="62"/>
      <c r="AX508" s="62"/>
      <c r="AY508" s="62"/>
      <c r="AZ508" s="62"/>
      <c r="BA508" s="62"/>
      <c r="BB508" s="62"/>
      <c r="BC508" s="62"/>
      <c r="BD508" s="62"/>
      <c r="BE508" s="62"/>
      <c r="BF508" s="62"/>
      <c r="BG508" s="62"/>
      <c r="BH508" s="62"/>
      <c r="BI508" s="62"/>
      <c r="BJ508" s="62"/>
      <c r="BK508" s="62"/>
      <c r="BL508" s="62"/>
      <c r="BM508" s="62"/>
      <c r="BN508" s="62"/>
      <c r="BO508" s="62"/>
      <c r="BP508" s="62"/>
      <c r="BQ508" s="62"/>
      <c r="BR508" s="62"/>
      <c r="BS508" s="62"/>
      <c r="BT508" s="62"/>
      <c r="BU508" s="62"/>
      <c r="BV508" s="62"/>
      <c r="BW508" s="62"/>
      <c r="BX508" s="62"/>
      <c r="BY508" s="62"/>
      <c r="BZ508" s="62"/>
      <c r="CA508" s="62"/>
      <c r="CB508" s="62"/>
      <c r="CC508" s="62"/>
      <c r="CD508" s="62"/>
      <c r="CE508" s="62"/>
      <c r="CF508" s="62"/>
    </row>
    <row r="509" spans="2:96" ht="12.75">
      <c r="B509" s="1277"/>
      <c r="C509" s="1278"/>
      <c r="D509" s="1278"/>
      <c r="E509" s="1278"/>
      <c r="F509" s="1278"/>
      <c r="G509" s="1278"/>
      <c r="H509" s="1279"/>
      <c r="I509" s="84" t="s">
        <v>464</v>
      </c>
      <c r="J509" s="84"/>
      <c r="K509" s="84"/>
      <c r="L509" s="84"/>
      <c r="M509" s="84"/>
      <c r="N509" s="84"/>
      <c r="O509" s="84"/>
      <c r="P509" s="84"/>
      <c r="Q509" s="84"/>
      <c r="R509" s="84"/>
      <c r="S509" s="84"/>
      <c r="T509" s="84"/>
      <c r="U509" s="84"/>
      <c r="V509" s="84"/>
      <c r="W509" s="84"/>
      <c r="X509" s="84"/>
      <c r="Y509" s="84"/>
      <c r="Z509" s="84"/>
      <c r="AA509" s="84"/>
      <c r="AB509" s="84"/>
      <c r="AC509" s="1173">
        <v>4</v>
      </c>
      <c r="AD509" s="1108"/>
      <c r="AE509" s="1108"/>
      <c r="AF509" s="1108"/>
      <c r="AG509" s="69" t="s">
        <v>450</v>
      </c>
      <c r="AH509" s="1108">
        <v>2020</v>
      </c>
      <c r="AI509" s="1109"/>
      <c r="AJ509" s="1109"/>
      <c r="AK509" s="1114"/>
      <c r="AM509" s="62"/>
      <c r="AN509" s="62"/>
      <c r="AO509" s="62"/>
      <c r="AP509" s="62"/>
      <c r="AQ509" s="62"/>
      <c r="AR509" s="62"/>
      <c r="AS509" s="62"/>
      <c r="AT509" s="62"/>
      <c r="AU509" s="62"/>
      <c r="AV509" s="62"/>
      <c r="AW509" s="62"/>
      <c r="AX509" s="62"/>
      <c r="AY509" s="62"/>
      <c r="AZ509" s="62"/>
      <c r="BA509" s="62"/>
      <c r="BB509" s="62"/>
      <c r="BC509" s="62"/>
      <c r="BD509" s="62"/>
      <c r="BE509" s="62"/>
      <c r="BF509" s="62"/>
      <c r="BG509" s="62"/>
      <c r="BH509" s="62"/>
      <c r="BI509" s="62"/>
      <c r="BJ509" s="62"/>
      <c r="BK509" s="62"/>
      <c r="BL509" s="62"/>
      <c r="BM509" s="62"/>
      <c r="BN509" s="62"/>
      <c r="BO509" s="62"/>
      <c r="BP509" s="62"/>
      <c r="BQ509" s="62"/>
      <c r="BR509" s="62"/>
      <c r="BS509" s="62"/>
      <c r="BT509" s="62"/>
      <c r="BU509" s="62"/>
      <c r="BV509" s="62"/>
      <c r="BW509" s="62"/>
      <c r="BX509" s="62"/>
      <c r="BY509" s="62"/>
      <c r="BZ509" s="62"/>
      <c r="CA509" s="62"/>
      <c r="CB509" s="62"/>
      <c r="CC509" s="62"/>
      <c r="CD509" s="62"/>
      <c r="CE509" s="62"/>
      <c r="CF509" s="62"/>
    </row>
    <row r="510" spans="2:96" ht="12.75">
      <c r="B510" s="1274" t="s">
        <v>465</v>
      </c>
      <c r="C510" s="1275"/>
      <c r="D510" s="1275"/>
      <c r="E510" s="1275"/>
      <c r="F510" s="1275"/>
      <c r="G510" s="1275"/>
      <c r="H510" s="1276"/>
      <c r="I510" s="76" t="s">
        <v>462</v>
      </c>
      <c r="J510" s="76"/>
      <c r="K510" s="76"/>
      <c r="L510" s="76"/>
      <c r="M510" s="76"/>
      <c r="N510" s="76"/>
      <c r="O510" s="76"/>
      <c r="P510" s="76"/>
      <c r="Q510" s="76"/>
      <c r="R510" s="76"/>
      <c r="S510" s="76"/>
      <c r="T510" s="76"/>
      <c r="U510" s="76"/>
      <c r="V510" s="76"/>
      <c r="W510" s="76"/>
      <c r="X510" s="76"/>
      <c r="Y510" s="76"/>
      <c r="Z510" s="76"/>
      <c r="AA510" s="76"/>
      <c r="AB510" s="76"/>
      <c r="AC510" s="1173">
        <v>9</v>
      </c>
      <c r="AD510" s="1108"/>
      <c r="AE510" s="1108"/>
      <c r="AF510" s="1108"/>
      <c r="AG510" s="220" t="s">
        <v>450</v>
      </c>
      <c r="AH510" s="1108">
        <v>2019</v>
      </c>
      <c r="AI510" s="1109"/>
      <c r="AJ510" s="1109"/>
      <c r="AK510" s="1114"/>
      <c r="AM510" s="62" t="s">
        <v>532</v>
      </c>
      <c r="AN510" s="62"/>
      <c r="AO510" s="62"/>
      <c r="AP510" s="62"/>
      <c r="AQ510" s="62"/>
      <c r="AR510" s="62"/>
      <c r="AS510" s="62"/>
      <c r="AT510" s="62"/>
      <c r="AU510" s="62"/>
      <c r="AV510" s="62"/>
      <c r="AW510" s="62"/>
      <c r="AX510" s="62"/>
      <c r="AY510" s="62"/>
      <c r="AZ510" s="62"/>
      <c r="BA510" s="62"/>
      <c r="BB510" s="62"/>
      <c r="BC510" s="62"/>
      <c r="BD510" s="62"/>
      <c r="BE510" s="62"/>
      <c r="BF510" s="62"/>
      <c r="BG510" s="62"/>
      <c r="BH510" s="62"/>
      <c r="BI510" s="62"/>
      <c r="BJ510" s="62"/>
      <c r="BK510" s="62"/>
      <c r="BL510" s="62"/>
      <c r="BM510" s="62"/>
      <c r="BN510" s="62"/>
      <c r="BO510" s="62"/>
      <c r="BP510" s="62"/>
      <c r="BQ510" s="62"/>
      <c r="BR510" s="62"/>
      <c r="BS510" s="62"/>
      <c r="BT510" s="62"/>
      <c r="BU510" s="62"/>
      <c r="BV510" s="62"/>
      <c r="BW510" s="62"/>
      <c r="BX510" s="62"/>
      <c r="BY510" s="62"/>
      <c r="BZ510" s="62"/>
      <c r="CA510" s="62"/>
      <c r="CB510" s="62"/>
      <c r="CC510" s="62"/>
      <c r="CD510" s="62"/>
      <c r="CE510" s="62"/>
      <c r="CF510" s="62"/>
    </row>
    <row r="511" spans="2:96" ht="12.75">
      <c r="B511" s="1277"/>
      <c r="C511" s="1278"/>
      <c r="D511" s="1278"/>
      <c r="E511" s="1278"/>
      <c r="F511" s="1278"/>
      <c r="G511" s="1278"/>
      <c r="H511" s="1279"/>
      <c r="I511" s="29" t="s">
        <v>463</v>
      </c>
      <c r="J511" s="29"/>
      <c r="K511" s="29"/>
      <c r="L511" s="29"/>
      <c r="M511" s="29"/>
      <c r="N511" s="29"/>
      <c r="O511" s="29"/>
      <c r="P511" s="29"/>
      <c r="Q511" s="29"/>
      <c r="R511" s="29"/>
      <c r="S511" s="29"/>
      <c r="T511" s="29"/>
      <c r="U511" s="29"/>
      <c r="V511" s="29"/>
      <c r="W511" s="29"/>
      <c r="X511" s="29"/>
      <c r="Y511" s="29"/>
      <c r="Z511" s="29"/>
      <c r="AA511" s="29"/>
      <c r="AB511" s="29"/>
      <c r="AC511" s="1173">
        <v>10</v>
      </c>
      <c r="AD511" s="1108"/>
      <c r="AE511" s="1108"/>
      <c r="AF511" s="1108"/>
      <c r="AG511" s="79" t="s">
        <v>450</v>
      </c>
      <c r="AH511" s="1108">
        <v>2019</v>
      </c>
      <c r="AI511" s="1109"/>
      <c r="AJ511" s="1109"/>
      <c r="AK511" s="1114"/>
      <c r="AM511" s="62" t="s">
        <v>533</v>
      </c>
      <c r="AN511" s="62"/>
      <c r="AO511" s="62"/>
      <c r="AP511" s="62"/>
      <c r="AQ511" s="62"/>
      <c r="AR511" s="62"/>
      <c r="AS511" s="62"/>
      <c r="AT511" s="62"/>
      <c r="AU511" s="62"/>
      <c r="AV511" s="62"/>
      <c r="AW511" s="62"/>
      <c r="AX511" s="62"/>
      <c r="AY511" s="62"/>
      <c r="AZ511" s="62"/>
      <c r="BA511" s="62"/>
      <c r="BB511" s="62"/>
      <c r="BC511" s="62"/>
      <c r="BD511" s="62"/>
      <c r="BE511" s="62"/>
      <c r="BF511" s="62"/>
      <c r="BG511" s="62"/>
      <c r="BH511" s="62"/>
      <c r="BI511" s="62"/>
      <c r="BJ511" s="62"/>
      <c r="BK511" s="62"/>
      <c r="BL511" s="62"/>
      <c r="BM511" s="62"/>
      <c r="BN511" s="62"/>
      <c r="BO511" s="62"/>
      <c r="BP511" s="62"/>
      <c r="BQ511" s="62"/>
      <c r="BR511" s="62"/>
      <c r="BS511" s="62"/>
      <c r="BT511" s="62"/>
      <c r="BU511" s="62"/>
      <c r="BV511" s="62"/>
      <c r="BW511" s="62"/>
      <c r="BX511" s="62"/>
      <c r="BY511" s="62"/>
      <c r="BZ511" s="62"/>
      <c r="CA511" s="62"/>
      <c r="CB511" s="62"/>
      <c r="CC511" s="62"/>
      <c r="CD511" s="62"/>
      <c r="CE511" s="62"/>
      <c r="CF511" s="62"/>
    </row>
    <row r="512" spans="2:96" ht="12.75">
      <c r="B512" s="1349"/>
      <c r="C512" s="1350"/>
      <c r="D512" s="1350"/>
      <c r="E512" s="1350"/>
      <c r="F512" s="1350"/>
      <c r="G512" s="1350"/>
      <c r="H512" s="1351"/>
      <c r="I512" s="84" t="s">
        <v>464</v>
      </c>
      <c r="J512" s="84"/>
      <c r="K512" s="84"/>
      <c r="L512" s="84"/>
      <c r="M512" s="84"/>
      <c r="N512" s="84"/>
      <c r="O512" s="84"/>
      <c r="P512" s="84"/>
      <c r="Q512" s="84"/>
      <c r="R512" s="84"/>
      <c r="S512" s="84"/>
      <c r="T512" s="84"/>
      <c r="U512" s="84"/>
      <c r="V512" s="84"/>
      <c r="W512" s="84"/>
      <c r="X512" s="84"/>
      <c r="Y512" s="84"/>
      <c r="Z512" s="84"/>
      <c r="AA512" s="84"/>
      <c r="AB512" s="84"/>
      <c r="AC512" s="1173">
        <v>4</v>
      </c>
      <c r="AD512" s="1108"/>
      <c r="AE512" s="1108"/>
      <c r="AF512" s="1108"/>
      <c r="AG512" s="69" t="s">
        <v>450</v>
      </c>
      <c r="AH512" s="1108">
        <v>2020</v>
      </c>
      <c r="AI512" s="1109"/>
      <c r="AJ512" s="1109"/>
      <c r="AK512" s="1114"/>
      <c r="AM512" s="62"/>
      <c r="AN512" s="62"/>
      <c r="AO512" s="62"/>
      <c r="AP512" s="62"/>
      <c r="AQ512" s="62"/>
      <c r="AR512" s="62"/>
      <c r="AS512" s="62"/>
      <c r="AT512" s="62"/>
      <c r="AU512" s="62"/>
      <c r="AV512" s="62"/>
      <c r="AW512" s="62"/>
      <c r="AX512" s="62"/>
      <c r="AY512" s="62"/>
      <c r="AZ512" s="62"/>
      <c r="BA512" s="62"/>
      <c r="BB512" s="62"/>
      <c r="BC512" s="62"/>
      <c r="BD512" s="62"/>
      <c r="BE512" s="62"/>
      <c r="BF512" s="62"/>
      <c r="BG512" s="62"/>
      <c r="BH512" s="62"/>
      <c r="BI512" s="62"/>
      <c r="BJ512" s="62"/>
      <c r="BK512" s="62"/>
      <c r="BL512" s="62"/>
      <c r="BM512" s="62"/>
      <c r="BN512" s="62"/>
      <c r="BO512" s="62"/>
      <c r="BP512" s="62"/>
      <c r="BQ512" s="62"/>
      <c r="BR512" s="62"/>
      <c r="BS512" s="62"/>
      <c r="BT512" s="62"/>
      <c r="BU512" s="62"/>
      <c r="BV512" s="62"/>
      <c r="BW512" s="62"/>
      <c r="BX512" s="62"/>
      <c r="BY512" s="62"/>
      <c r="BZ512" s="62"/>
      <c r="CA512" s="62"/>
      <c r="CB512" s="62"/>
      <c r="CC512" s="62"/>
      <c r="CD512" s="62"/>
      <c r="CE512" s="62"/>
      <c r="CF512" s="62"/>
    </row>
    <row r="513" spans="2:96" ht="12.75">
      <c r="B513" s="1274" t="s">
        <v>466</v>
      </c>
      <c r="C513" s="1275"/>
      <c r="D513" s="1275"/>
      <c r="E513" s="1275"/>
      <c r="F513" s="1275"/>
      <c r="G513" s="1275"/>
      <c r="H513" s="1276"/>
      <c r="I513" s="75" t="s">
        <v>467</v>
      </c>
      <c r="J513" s="76"/>
      <c r="K513" s="76"/>
      <c r="L513" s="76"/>
      <c r="M513" s="76"/>
      <c r="N513" s="76"/>
      <c r="O513" s="1105" t="s">
        <v>360</v>
      </c>
      <c r="P513" s="1105"/>
      <c r="Q513" s="1105"/>
      <c r="R513" s="1105"/>
      <c r="S513" s="1105"/>
      <c r="T513" s="1105"/>
      <c r="U513" s="1105"/>
      <c r="V513" s="1105"/>
      <c r="W513" s="1105"/>
      <c r="X513" s="1105"/>
      <c r="Y513" s="1105"/>
      <c r="Z513" s="1105"/>
      <c r="AA513" s="1105"/>
      <c r="AB513" s="98"/>
      <c r="AC513" s="1173" t="s">
        <v>671</v>
      </c>
      <c r="AD513" s="1108"/>
      <c r="AE513" s="1108"/>
      <c r="AF513" s="1108"/>
      <c r="AG513" s="220" t="s">
        <v>450</v>
      </c>
      <c r="AH513" s="1109"/>
      <c r="AI513" s="1109"/>
      <c r="AJ513" s="1109"/>
      <c r="AK513" s="1114"/>
      <c r="AM513" s="62"/>
      <c r="AN513" s="62"/>
      <c r="AO513" s="62"/>
      <c r="AP513" s="62"/>
      <c r="AQ513" s="62"/>
      <c r="AR513" s="62"/>
      <c r="AS513" s="62"/>
      <c r="AT513" s="62"/>
      <c r="AU513" s="62"/>
      <c r="AV513" s="62"/>
      <c r="AW513" s="62"/>
      <c r="AX513" s="62"/>
      <c r="AY513" s="62"/>
      <c r="AZ513" s="62"/>
      <c r="BA513" s="62"/>
      <c r="BB513" s="62"/>
      <c r="BC513" s="62"/>
      <c r="BD513" s="62"/>
      <c r="BE513" s="62"/>
      <c r="BF513" s="62"/>
      <c r="BG513" s="62"/>
      <c r="BH513" s="62"/>
      <c r="BI513" s="62"/>
      <c r="BJ513" s="62"/>
      <c r="BK513" s="62"/>
      <c r="BL513" s="62"/>
      <c r="BM513" s="62"/>
      <c r="BN513" s="62"/>
      <c r="BO513" s="62"/>
      <c r="BP513" s="62"/>
      <c r="BQ513" s="62"/>
      <c r="BR513" s="62"/>
      <c r="BS513" s="62"/>
      <c r="BT513" s="62"/>
      <c r="BU513" s="62"/>
      <c r="BV513" s="62"/>
      <c r="BW513" s="62"/>
      <c r="BX513" s="62"/>
      <c r="BY513" s="62"/>
      <c r="BZ513" s="62"/>
      <c r="CA513" s="62"/>
      <c r="CB513" s="62"/>
      <c r="CC513" s="62"/>
      <c r="CD513" s="62"/>
      <c r="CE513" s="62"/>
      <c r="CF513" s="62"/>
    </row>
    <row r="514" spans="2:96" ht="12.75">
      <c r="B514" s="1277"/>
      <c r="C514" s="1278"/>
      <c r="D514" s="1278"/>
      <c r="E514" s="1278"/>
      <c r="F514" s="1278"/>
      <c r="G514" s="1278"/>
      <c r="H514" s="1279"/>
      <c r="I514" s="184" t="s">
        <v>468</v>
      </c>
      <c r="J514" s="29"/>
      <c r="K514" s="29"/>
      <c r="L514" s="29"/>
      <c r="M514" s="29"/>
      <c r="N514" s="29"/>
      <c r="O514" s="29"/>
      <c r="P514" s="29"/>
      <c r="Q514" s="29"/>
      <c r="R514" s="29"/>
      <c r="S514" s="29"/>
      <c r="T514" s="29"/>
      <c r="U514" s="29"/>
      <c r="V514" s="29"/>
      <c r="W514" s="29"/>
      <c r="X514" s="29"/>
      <c r="Y514" s="29"/>
      <c r="Z514" s="29"/>
      <c r="AA514" s="29"/>
      <c r="AB514" s="105"/>
      <c r="AC514" s="1173" t="s">
        <v>671</v>
      </c>
      <c r="AD514" s="1108"/>
      <c r="AE514" s="1108"/>
      <c r="AF514" s="1108"/>
      <c r="AG514" s="79" t="s">
        <v>450</v>
      </c>
      <c r="AH514" s="1109"/>
      <c r="AI514" s="1109"/>
      <c r="AJ514" s="1109"/>
      <c r="AK514" s="1114"/>
      <c r="AM514" s="62"/>
      <c r="AN514" s="62"/>
      <c r="AO514" s="62"/>
      <c r="AP514" s="62"/>
      <c r="AQ514" s="62"/>
      <c r="AR514" s="62"/>
      <c r="AS514" s="62"/>
      <c r="AT514" s="62"/>
      <c r="AU514" s="62"/>
      <c r="AV514" s="62"/>
      <c r="AW514" s="62"/>
      <c r="AX514" s="62"/>
      <c r="AY514" s="62"/>
      <c r="AZ514" s="62"/>
      <c r="BA514" s="62"/>
      <c r="BB514" s="62"/>
      <c r="BC514" s="62"/>
      <c r="BD514" s="62"/>
      <c r="BE514" s="62"/>
      <c r="BF514" s="62"/>
      <c r="BG514" s="62"/>
      <c r="BH514" s="62"/>
      <c r="BI514" s="62"/>
      <c r="BJ514" s="62"/>
      <c r="BK514" s="62"/>
      <c r="BL514" s="62"/>
      <c r="BM514" s="62"/>
      <c r="BN514" s="62"/>
      <c r="BO514" s="62"/>
      <c r="BP514" s="62"/>
      <c r="BQ514" s="62"/>
      <c r="BR514" s="62"/>
      <c r="BS514" s="62"/>
      <c r="BT514" s="62"/>
      <c r="BU514" s="62"/>
      <c r="BV514" s="62"/>
      <c r="BW514" s="62"/>
      <c r="BX514" s="62"/>
      <c r="BY514" s="62"/>
      <c r="BZ514" s="62"/>
      <c r="CA514" s="62"/>
      <c r="CB514" s="62"/>
      <c r="CC514" s="62"/>
      <c r="CD514" s="62"/>
      <c r="CE514" s="62"/>
      <c r="CF514" s="62"/>
    </row>
    <row r="515" spans="2:96" ht="12.75">
      <c r="B515" s="1277"/>
      <c r="C515" s="1278"/>
      <c r="D515" s="1278"/>
      <c r="E515" s="1278"/>
      <c r="F515" s="1278"/>
      <c r="G515" s="1278"/>
      <c r="H515" s="1279"/>
      <c r="I515" s="83" t="s">
        <v>469</v>
      </c>
      <c r="J515" s="84"/>
      <c r="K515" s="84"/>
      <c r="L515" s="84"/>
      <c r="M515" s="84"/>
      <c r="N515" s="84"/>
      <c r="O515" s="84"/>
      <c r="P515" s="84"/>
      <c r="Q515" s="84"/>
      <c r="R515" s="84"/>
      <c r="S515" s="84"/>
      <c r="T515" s="84"/>
      <c r="U515" s="84"/>
      <c r="V515" s="84"/>
      <c r="W515" s="84"/>
      <c r="X515" s="84"/>
      <c r="Y515" s="84"/>
      <c r="Z515" s="84"/>
      <c r="AA515" s="84"/>
      <c r="AB515" s="85"/>
      <c r="AC515" s="1173" t="s">
        <v>671</v>
      </c>
      <c r="AD515" s="1108"/>
      <c r="AE515" s="1108"/>
      <c r="AF515" s="1108"/>
      <c r="AG515" s="69" t="s">
        <v>450</v>
      </c>
      <c r="AH515" s="1109"/>
      <c r="AI515" s="1109"/>
      <c r="AJ515" s="1109"/>
      <c r="AK515" s="1114"/>
      <c r="AM515" s="62"/>
      <c r="AN515" s="62"/>
      <c r="AO515" s="62"/>
      <c r="AP515" s="62"/>
      <c r="AQ515" s="62"/>
      <c r="AR515" s="62"/>
      <c r="AS515" s="62"/>
      <c r="AT515" s="62"/>
      <c r="AU515" s="62"/>
      <c r="AV515" s="62"/>
      <c r="AW515" s="62"/>
      <c r="AX515" s="62"/>
      <c r="AY515" s="62"/>
      <c r="AZ515" s="62"/>
      <c r="BA515" s="62"/>
      <c r="BB515" s="62"/>
      <c r="BC515" s="62"/>
      <c r="BD515" s="62"/>
      <c r="BE515" s="62"/>
      <c r="BF515" s="62"/>
      <c r="BG515" s="62"/>
      <c r="BH515" s="62"/>
      <c r="BI515" s="62"/>
      <c r="BJ515" s="62"/>
      <c r="BK515" s="62"/>
      <c r="BL515" s="62"/>
      <c r="BM515" s="62"/>
      <c r="BN515" s="62"/>
      <c r="BO515" s="62"/>
      <c r="BP515" s="62"/>
      <c r="BQ515" s="62"/>
      <c r="BR515" s="62"/>
      <c r="BS515" s="62"/>
      <c r="BT515" s="62"/>
      <c r="BU515" s="62"/>
      <c r="BV515" s="62"/>
      <c r="BW515" s="62"/>
      <c r="BX515" s="62"/>
      <c r="BY515" s="62"/>
      <c r="BZ515" s="62"/>
      <c r="CA515" s="62"/>
      <c r="CB515" s="62"/>
      <c r="CC515" s="62"/>
      <c r="CD515" s="62"/>
      <c r="CE515" s="62"/>
      <c r="CF515" s="62"/>
    </row>
    <row r="516" spans="2:96" ht="12.75">
      <c r="B516" s="1277"/>
      <c r="C516" s="1278"/>
      <c r="D516" s="1278"/>
      <c r="E516" s="1278"/>
      <c r="F516" s="1278"/>
      <c r="G516" s="1278"/>
      <c r="H516" s="1279"/>
      <c r="I516" s="76" t="s">
        <v>470</v>
      </c>
      <c r="J516" s="76"/>
      <c r="K516" s="76"/>
      <c r="L516" s="76"/>
      <c r="M516" s="76"/>
      <c r="N516" s="76"/>
      <c r="O516" s="1106" t="s">
        <v>360</v>
      </c>
      <c r="P516" s="1106"/>
      <c r="Q516" s="1106"/>
      <c r="R516" s="1106"/>
      <c r="S516" s="1106"/>
      <c r="T516" s="1106"/>
      <c r="U516" s="1106"/>
      <c r="V516" s="1106"/>
      <c r="W516" s="1106"/>
      <c r="X516" s="1106"/>
      <c r="Y516" s="1106"/>
      <c r="Z516" s="1106"/>
      <c r="AA516" s="1106"/>
      <c r="AC516" s="1173" t="s">
        <v>671</v>
      </c>
      <c r="AD516" s="1108"/>
      <c r="AE516" s="1108"/>
      <c r="AF516" s="1108"/>
      <c r="AG516" s="79" t="s">
        <v>450</v>
      </c>
      <c r="AH516" s="1109"/>
      <c r="AI516" s="1109"/>
      <c r="AJ516" s="1109"/>
      <c r="AK516" s="1114"/>
      <c r="AM516" s="62"/>
      <c r="AN516" s="62"/>
      <c r="AO516" s="62"/>
      <c r="AP516" s="62"/>
      <c r="AQ516" s="62"/>
      <c r="AR516" s="62"/>
      <c r="AS516" s="62"/>
      <c r="AT516" s="62"/>
      <c r="AU516" s="62"/>
      <c r="AV516" s="62"/>
      <c r="AW516" s="62"/>
      <c r="AX516" s="62"/>
      <c r="AY516" s="62"/>
      <c r="AZ516" s="62"/>
      <c r="BA516" s="62"/>
      <c r="BB516" s="62"/>
      <c r="BC516" s="62"/>
      <c r="BD516" s="62"/>
      <c r="BE516" s="62"/>
      <c r="BF516" s="62"/>
      <c r="BG516" s="62"/>
      <c r="BH516" s="62"/>
      <c r="BI516" s="62"/>
      <c r="BJ516" s="62"/>
      <c r="BK516" s="62"/>
      <c r="BL516" s="62"/>
      <c r="BM516" s="62"/>
      <c r="BN516" s="62"/>
      <c r="BO516" s="62"/>
      <c r="BP516" s="62"/>
      <c r="BQ516" s="62"/>
      <c r="BR516" s="62"/>
      <c r="BS516" s="62"/>
      <c r="BT516" s="62"/>
      <c r="BU516" s="62"/>
      <c r="BV516" s="62"/>
      <c r="BW516" s="62"/>
      <c r="BX516" s="62"/>
      <c r="BY516" s="62"/>
      <c r="BZ516" s="62"/>
      <c r="CA516" s="62"/>
      <c r="CB516" s="62"/>
      <c r="CC516" s="62"/>
      <c r="CD516" s="62"/>
      <c r="CE516" s="62"/>
      <c r="CF516" s="62"/>
    </row>
    <row r="517" spans="2:96" ht="12.75">
      <c r="B517" s="1277"/>
      <c r="C517" s="1278"/>
      <c r="D517" s="1278"/>
      <c r="E517" s="1278"/>
      <c r="F517" s="1278"/>
      <c r="G517" s="1278"/>
      <c r="H517" s="1279"/>
      <c r="I517" s="29" t="s">
        <v>468</v>
      </c>
      <c r="J517" s="29"/>
      <c r="K517" s="29"/>
      <c r="L517" s="29"/>
      <c r="M517" s="29"/>
      <c r="N517" s="29"/>
      <c r="O517" s="29"/>
      <c r="P517" s="29"/>
      <c r="Q517" s="29"/>
      <c r="R517" s="29"/>
      <c r="S517" s="29"/>
      <c r="T517" s="29"/>
      <c r="U517" s="29"/>
      <c r="V517" s="29"/>
      <c r="W517" s="29"/>
      <c r="X517" s="29"/>
      <c r="Y517" s="29"/>
      <c r="AC517" s="1173" t="s">
        <v>671</v>
      </c>
      <c r="AD517" s="1108"/>
      <c r="AE517" s="1108"/>
      <c r="AF517" s="1108"/>
      <c r="AG517" s="79" t="s">
        <v>450</v>
      </c>
      <c r="AH517" s="1109"/>
      <c r="AI517" s="1109"/>
      <c r="AJ517" s="1109"/>
      <c r="AK517" s="1114"/>
      <c r="AM517" s="62"/>
      <c r="AN517" s="62"/>
      <c r="AO517" s="62"/>
      <c r="AP517" s="62"/>
      <c r="AQ517" s="62"/>
      <c r="AR517" s="62"/>
      <c r="AS517" s="62"/>
      <c r="AT517" s="62"/>
      <c r="AU517" s="62"/>
      <c r="AV517" s="62"/>
      <c r="AW517" s="62"/>
      <c r="AX517" s="62"/>
      <c r="AY517" s="62"/>
      <c r="AZ517" s="62"/>
      <c r="BA517" s="62"/>
      <c r="BB517" s="62"/>
      <c r="BC517" s="62"/>
      <c r="BD517" s="62"/>
      <c r="BE517" s="62"/>
      <c r="BF517" s="62"/>
      <c r="BG517" s="62"/>
      <c r="BH517" s="62"/>
      <c r="BI517" s="62"/>
      <c r="BJ517" s="62"/>
      <c r="BK517" s="62"/>
      <c r="BL517" s="62"/>
      <c r="BM517" s="62"/>
      <c r="BN517" s="62"/>
      <c r="BO517" s="62"/>
      <c r="BP517" s="62"/>
      <c r="BQ517" s="62"/>
      <c r="BR517" s="62"/>
      <c r="BS517" s="62"/>
      <c r="BT517" s="62"/>
      <c r="BU517" s="62"/>
      <c r="BV517" s="62"/>
      <c r="BW517" s="62"/>
      <c r="BX517" s="62"/>
      <c r="BY517" s="62"/>
      <c r="BZ517" s="62"/>
      <c r="CA517" s="62"/>
      <c r="CB517" s="62"/>
      <c r="CC517" s="62"/>
      <c r="CD517" s="62"/>
      <c r="CE517" s="62"/>
      <c r="CF517" s="62"/>
      <c r="CG517" s="62"/>
      <c r="CH517" s="62"/>
      <c r="CI517" s="62"/>
      <c r="CJ517" s="62"/>
      <c r="CK517" s="62"/>
      <c r="CL517" s="62"/>
      <c r="CM517" s="62"/>
      <c r="CN517" s="62"/>
      <c r="CO517" s="62"/>
      <c r="CP517" s="62"/>
      <c r="CQ517" s="62"/>
      <c r="CR517" s="62"/>
    </row>
    <row r="518" spans="2:96" ht="12.75">
      <c r="B518" s="1277"/>
      <c r="C518" s="1278"/>
      <c r="D518" s="1278"/>
      <c r="E518" s="1278"/>
      <c r="F518" s="1278"/>
      <c r="G518" s="1278"/>
      <c r="H518" s="1279"/>
      <c r="I518" s="84" t="s">
        <v>469</v>
      </c>
      <c r="J518" s="84"/>
      <c r="K518" s="84"/>
      <c r="L518" s="84"/>
      <c r="M518" s="84"/>
      <c r="N518" s="84"/>
      <c r="O518" s="84"/>
      <c r="P518" s="84"/>
      <c r="Q518" s="84"/>
      <c r="R518" s="84"/>
      <c r="S518" s="84"/>
      <c r="T518" s="84"/>
      <c r="U518" s="84"/>
      <c r="V518" s="84"/>
      <c r="W518" s="84"/>
      <c r="X518" s="84"/>
      <c r="Y518" s="84"/>
      <c r="Z518" s="84"/>
      <c r="AA518" s="84"/>
      <c r="AB518" s="84"/>
      <c r="AC518" s="1173" t="s">
        <v>671</v>
      </c>
      <c r="AD518" s="1108"/>
      <c r="AE518" s="1108"/>
      <c r="AF518" s="1108"/>
      <c r="AG518" s="69" t="s">
        <v>450</v>
      </c>
      <c r="AH518" s="1109"/>
      <c r="AI518" s="1109"/>
      <c r="AJ518" s="1109"/>
      <c r="AK518" s="1114"/>
      <c r="AM518" s="62"/>
      <c r="AN518" s="62"/>
      <c r="AO518" s="62"/>
      <c r="AP518" s="62"/>
      <c r="AQ518" s="62"/>
      <c r="AR518" s="62"/>
      <c r="AS518" s="62"/>
      <c r="AT518" s="62"/>
      <c r="AU518" s="62"/>
      <c r="AV518" s="62"/>
      <c r="AW518" s="62"/>
      <c r="AX518" s="62"/>
      <c r="AY518" s="62"/>
      <c r="AZ518" s="62"/>
      <c r="BA518" s="62"/>
      <c r="BB518" s="62"/>
      <c r="BC518" s="62"/>
      <c r="BD518" s="62"/>
      <c r="BE518" s="62"/>
      <c r="BF518" s="62"/>
      <c r="BG518" s="62"/>
      <c r="BH518" s="62"/>
      <c r="BI518" s="62"/>
      <c r="BJ518" s="62"/>
      <c r="BK518" s="62"/>
      <c r="BL518" s="62"/>
      <c r="BM518" s="62"/>
      <c r="BN518" s="62"/>
      <c r="BO518" s="62"/>
      <c r="BP518" s="62"/>
      <c r="BQ518" s="62"/>
      <c r="BR518" s="62"/>
      <c r="BS518" s="62"/>
      <c r="BT518" s="62"/>
      <c r="BU518" s="62"/>
      <c r="BV518" s="62"/>
      <c r="BW518" s="62"/>
      <c r="BX518" s="62"/>
      <c r="BY518" s="62"/>
      <c r="BZ518" s="62"/>
      <c r="CA518" s="62"/>
      <c r="CB518" s="62"/>
      <c r="CC518" s="62"/>
      <c r="CD518" s="62"/>
      <c r="CE518" s="62"/>
      <c r="CF518" s="62"/>
      <c r="CG518" s="62"/>
      <c r="CH518" s="62"/>
      <c r="CI518" s="62"/>
      <c r="CJ518" s="62"/>
      <c r="CK518" s="62"/>
      <c r="CL518" s="62"/>
      <c r="CM518" s="62"/>
      <c r="CN518" s="62"/>
      <c r="CO518" s="62"/>
      <c r="CP518" s="62"/>
      <c r="CQ518" s="62"/>
      <c r="CR518" s="62"/>
    </row>
    <row r="519" spans="2:96" ht="12.75">
      <c r="B519" s="1277"/>
      <c r="C519" s="1278"/>
      <c r="D519" s="1278"/>
      <c r="E519" s="1278"/>
      <c r="F519" s="1278"/>
      <c r="G519" s="1278"/>
      <c r="H519" s="1279"/>
      <c r="I519" s="76" t="s">
        <v>470</v>
      </c>
      <c r="J519" s="76"/>
      <c r="K519" s="76"/>
      <c r="L519" s="76"/>
      <c r="M519" s="76"/>
      <c r="N519" s="76"/>
      <c r="O519" s="1106" t="s">
        <v>360</v>
      </c>
      <c r="P519" s="1106"/>
      <c r="Q519" s="1106"/>
      <c r="R519" s="1106"/>
      <c r="S519" s="1106"/>
      <c r="T519" s="1106"/>
      <c r="U519" s="1106"/>
      <c r="V519" s="1106"/>
      <c r="W519" s="1106"/>
      <c r="X519" s="1106"/>
      <c r="Y519" s="1106"/>
      <c r="Z519" s="1106"/>
      <c r="AA519" s="1106"/>
      <c r="AC519" s="1173" t="s">
        <v>671</v>
      </c>
      <c r="AD519" s="1108"/>
      <c r="AE519" s="1108"/>
      <c r="AF519" s="1108"/>
      <c r="AG519" s="79" t="s">
        <v>450</v>
      </c>
      <c r="AH519" s="1109"/>
      <c r="AI519" s="1109"/>
      <c r="AJ519" s="1109"/>
      <c r="AK519" s="1114"/>
      <c r="AM519" s="62"/>
      <c r="AN519" s="62"/>
      <c r="AO519" s="62"/>
      <c r="AP519" s="62"/>
      <c r="AQ519" s="62"/>
      <c r="AR519" s="62"/>
      <c r="AS519" s="62"/>
      <c r="AT519" s="62"/>
      <c r="AU519" s="62"/>
      <c r="AV519" s="62"/>
      <c r="AW519" s="62"/>
      <c r="AX519" s="62"/>
      <c r="AY519" s="62"/>
      <c r="AZ519" s="62"/>
      <c r="BA519" s="62"/>
      <c r="BB519" s="62"/>
      <c r="BC519" s="62"/>
      <c r="BD519" s="62"/>
      <c r="BE519" s="62"/>
      <c r="BF519" s="62"/>
      <c r="BG519" s="62"/>
      <c r="BH519" s="62"/>
      <c r="BI519" s="62"/>
      <c r="BJ519" s="62"/>
      <c r="BK519" s="62"/>
      <c r="BL519" s="62"/>
      <c r="BM519" s="62"/>
      <c r="BN519" s="62"/>
      <c r="BO519" s="62"/>
      <c r="BP519" s="62"/>
      <c r="BQ519" s="62"/>
      <c r="BR519" s="62"/>
      <c r="BS519" s="62"/>
      <c r="BT519" s="62"/>
      <c r="BU519" s="62"/>
      <c r="BV519" s="62"/>
      <c r="BW519" s="62"/>
      <c r="BX519" s="62"/>
      <c r="BY519" s="62"/>
      <c r="BZ519" s="62"/>
      <c r="CA519" s="62"/>
      <c r="CB519" s="62"/>
      <c r="CC519" s="62"/>
      <c r="CD519" s="62"/>
      <c r="CE519" s="62"/>
      <c r="CF519" s="62"/>
      <c r="CG519" s="62"/>
      <c r="CH519" s="62"/>
      <c r="CI519" s="62"/>
      <c r="CJ519" s="62"/>
      <c r="CK519" s="62"/>
      <c r="CL519" s="62"/>
      <c r="CM519" s="62"/>
      <c r="CN519" s="62"/>
      <c r="CO519" s="62"/>
      <c r="CP519" s="62"/>
      <c r="CQ519" s="62"/>
      <c r="CR519" s="62"/>
    </row>
    <row r="520" spans="2:96" ht="12.75">
      <c r="B520" s="1277"/>
      <c r="C520" s="1278"/>
      <c r="D520" s="1278"/>
      <c r="E520" s="1278"/>
      <c r="F520" s="1278"/>
      <c r="G520" s="1278"/>
      <c r="H520" s="1279"/>
      <c r="I520" s="29" t="s">
        <v>468</v>
      </c>
      <c r="J520" s="29"/>
      <c r="K520" s="29"/>
      <c r="L520" s="29"/>
      <c r="M520" s="29"/>
      <c r="N520" s="29"/>
      <c r="O520" s="29"/>
      <c r="P520" s="29"/>
      <c r="Q520" s="29"/>
      <c r="R520" s="29"/>
      <c r="S520" s="29"/>
      <c r="T520" s="29"/>
      <c r="U520" s="29"/>
      <c r="V520" s="29"/>
      <c r="W520" s="29"/>
      <c r="X520" s="29"/>
      <c r="Y520" s="29"/>
      <c r="AC520" s="1173" t="s">
        <v>671</v>
      </c>
      <c r="AD520" s="1108"/>
      <c r="AE520" s="1108"/>
      <c r="AF520" s="1108"/>
      <c r="AG520" s="79" t="s">
        <v>450</v>
      </c>
      <c r="AH520" s="1109"/>
      <c r="AI520" s="1109"/>
      <c r="AJ520" s="1109"/>
      <c r="AK520" s="1114"/>
      <c r="AM520" s="62"/>
      <c r="AN520" s="62"/>
      <c r="AO520" s="62"/>
      <c r="AP520" s="62"/>
      <c r="AQ520" s="62"/>
      <c r="AR520" s="62"/>
      <c r="AS520" s="62"/>
      <c r="AT520" s="62"/>
      <c r="AU520" s="62"/>
      <c r="AV520" s="62"/>
      <c r="AW520" s="62"/>
      <c r="AX520" s="62"/>
      <c r="AY520" s="62"/>
      <c r="AZ520" s="62"/>
      <c r="BA520" s="62"/>
      <c r="BB520" s="62"/>
      <c r="BC520" s="62"/>
      <c r="BD520" s="62"/>
      <c r="BE520" s="62"/>
      <c r="BF520" s="62"/>
      <c r="BG520" s="62"/>
      <c r="BH520" s="62"/>
      <c r="BI520" s="62"/>
      <c r="BJ520" s="62"/>
      <c r="BK520" s="62"/>
      <c r="BL520" s="62"/>
      <c r="BM520" s="62"/>
      <c r="BN520" s="62"/>
      <c r="BO520" s="62"/>
      <c r="BP520" s="62"/>
      <c r="BQ520" s="62"/>
      <c r="BR520" s="62"/>
      <c r="BS520" s="62"/>
      <c r="BT520" s="62"/>
      <c r="BU520" s="62"/>
      <c r="BV520" s="62"/>
      <c r="BW520" s="62"/>
      <c r="BX520" s="62"/>
      <c r="BY520" s="62"/>
      <c r="BZ520" s="62"/>
      <c r="CA520" s="62"/>
      <c r="CB520" s="62"/>
      <c r="CC520" s="62"/>
      <c r="CD520" s="62"/>
      <c r="CE520" s="62"/>
      <c r="CF520" s="62"/>
      <c r="CG520" s="62"/>
      <c r="CH520" s="62"/>
      <c r="CI520" s="62"/>
      <c r="CJ520" s="62"/>
      <c r="CK520" s="62"/>
      <c r="CL520" s="62"/>
      <c r="CM520" s="62"/>
      <c r="CN520" s="62"/>
      <c r="CO520" s="62"/>
      <c r="CP520" s="62"/>
      <c r="CQ520" s="62"/>
      <c r="CR520" s="62"/>
    </row>
    <row r="521" spans="2:96" ht="12.75">
      <c r="B521" s="1277"/>
      <c r="C521" s="1278"/>
      <c r="D521" s="1278"/>
      <c r="E521" s="1278"/>
      <c r="F521" s="1278"/>
      <c r="G521" s="1278"/>
      <c r="H521" s="1279"/>
      <c r="I521" s="84" t="s">
        <v>469</v>
      </c>
      <c r="J521" s="84"/>
      <c r="K521" s="84"/>
      <c r="L521" s="84"/>
      <c r="M521" s="84"/>
      <c r="N521" s="84"/>
      <c r="O521" s="84"/>
      <c r="P521" s="84"/>
      <c r="Q521" s="84"/>
      <c r="R521" s="84"/>
      <c r="S521" s="84"/>
      <c r="T521" s="84"/>
      <c r="U521" s="84"/>
      <c r="V521" s="84"/>
      <c r="W521" s="84"/>
      <c r="X521" s="84"/>
      <c r="Y521" s="84"/>
      <c r="Z521" s="84"/>
      <c r="AA521" s="84"/>
      <c r="AB521" s="84"/>
      <c r="AC521" s="1173" t="s">
        <v>671</v>
      </c>
      <c r="AD521" s="1108"/>
      <c r="AE521" s="1108"/>
      <c r="AF521" s="1108"/>
      <c r="AG521" s="69" t="s">
        <v>450</v>
      </c>
      <c r="AH521" s="1109"/>
      <c r="AI521" s="1109"/>
      <c r="AJ521" s="1109"/>
      <c r="AK521" s="1114"/>
      <c r="AM521" s="62"/>
      <c r="AN521" s="62"/>
      <c r="AO521" s="62"/>
      <c r="AP521" s="62"/>
      <c r="AQ521" s="62"/>
      <c r="AR521" s="62"/>
      <c r="AS521" s="62"/>
      <c r="AT521" s="62"/>
      <c r="AU521" s="62"/>
      <c r="AV521" s="62"/>
      <c r="AW521" s="62"/>
      <c r="AX521" s="62"/>
      <c r="AY521" s="62"/>
      <c r="AZ521" s="62"/>
      <c r="BA521" s="62"/>
      <c r="BB521" s="62"/>
      <c r="BC521" s="62"/>
      <c r="BD521" s="62"/>
      <c r="BE521" s="62"/>
      <c r="BF521" s="62"/>
      <c r="BG521" s="62"/>
      <c r="BH521" s="62"/>
      <c r="BI521" s="62"/>
      <c r="BJ521" s="62"/>
      <c r="BK521" s="62"/>
      <c r="BL521" s="62"/>
      <c r="BM521" s="62"/>
      <c r="BN521" s="62"/>
      <c r="BO521" s="62"/>
      <c r="BP521" s="62"/>
      <c r="BQ521" s="62"/>
      <c r="BR521" s="62"/>
      <c r="BS521" s="62"/>
      <c r="BT521" s="62"/>
      <c r="BU521" s="62"/>
      <c r="BV521" s="62"/>
      <c r="BW521" s="62"/>
      <c r="BX521" s="62"/>
      <c r="BY521" s="62"/>
      <c r="BZ521" s="62"/>
      <c r="CA521" s="62"/>
      <c r="CB521" s="62"/>
      <c r="CC521" s="62"/>
      <c r="CD521" s="62"/>
      <c r="CE521" s="62"/>
      <c r="CF521" s="62"/>
      <c r="CG521" s="62"/>
      <c r="CH521" s="62"/>
      <c r="CI521" s="62"/>
      <c r="CJ521" s="62"/>
      <c r="CK521" s="62"/>
      <c r="CL521" s="62"/>
      <c r="CM521" s="62"/>
      <c r="CN521" s="62"/>
      <c r="CO521" s="62"/>
      <c r="CP521" s="62"/>
      <c r="CQ521" s="62"/>
      <c r="CR521" s="62"/>
    </row>
    <row r="522" spans="2:96" ht="12.75">
      <c r="B522" s="1277"/>
      <c r="C522" s="1278"/>
      <c r="D522" s="1278"/>
      <c r="E522" s="1278"/>
      <c r="F522" s="1278"/>
      <c r="G522" s="1278"/>
      <c r="H522" s="1279"/>
      <c r="I522" s="76" t="s">
        <v>470</v>
      </c>
      <c r="J522" s="76"/>
      <c r="K522" s="76"/>
      <c r="L522" s="76"/>
      <c r="M522" s="76"/>
      <c r="N522" s="76"/>
      <c r="O522" s="1106" t="s">
        <v>360</v>
      </c>
      <c r="P522" s="1106"/>
      <c r="Q522" s="1106"/>
      <c r="R522" s="1106"/>
      <c r="S522" s="1106"/>
      <c r="T522" s="1106"/>
      <c r="U522" s="1106"/>
      <c r="V522" s="1106"/>
      <c r="W522" s="1106"/>
      <c r="X522" s="1106"/>
      <c r="Y522" s="1106"/>
      <c r="Z522" s="1106"/>
      <c r="AA522" s="1106"/>
      <c r="AC522" s="1173" t="s">
        <v>671</v>
      </c>
      <c r="AD522" s="1108"/>
      <c r="AE522" s="1108"/>
      <c r="AF522" s="1108"/>
      <c r="AG522" s="79" t="s">
        <v>450</v>
      </c>
      <c r="AH522" s="1109"/>
      <c r="AI522" s="1109"/>
      <c r="AJ522" s="1109"/>
      <c r="AK522" s="1114"/>
      <c r="AM522" s="62"/>
      <c r="AN522" s="62"/>
      <c r="AO522" s="62"/>
      <c r="AP522" s="62"/>
      <c r="AQ522" s="62"/>
      <c r="AR522" s="62"/>
      <c r="AS522" s="62"/>
      <c r="AT522" s="62"/>
      <c r="AU522" s="62"/>
      <c r="AV522" s="62"/>
      <c r="AW522" s="62"/>
      <c r="AX522" s="62"/>
      <c r="AY522" s="62"/>
      <c r="AZ522" s="62"/>
      <c r="BA522" s="62"/>
      <c r="BB522" s="62"/>
      <c r="BC522" s="62"/>
      <c r="BD522" s="62"/>
      <c r="BE522" s="62"/>
      <c r="BF522" s="62"/>
      <c r="BG522" s="62"/>
      <c r="BH522" s="62"/>
      <c r="BI522" s="62"/>
      <c r="BJ522" s="62"/>
      <c r="BK522" s="62"/>
      <c r="BL522" s="62"/>
      <c r="BM522" s="62"/>
      <c r="BN522" s="62"/>
      <c r="BO522" s="62"/>
      <c r="BP522" s="62"/>
      <c r="BQ522" s="62"/>
      <c r="BR522" s="62"/>
      <c r="BS522" s="62"/>
      <c r="BT522" s="62"/>
      <c r="BU522" s="62"/>
      <c r="BV522" s="62"/>
      <c r="BW522" s="62"/>
      <c r="BX522" s="62"/>
      <c r="BY522" s="62"/>
      <c r="BZ522" s="62"/>
      <c r="CA522" s="62"/>
      <c r="CB522" s="62"/>
      <c r="CC522" s="62"/>
      <c r="CD522" s="62"/>
      <c r="CE522" s="62"/>
      <c r="CF522" s="62"/>
      <c r="CG522" s="62"/>
      <c r="CH522" s="62"/>
      <c r="CI522" s="62"/>
      <c r="CJ522" s="62"/>
      <c r="CK522" s="62"/>
      <c r="CL522" s="62"/>
      <c r="CM522" s="62"/>
      <c r="CN522" s="62"/>
      <c r="CO522" s="62"/>
      <c r="CP522" s="62"/>
      <c r="CQ522" s="62"/>
      <c r="CR522" s="62"/>
    </row>
    <row r="523" spans="2:96" ht="12.75">
      <c r="B523" s="1277"/>
      <c r="C523" s="1278"/>
      <c r="D523" s="1278"/>
      <c r="E523" s="1278"/>
      <c r="F523" s="1278"/>
      <c r="G523" s="1278"/>
      <c r="H523" s="1279"/>
      <c r="I523" s="29" t="s">
        <v>468</v>
      </c>
      <c r="J523" s="29"/>
      <c r="K523" s="29"/>
      <c r="L523" s="29"/>
      <c r="M523" s="29"/>
      <c r="N523" s="29"/>
      <c r="O523" s="29"/>
      <c r="P523" s="29"/>
      <c r="Q523" s="29"/>
      <c r="R523" s="29"/>
      <c r="S523" s="29"/>
      <c r="T523" s="29"/>
      <c r="U523" s="29"/>
      <c r="V523" s="29"/>
      <c r="W523" s="29"/>
      <c r="X523" s="29"/>
      <c r="Y523" s="29"/>
      <c r="AC523" s="1173" t="s">
        <v>671</v>
      </c>
      <c r="AD523" s="1108"/>
      <c r="AE523" s="1108"/>
      <c r="AF523" s="1108"/>
      <c r="AG523" s="79" t="s">
        <v>450</v>
      </c>
      <c r="AH523" s="1109"/>
      <c r="AI523" s="1109"/>
      <c r="AJ523" s="1109"/>
      <c r="AK523" s="1114"/>
      <c r="AM523" s="62"/>
      <c r="AN523" s="62"/>
      <c r="AO523" s="62"/>
      <c r="AP523" s="62"/>
      <c r="AQ523" s="62"/>
      <c r="AR523" s="62"/>
      <c r="AS523" s="62"/>
      <c r="AT523" s="62"/>
      <c r="AU523" s="62"/>
      <c r="AV523" s="62"/>
      <c r="AW523" s="62"/>
      <c r="AX523" s="62"/>
      <c r="AY523" s="62"/>
      <c r="AZ523" s="62"/>
      <c r="BA523" s="62"/>
      <c r="BB523" s="62"/>
      <c r="BC523" s="62"/>
      <c r="BD523" s="62"/>
      <c r="BE523" s="62"/>
      <c r="BF523" s="62"/>
      <c r="BG523" s="62"/>
      <c r="BH523" s="62"/>
      <c r="BI523" s="62"/>
      <c r="BJ523" s="62"/>
      <c r="BK523" s="62"/>
      <c r="BL523" s="62"/>
      <c r="BM523" s="62"/>
      <c r="BN523" s="62"/>
      <c r="BO523" s="62"/>
      <c r="BP523" s="62"/>
      <c r="BQ523" s="62"/>
      <c r="BR523" s="62"/>
      <c r="BS523" s="62"/>
      <c r="BT523" s="62"/>
      <c r="BU523" s="62"/>
      <c r="BV523" s="62"/>
      <c r="BW523" s="62"/>
      <c r="BX523" s="62"/>
      <c r="BY523" s="62"/>
      <c r="BZ523" s="62"/>
      <c r="CA523" s="62"/>
      <c r="CB523" s="62"/>
      <c r="CC523" s="62"/>
      <c r="CD523" s="62"/>
      <c r="CE523" s="62"/>
      <c r="CF523" s="62"/>
      <c r="CG523" s="62"/>
      <c r="CH523" s="62"/>
      <c r="CI523" s="62"/>
      <c r="CJ523" s="62"/>
      <c r="CK523" s="62"/>
      <c r="CL523" s="62"/>
      <c r="CM523" s="62"/>
      <c r="CN523" s="62"/>
      <c r="CO523" s="62"/>
      <c r="CP523" s="62"/>
      <c r="CQ523" s="62"/>
      <c r="CR523" s="62"/>
    </row>
    <row r="524" spans="2:96" ht="12.75">
      <c r="B524" s="1277"/>
      <c r="C524" s="1278"/>
      <c r="D524" s="1278"/>
      <c r="E524" s="1278"/>
      <c r="F524" s="1278"/>
      <c r="G524" s="1278"/>
      <c r="H524" s="1279"/>
      <c r="I524" s="84" t="s">
        <v>469</v>
      </c>
      <c r="J524" s="84"/>
      <c r="K524" s="84"/>
      <c r="L524" s="84"/>
      <c r="M524" s="84"/>
      <c r="N524" s="84"/>
      <c r="O524" s="84"/>
      <c r="P524" s="84"/>
      <c r="Q524" s="84"/>
      <c r="R524" s="84"/>
      <c r="S524" s="84"/>
      <c r="T524" s="84"/>
      <c r="U524" s="84"/>
      <c r="V524" s="84"/>
      <c r="W524" s="84"/>
      <c r="X524" s="84"/>
      <c r="Y524" s="84"/>
      <c r="Z524" s="84"/>
      <c r="AA524" s="84"/>
      <c r="AB524" s="84"/>
      <c r="AC524" s="1173" t="s">
        <v>671</v>
      </c>
      <c r="AD524" s="1108"/>
      <c r="AE524" s="1108"/>
      <c r="AF524" s="1108"/>
      <c r="AG524" s="69" t="s">
        <v>450</v>
      </c>
      <c r="AH524" s="1109"/>
      <c r="AI524" s="1109"/>
      <c r="AJ524" s="1109"/>
      <c r="AK524" s="1114"/>
      <c r="AM524" s="62"/>
      <c r="AN524" s="62"/>
      <c r="AO524" s="62"/>
      <c r="AP524" s="62"/>
      <c r="AQ524" s="62"/>
      <c r="AR524" s="62"/>
      <c r="AS524" s="62"/>
      <c r="AT524" s="62"/>
      <c r="AU524" s="62"/>
      <c r="AV524" s="62"/>
      <c r="AW524" s="62"/>
      <c r="AX524" s="62"/>
      <c r="AY524" s="62"/>
      <c r="AZ524" s="62"/>
      <c r="BA524" s="62"/>
      <c r="BB524" s="62"/>
      <c r="BC524" s="62"/>
      <c r="BD524" s="62"/>
      <c r="BE524" s="62"/>
      <c r="BF524" s="62"/>
      <c r="BG524" s="62"/>
      <c r="BH524" s="62"/>
      <c r="BI524" s="62"/>
      <c r="BJ524" s="62"/>
      <c r="BK524" s="62"/>
      <c r="BL524" s="62"/>
      <c r="BM524" s="62"/>
      <c r="BN524" s="62"/>
      <c r="BO524" s="62"/>
      <c r="BP524" s="62"/>
      <c r="BQ524" s="62"/>
      <c r="BR524" s="62"/>
      <c r="BS524" s="62"/>
      <c r="BT524" s="62"/>
      <c r="BU524" s="62"/>
      <c r="BV524" s="62"/>
      <c r="BW524" s="62"/>
      <c r="BX524" s="62"/>
      <c r="BY524" s="62"/>
      <c r="BZ524" s="62"/>
      <c r="CA524" s="62"/>
      <c r="CB524" s="62"/>
      <c r="CC524" s="62"/>
      <c r="CD524" s="62"/>
      <c r="CE524" s="62"/>
      <c r="CF524" s="62"/>
      <c r="CG524" s="62"/>
      <c r="CH524" s="62"/>
      <c r="CI524" s="62"/>
      <c r="CJ524" s="62"/>
      <c r="CK524" s="62"/>
      <c r="CL524" s="62"/>
      <c r="CM524" s="62"/>
      <c r="CN524" s="62"/>
      <c r="CO524" s="62"/>
      <c r="CP524" s="62"/>
      <c r="CQ524" s="62"/>
      <c r="CR524" s="62"/>
    </row>
    <row r="525" spans="2:96" ht="12.75">
      <c r="B525" s="1277"/>
      <c r="C525" s="1278"/>
      <c r="D525" s="1278"/>
      <c r="E525" s="1278"/>
      <c r="F525" s="1278"/>
      <c r="G525" s="1278"/>
      <c r="H525" s="1279"/>
      <c r="I525" s="76" t="s">
        <v>470</v>
      </c>
      <c r="J525" s="76"/>
      <c r="K525" s="76"/>
      <c r="L525" s="76"/>
      <c r="M525" s="76"/>
      <c r="N525" s="76"/>
      <c r="O525" s="1106" t="s">
        <v>360</v>
      </c>
      <c r="P525" s="1106"/>
      <c r="Q525" s="1106"/>
      <c r="R525" s="1106"/>
      <c r="S525" s="1106"/>
      <c r="T525" s="1106"/>
      <c r="U525" s="1106"/>
      <c r="V525" s="1106"/>
      <c r="W525" s="1106"/>
      <c r="X525" s="1106"/>
      <c r="Y525" s="1106"/>
      <c r="Z525" s="1106"/>
      <c r="AA525" s="1106"/>
      <c r="AC525" s="1173" t="s">
        <v>671</v>
      </c>
      <c r="AD525" s="1108"/>
      <c r="AE525" s="1108"/>
      <c r="AF525" s="1108"/>
      <c r="AG525" s="79" t="s">
        <v>450</v>
      </c>
      <c r="AH525" s="1109"/>
      <c r="AI525" s="1109"/>
      <c r="AJ525" s="1109"/>
      <c r="AK525" s="1114"/>
      <c r="AM525" s="62"/>
      <c r="AN525" s="62"/>
      <c r="AO525" s="62"/>
      <c r="AP525" s="62"/>
      <c r="AQ525" s="62"/>
      <c r="AR525" s="62"/>
      <c r="AS525" s="62"/>
      <c r="AT525" s="62"/>
      <c r="AU525" s="62"/>
      <c r="AV525" s="62"/>
      <c r="AW525" s="62"/>
      <c r="AX525" s="62"/>
      <c r="AY525" s="62"/>
      <c r="AZ525" s="62"/>
      <c r="BA525" s="62"/>
      <c r="BB525" s="62"/>
      <c r="BC525" s="62"/>
      <c r="BD525" s="62"/>
      <c r="BE525" s="62"/>
      <c r="BF525" s="62"/>
      <c r="BG525" s="62"/>
      <c r="BH525" s="62"/>
      <c r="BI525" s="62"/>
      <c r="BJ525" s="62"/>
      <c r="BK525" s="62"/>
      <c r="BL525" s="62"/>
      <c r="BM525" s="62"/>
      <c r="BN525" s="62"/>
      <c r="BO525" s="62"/>
      <c r="BP525" s="62"/>
      <c r="BQ525" s="62"/>
      <c r="BR525" s="62"/>
      <c r="BS525" s="62"/>
      <c r="BT525" s="62"/>
      <c r="BU525" s="62"/>
      <c r="BV525" s="62"/>
      <c r="BW525" s="62"/>
      <c r="BX525" s="62"/>
      <c r="BY525" s="62"/>
      <c r="BZ525" s="62"/>
      <c r="CA525" s="62"/>
      <c r="CB525" s="62"/>
      <c r="CC525" s="62"/>
      <c r="CD525" s="62"/>
      <c r="CE525" s="62"/>
      <c r="CF525" s="62"/>
      <c r="CG525" s="62"/>
      <c r="CH525" s="62"/>
      <c r="CI525" s="62"/>
      <c r="CJ525" s="62"/>
      <c r="CK525" s="62"/>
      <c r="CL525" s="62"/>
      <c r="CM525" s="62"/>
      <c r="CN525" s="62"/>
      <c r="CO525" s="62"/>
      <c r="CP525" s="62"/>
      <c r="CQ525" s="62"/>
      <c r="CR525" s="62"/>
    </row>
    <row r="526" spans="2:96" ht="12.75">
      <c r="B526" s="1277"/>
      <c r="C526" s="1278"/>
      <c r="D526" s="1278"/>
      <c r="E526" s="1278"/>
      <c r="F526" s="1278"/>
      <c r="G526" s="1278"/>
      <c r="H526" s="1279"/>
      <c r="I526" s="29" t="s">
        <v>468</v>
      </c>
      <c r="J526" s="29"/>
      <c r="K526" s="29"/>
      <c r="L526" s="29"/>
      <c r="M526" s="29"/>
      <c r="N526" s="29"/>
      <c r="O526" s="29"/>
      <c r="P526" s="29"/>
      <c r="Q526" s="29"/>
      <c r="R526" s="29"/>
      <c r="S526" s="29"/>
      <c r="T526" s="29"/>
      <c r="U526" s="29"/>
      <c r="V526" s="29"/>
      <c r="W526" s="29"/>
      <c r="X526" s="29"/>
      <c r="Y526" s="29"/>
      <c r="AC526" s="1173" t="s">
        <v>671</v>
      </c>
      <c r="AD526" s="1108"/>
      <c r="AE526" s="1108"/>
      <c r="AF526" s="1108"/>
      <c r="AG526" s="69" t="s">
        <v>450</v>
      </c>
      <c r="AH526" s="1109"/>
      <c r="AI526" s="1109"/>
      <c r="AJ526" s="1109"/>
      <c r="AK526" s="1114"/>
      <c r="AM526" s="62"/>
      <c r="AN526" s="62"/>
      <c r="AO526" s="62"/>
      <c r="AP526" s="62"/>
      <c r="AQ526" s="62"/>
      <c r="AR526" s="62"/>
      <c r="AS526" s="62"/>
      <c r="AT526" s="62"/>
      <c r="AU526" s="62"/>
      <c r="AV526" s="62"/>
      <c r="AW526" s="62"/>
      <c r="AX526" s="62"/>
      <c r="AY526" s="62"/>
      <c r="AZ526" s="62"/>
      <c r="BA526" s="62"/>
      <c r="BB526" s="62"/>
      <c r="BC526" s="62"/>
      <c r="BD526" s="62"/>
      <c r="BE526" s="62"/>
      <c r="BF526" s="62"/>
      <c r="BG526" s="62"/>
      <c r="BH526" s="62"/>
      <c r="BI526" s="62"/>
      <c r="BJ526" s="62"/>
      <c r="BK526" s="62"/>
      <c r="BL526" s="62"/>
      <c r="BM526" s="62"/>
      <c r="BN526" s="62"/>
      <c r="BO526" s="62"/>
      <c r="BP526" s="62"/>
      <c r="BQ526" s="62"/>
      <c r="BR526" s="62"/>
      <c r="BS526" s="62"/>
      <c r="BT526" s="62"/>
      <c r="BU526" s="62"/>
      <c r="BV526" s="62"/>
      <c r="BW526" s="62"/>
      <c r="BX526" s="62"/>
      <c r="BY526" s="62"/>
      <c r="BZ526" s="62"/>
      <c r="CA526" s="62"/>
      <c r="CB526" s="62"/>
      <c r="CC526" s="62"/>
      <c r="CD526" s="62"/>
      <c r="CE526" s="62"/>
      <c r="CF526" s="62"/>
      <c r="CG526" s="62"/>
      <c r="CH526" s="62"/>
      <c r="CI526" s="62"/>
      <c r="CJ526" s="62"/>
      <c r="CK526" s="62"/>
      <c r="CL526" s="62"/>
      <c r="CM526" s="62"/>
      <c r="CN526" s="62"/>
      <c r="CO526" s="62"/>
      <c r="CP526" s="62"/>
      <c r="CQ526" s="62"/>
      <c r="CR526" s="62"/>
    </row>
    <row r="527" spans="2:96" ht="12.75">
      <c r="B527" s="1277"/>
      <c r="C527" s="1278"/>
      <c r="D527" s="1278"/>
      <c r="E527" s="1278"/>
      <c r="F527" s="1278"/>
      <c r="G527" s="1278"/>
      <c r="H527" s="1279"/>
      <c r="I527" s="84" t="s">
        <v>469</v>
      </c>
      <c r="J527" s="84"/>
      <c r="K527" s="84"/>
      <c r="L527" s="84"/>
      <c r="M527" s="84"/>
      <c r="N527" s="84"/>
      <c r="O527" s="84"/>
      <c r="P527" s="84"/>
      <c r="Q527" s="84"/>
      <c r="R527" s="84"/>
      <c r="S527" s="84"/>
      <c r="T527" s="84"/>
      <c r="U527" s="84"/>
      <c r="V527" s="84"/>
      <c r="W527" s="84"/>
      <c r="X527" s="84"/>
      <c r="Y527" s="84"/>
      <c r="Z527" s="84"/>
      <c r="AA527" s="84"/>
      <c r="AB527" s="84"/>
      <c r="AC527" s="1173" t="s">
        <v>671</v>
      </c>
      <c r="AD527" s="1108"/>
      <c r="AE527" s="1108"/>
      <c r="AF527" s="1108"/>
      <c r="AG527" s="79" t="s">
        <v>450</v>
      </c>
      <c r="AH527" s="1109"/>
      <c r="AI527" s="1109"/>
      <c r="AJ527" s="1109"/>
      <c r="AK527" s="1114"/>
      <c r="AM527" s="62"/>
      <c r="AN527" s="62"/>
      <c r="AO527" s="62"/>
      <c r="AP527" s="62"/>
      <c r="AQ527" s="62"/>
      <c r="AR527" s="62"/>
      <c r="AS527" s="62"/>
      <c r="AT527" s="62"/>
      <c r="AU527" s="62"/>
      <c r="AV527" s="62"/>
      <c r="AW527" s="62"/>
      <c r="AX527" s="62"/>
      <c r="AY527" s="62"/>
      <c r="AZ527" s="62"/>
      <c r="BA527" s="62"/>
      <c r="BB527" s="62"/>
      <c r="BC527" s="62"/>
      <c r="BD527" s="62"/>
      <c r="BE527" s="62"/>
      <c r="BF527" s="62"/>
      <c r="BG527" s="62"/>
      <c r="BH527" s="62"/>
      <c r="BI527" s="62"/>
      <c r="BJ527" s="62"/>
      <c r="BK527" s="62"/>
      <c r="BL527" s="62"/>
      <c r="BM527" s="62"/>
      <c r="BN527" s="62"/>
      <c r="BO527" s="62"/>
      <c r="BP527" s="62"/>
      <c r="BQ527" s="62"/>
      <c r="BR527" s="62"/>
      <c r="BS527" s="62"/>
      <c r="BT527" s="62"/>
      <c r="BU527" s="62"/>
      <c r="BV527" s="62"/>
      <c r="BW527" s="62"/>
      <c r="BX527" s="62"/>
      <c r="BY527" s="62"/>
      <c r="BZ527" s="62"/>
      <c r="CA527" s="62"/>
      <c r="CB527" s="62"/>
      <c r="CC527" s="62"/>
      <c r="CD527" s="62"/>
      <c r="CE527" s="62"/>
      <c r="CF527" s="62"/>
      <c r="CG527" s="62"/>
      <c r="CH527" s="62"/>
      <c r="CI527" s="62"/>
      <c r="CJ527" s="62"/>
      <c r="CK527" s="62"/>
      <c r="CL527" s="62"/>
      <c r="CM527" s="62"/>
      <c r="CN527" s="62"/>
      <c r="CO527" s="62"/>
      <c r="CP527" s="62"/>
      <c r="CQ527" s="62"/>
      <c r="CR527" s="62"/>
    </row>
    <row r="528" spans="2:96" ht="12.75">
      <c r="B528" s="1277"/>
      <c r="C528" s="1278"/>
      <c r="D528" s="1278"/>
      <c r="E528" s="1278"/>
      <c r="F528" s="1278"/>
      <c r="G528" s="1278"/>
      <c r="H528" s="1279"/>
      <c r="I528" s="76" t="s">
        <v>470</v>
      </c>
      <c r="J528" s="76"/>
      <c r="K528" s="76"/>
      <c r="L528" s="76"/>
      <c r="M528" s="76"/>
      <c r="N528" s="76"/>
      <c r="O528" s="1106" t="s">
        <v>360</v>
      </c>
      <c r="P528" s="1106"/>
      <c r="Q528" s="1106"/>
      <c r="R528" s="1106"/>
      <c r="S528" s="1106"/>
      <c r="T528" s="1106"/>
      <c r="U528" s="1106"/>
      <c r="V528" s="1106"/>
      <c r="W528" s="1106"/>
      <c r="X528" s="1106"/>
      <c r="Y528" s="1106"/>
      <c r="Z528" s="1106"/>
      <c r="AA528" s="1106"/>
      <c r="AC528" s="1173" t="s">
        <v>671</v>
      </c>
      <c r="AD528" s="1108"/>
      <c r="AE528" s="1108"/>
      <c r="AF528" s="1108"/>
      <c r="AG528" s="69" t="s">
        <v>450</v>
      </c>
      <c r="AH528" s="1109"/>
      <c r="AI528" s="1109"/>
      <c r="AJ528" s="1109"/>
      <c r="AK528" s="1114"/>
      <c r="AM528" s="62"/>
      <c r="AN528" s="62"/>
      <c r="AO528" s="62"/>
      <c r="AP528" s="62"/>
      <c r="AQ528" s="62"/>
      <c r="AR528" s="62"/>
      <c r="AS528" s="62"/>
      <c r="AT528" s="62"/>
      <c r="AU528" s="62"/>
      <c r="AV528" s="62"/>
      <c r="AW528" s="62"/>
      <c r="AX528" s="62"/>
      <c r="AY528" s="62"/>
      <c r="AZ528" s="62"/>
      <c r="BA528" s="62"/>
      <c r="BB528" s="62"/>
      <c r="BC528" s="62"/>
      <c r="BD528" s="62"/>
      <c r="BE528" s="62"/>
      <c r="BF528" s="62"/>
      <c r="BG528" s="62"/>
      <c r="BH528" s="62"/>
      <c r="BI528" s="62"/>
      <c r="BJ528" s="62"/>
      <c r="BK528" s="62"/>
      <c r="BL528" s="62"/>
      <c r="BM528" s="62"/>
      <c r="BN528" s="62"/>
      <c r="BO528" s="62"/>
      <c r="BP528" s="62"/>
      <c r="BQ528" s="62"/>
      <c r="BR528" s="62"/>
      <c r="BS528" s="62"/>
      <c r="BT528" s="62"/>
      <c r="BU528" s="62"/>
      <c r="BV528" s="62"/>
      <c r="BW528" s="62"/>
      <c r="BX528" s="62"/>
      <c r="BY528" s="62"/>
      <c r="BZ528" s="62"/>
      <c r="CA528" s="62"/>
      <c r="CB528" s="62"/>
      <c r="CC528" s="62"/>
      <c r="CD528" s="62"/>
      <c r="CE528" s="62"/>
      <c r="CF528" s="62"/>
      <c r="CG528" s="62"/>
      <c r="CH528" s="62"/>
      <c r="CI528" s="62"/>
      <c r="CJ528" s="62"/>
      <c r="CK528" s="62"/>
      <c r="CL528" s="62"/>
      <c r="CM528" s="62"/>
      <c r="CN528" s="62"/>
      <c r="CO528" s="62"/>
      <c r="CP528" s="62"/>
      <c r="CQ528" s="62"/>
      <c r="CR528" s="62"/>
    </row>
    <row r="529" spans="1:96" ht="12.75">
      <c r="B529" s="1277"/>
      <c r="C529" s="1278"/>
      <c r="D529" s="1278"/>
      <c r="E529" s="1278"/>
      <c r="F529" s="1278"/>
      <c r="G529" s="1278"/>
      <c r="H529" s="1279"/>
      <c r="I529" s="29" t="s">
        <v>468</v>
      </c>
      <c r="J529" s="29"/>
      <c r="K529" s="29"/>
      <c r="L529" s="29"/>
      <c r="M529" s="29"/>
      <c r="N529" s="29"/>
      <c r="O529" s="29"/>
      <c r="P529" s="29"/>
      <c r="Q529" s="29"/>
      <c r="R529" s="29"/>
      <c r="S529" s="29"/>
      <c r="T529" s="29"/>
      <c r="U529" s="29"/>
      <c r="V529" s="29"/>
      <c r="W529" s="29"/>
      <c r="X529" s="29"/>
      <c r="Y529" s="29"/>
      <c r="AC529" s="1173" t="s">
        <v>671</v>
      </c>
      <c r="AD529" s="1108"/>
      <c r="AE529" s="1108"/>
      <c r="AF529" s="1108"/>
      <c r="AG529" s="79" t="s">
        <v>450</v>
      </c>
      <c r="AH529" s="1109"/>
      <c r="AI529" s="1109"/>
      <c r="AJ529" s="1109"/>
      <c r="AK529" s="1114"/>
      <c r="AM529" s="62"/>
      <c r="AN529" s="62"/>
      <c r="AO529" s="62"/>
      <c r="AP529" s="62"/>
      <c r="AQ529" s="62"/>
      <c r="AR529" s="62"/>
      <c r="AS529" s="62"/>
      <c r="AT529" s="62"/>
      <c r="AU529" s="62"/>
      <c r="AV529" s="62"/>
      <c r="AW529" s="62"/>
      <c r="AX529" s="62"/>
      <c r="AY529" s="62"/>
      <c r="AZ529" s="62"/>
      <c r="BA529" s="62"/>
      <c r="BB529" s="62"/>
      <c r="BC529" s="62"/>
      <c r="BD529" s="62"/>
      <c r="BE529" s="62"/>
      <c r="BF529" s="62"/>
      <c r="BG529" s="62"/>
      <c r="BH529" s="62"/>
      <c r="BI529" s="62"/>
      <c r="BJ529" s="62"/>
      <c r="BK529" s="62"/>
      <c r="BL529" s="62"/>
      <c r="BM529" s="62"/>
      <c r="BN529" s="62"/>
      <c r="BO529" s="62"/>
      <c r="BP529" s="62"/>
      <c r="BQ529" s="62"/>
      <c r="BR529" s="62"/>
      <c r="BS529" s="62"/>
      <c r="BT529" s="62"/>
      <c r="BU529" s="62"/>
      <c r="BV529" s="62"/>
      <c r="BW529" s="62"/>
      <c r="BX529" s="62"/>
      <c r="BY529" s="62"/>
      <c r="BZ529" s="62"/>
      <c r="CA529" s="62"/>
      <c r="CB529" s="62"/>
      <c r="CC529" s="62"/>
      <c r="CD529" s="62"/>
      <c r="CE529" s="62"/>
      <c r="CF529" s="62"/>
      <c r="CG529" s="62"/>
      <c r="CH529" s="62"/>
      <c r="CI529" s="62"/>
      <c r="CJ529" s="62"/>
      <c r="CK529" s="62"/>
      <c r="CL529" s="62"/>
      <c r="CM529" s="62"/>
      <c r="CN529" s="62"/>
      <c r="CO529" s="62"/>
      <c r="CP529" s="62"/>
      <c r="CQ529" s="62"/>
      <c r="CR529" s="62"/>
    </row>
    <row r="530" spans="1:96" ht="12.75">
      <c r="B530" s="1277"/>
      <c r="C530" s="1278"/>
      <c r="D530" s="1278"/>
      <c r="E530" s="1278"/>
      <c r="F530" s="1278"/>
      <c r="G530" s="1278"/>
      <c r="H530" s="1279"/>
      <c r="I530" s="84" t="s">
        <v>469</v>
      </c>
      <c r="J530" s="84"/>
      <c r="K530" s="84"/>
      <c r="L530" s="84"/>
      <c r="M530" s="84"/>
      <c r="N530" s="84"/>
      <c r="O530" s="84"/>
      <c r="P530" s="84"/>
      <c r="Q530" s="84"/>
      <c r="R530" s="84"/>
      <c r="S530" s="84"/>
      <c r="T530" s="84"/>
      <c r="U530" s="84"/>
      <c r="V530" s="84"/>
      <c r="W530" s="84"/>
      <c r="X530" s="84"/>
      <c r="Y530" s="84"/>
      <c r="Z530" s="84"/>
      <c r="AA530" s="84"/>
      <c r="AB530" s="84"/>
      <c r="AC530" s="1173" t="s">
        <v>671</v>
      </c>
      <c r="AD530" s="1108"/>
      <c r="AE530" s="1108"/>
      <c r="AF530" s="1108"/>
      <c r="AG530" s="69" t="s">
        <v>450</v>
      </c>
      <c r="AH530" s="1109"/>
      <c r="AI530" s="1109"/>
      <c r="AJ530" s="1109"/>
      <c r="AK530" s="1114"/>
      <c r="AM530" s="62"/>
      <c r="AN530" s="62"/>
      <c r="AO530" s="62"/>
      <c r="AP530" s="62"/>
      <c r="AQ530" s="62"/>
      <c r="AR530" s="62"/>
      <c r="AS530" s="62"/>
      <c r="AT530" s="62"/>
      <c r="AU530" s="62"/>
      <c r="AV530" s="62"/>
      <c r="AW530" s="62"/>
      <c r="AX530" s="62"/>
      <c r="AY530" s="62"/>
      <c r="AZ530" s="62"/>
      <c r="BA530" s="62"/>
      <c r="BB530" s="62"/>
      <c r="BC530" s="62"/>
      <c r="BD530" s="62"/>
      <c r="BE530" s="62"/>
      <c r="BF530" s="62"/>
      <c r="BG530" s="62"/>
      <c r="BH530" s="62"/>
      <c r="BI530" s="62"/>
      <c r="BJ530" s="62"/>
      <c r="BK530" s="62"/>
      <c r="BL530" s="62"/>
      <c r="BM530" s="62"/>
      <c r="BN530" s="62"/>
      <c r="BO530" s="62"/>
      <c r="BP530" s="62"/>
      <c r="BQ530" s="62"/>
      <c r="BR530" s="62"/>
      <c r="BS530" s="62"/>
      <c r="BT530" s="62"/>
      <c r="BU530" s="62"/>
      <c r="BV530" s="62"/>
      <c r="BW530" s="62"/>
      <c r="BX530" s="62"/>
      <c r="BY530" s="62"/>
      <c r="BZ530" s="62"/>
      <c r="CA530" s="62"/>
      <c r="CB530" s="62"/>
      <c r="CC530" s="62"/>
      <c r="CD530" s="62"/>
      <c r="CE530" s="62"/>
      <c r="CF530" s="62"/>
      <c r="CG530" s="62"/>
      <c r="CH530" s="62"/>
      <c r="CI530" s="62"/>
      <c r="CJ530" s="62"/>
      <c r="CK530" s="62"/>
      <c r="CL530" s="62"/>
      <c r="CM530" s="62"/>
      <c r="CN530" s="62"/>
      <c r="CO530" s="62"/>
      <c r="CP530" s="62"/>
      <c r="CQ530" s="62"/>
      <c r="CR530" s="62"/>
    </row>
    <row r="531" spans="1:96" ht="12.75">
      <c r="B531" s="1277"/>
      <c r="C531" s="1278"/>
      <c r="D531" s="1278"/>
      <c r="E531" s="1278"/>
      <c r="F531" s="1278"/>
      <c r="G531" s="1278"/>
      <c r="H531" s="1279"/>
      <c r="I531" s="76" t="s">
        <v>640</v>
      </c>
      <c r="J531" s="76"/>
      <c r="K531" s="76"/>
      <c r="L531" s="76"/>
      <c r="M531" s="76"/>
      <c r="N531" s="76"/>
      <c r="O531" s="76"/>
      <c r="P531" s="76"/>
      <c r="Q531" s="76"/>
      <c r="R531" s="76"/>
      <c r="S531" s="76"/>
      <c r="T531" s="76"/>
      <c r="U531" s="76"/>
      <c r="V531" s="76"/>
      <c r="W531" s="76"/>
      <c r="X531" s="29"/>
      <c r="Y531" s="29"/>
      <c r="AC531" s="1173">
        <v>4</v>
      </c>
      <c r="AD531" s="1108"/>
      <c r="AE531" s="1108"/>
      <c r="AF531" s="1108"/>
      <c r="AG531" s="69" t="s">
        <v>450</v>
      </c>
      <c r="AH531" s="1109">
        <v>2020</v>
      </c>
      <c r="AI531" s="1109"/>
      <c r="AJ531" s="1109"/>
      <c r="AK531" s="1114"/>
      <c r="AM531" s="62"/>
      <c r="AN531" s="62"/>
      <c r="AO531" s="62"/>
      <c r="AP531" s="62"/>
      <c r="AQ531" s="62"/>
      <c r="AR531" s="62"/>
      <c r="AS531" s="62"/>
      <c r="AT531" s="62"/>
      <c r="AU531" s="62"/>
      <c r="AV531" s="62"/>
      <c r="AW531" s="62"/>
      <c r="AX531" s="62"/>
      <c r="AY531" s="62"/>
      <c r="AZ531" s="62"/>
      <c r="BA531" s="62"/>
      <c r="BB531" s="62"/>
      <c r="BC531" s="62"/>
      <c r="BD531" s="62"/>
      <c r="BE531" s="62"/>
      <c r="BF531" s="62"/>
      <c r="BG531" s="62"/>
      <c r="BH531" s="62"/>
      <c r="BI531" s="62"/>
      <c r="BJ531" s="62"/>
      <c r="BK531" s="62"/>
      <c r="BL531" s="62"/>
      <c r="BM531" s="62"/>
      <c r="BN531" s="62"/>
      <c r="BO531" s="62"/>
      <c r="BP531" s="62"/>
      <c r="BQ531" s="62"/>
      <c r="BR531" s="62"/>
      <c r="BS531" s="62"/>
      <c r="BT531" s="62"/>
      <c r="BU531" s="62"/>
      <c r="BV531" s="62"/>
      <c r="BW531" s="62"/>
      <c r="BX531" s="62"/>
      <c r="BY531" s="62"/>
      <c r="BZ531" s="62"/>
      <c r="CA531" s="62"/>
      <c r="CB531" s="62"/>
      <c r="CC531" s="62"/>
      <c r="CD531" s="62"/>
      <c r="CE531" s="62"/>
      <c r="CF531" s="62"/>
      <c r="CG531" s="62"/>
      <c r="CH531" s="62"/>
      <c r="CI531" s="62"/>
      <c r="CJ531" s="62"/>
      <c r="CK531" s="62"/>
      <c r="CL531" s="62"/>
      <c r="CM531" s="62"/>
      <c r="CN531" s="62"/>
      <c r="CO531" s="62"/>
      <c r="CP531" s="62"/>
      <c r="CQ531" s="62"/>
      <c r="CR531" s="62"/>
    </row>
    <row r="532" spans="1:96" ht="12.75">
      <c r="B532" s="1277"/>
      <c r="C532" s="1278"/>
      <c r="D532" s="1278"/>
      <c r="E532" s="1278"/>
      <c r="F532" s="1278"/>
      <c r="G532" s="1278"/>
      <c r="H532" s="1279"/>
      <c r="I532" s="29" t="s">
        <v>641</v>
      </c>
      <c r="J532" s="29"/>
      <c r="K532" s="29"/>
      <c r="L532" s="29"/>
      <c r="M532" s="29"/>
      <c r="N532" s="29"/>
      <c r="O532" s="29"/>
      <c r="P532" s="29"/>
      <c r="Q532" s="29"/>
      <c r="R532" s="29"/>
      <c r="S532" s="29"/>
      <c r="T532" s="29"/>
      <c r="U532" s="29"/>
      <c r="V532" s="29"/>
      <c r="W532" s="29"/>
      <c r="X532" s="29"/>
      <c r="Y532" s="29"/>
      <c r="AC532" s="1173">
        <v>8</v>
      </c>
      <c r="AD532" s="1108"/>
      <c r="AE532" s="1108"/>
      <c r="AF532" s="1108"/>
      <c r="AG532" s="79" t="s">
        <v>450</v>
      </c>
      <c r="AH532" s="1109">
        <v>2020</v>
      </c>
      <c r="AI532" s="1109"/>
      <c r="AJ532" s="1109"/>
      <c r="AK532" s="1114"/>
      <c r="AM532" s="62"/>
      <c r="AN532" s="62"/>
      <c r="AO532" s="62"/>
      <c r="AP532" s="62"/>
      <c r="AQ532" s="62"/>
      <c r="AR532" s="62"/>
      <c r="AS532" s="62"/>
      <c r="AT532" s="62"/>
      <c r="AU532" s="62"/>
      <c r="AV532" s="62"/>
      <c r="AW532" s="62"/>
      <c r="AX532" s="62"/>
      <c r="AY532" s="62"/>
      <c r="AZ532" s="62"/>
      <c r="BA532" s="62"/>
      <c r="BB532" s="62"/>
      <c r="BC532" s="62"/>
      <c r="BD532" s="62"/>
      <c r="BE532" s="62"/>
      <c r="BF532" s="62"/>
      <c r="BG532" s="62"/>
      <c r="BH532" s="62"/>
      <c r="BI532" s="62"/>
      <c r="BJ532" s="62"/>
      <c r="BK532" s="62"/>
      <c r="BL532" s="62"/>
      <c r="BM532" s="62"/>
      <c r="BN532" s="62"/>
      <c r="BO532" s="62"/>
      <c r="BP532" s="62"/>
      <c r="BQ532" s="62"/>
      <c r="BR532" s="62"/>
      <c r="BS532" s="62"/>
      <c r="BT532" s="62"/>
      <c r="BU532" s="62"/>
      <c r="BV532" s="62"/>
      <c r="BW532" s="62"/>
      <c r="BX532" s="62"/>
      <c r="BY532" s="62"/>
      <c r="BZ532" s="62"/>
      <c r="CA532" s="62"/>
      <c r="CB532" s="62"/>
      <c r="CC532" s="62"/>
      <c r="CD532" s="62"/>
      <c r="CE532" s="62"/>
      <c r="CF532" s="62"/>
      <c r="CG532" s="62"/>
      <c r="CH532" s="62"/>
      <c r="CI532" s="62"/>
      <c r="CJ532" s="62"/>
      <c r="CK532" s="62"/>
      <c r="CL532" s="62"/>
      <c r="CM532" s="62"/>
      <c r="CN532" s="62"/>
      <c r="CO532" s="62"/>
      <c r="CP532" s="62"/>
      <c r="CQ532" s="62"/>
      <c r="CR532" s="62"/>
    </row>
    <row r="533" spans="1:96" ht="12.75">
      <c r="B533" s="1277"/>
      <c r="C533" s="1278"/>
      <c r="D533" s="1278"/>
      <c r="E533" s="1278"/>
      <c r="F533" s="1278"/>
      <c r="G533" s="1278"/>
      <c r="H533" s="1279"/>
      <c r="I533" s="29" t="s">
        <v>642</v>
      </c>
      <c r="J533" s="29"/>
      <c r="K533" s="29"/>
      <c r="L533" s="29"/>
      <c r="M533" s="29"/>
      <c r="N533" s="29"/>
      <c r="O533" s="29"/>
      <c r="P533" s="29"/>
      <c r="Q533" s="29"/>
      <c r="R533" s="29"/>
      <c r="S533" s="29"/>
      <c r="T533" s="29"/>
      <c r="U533" s="29"/>
      <c r="V533" s="29"/>
      <c r="W533" s="29"/>
      <c r="X533" s="29"/>
      <c r="Y533" s="29"/>
      <c r="AC533" s="1173">
        <v>3</v>
      </c>
      <c r="AD533" s="1108"/>
      <c r="AE533" s="1108"/>
      <c r="AF533" s="1108"/>
      <c r="AG533" s="69" t="s">
        <v>450</v>
      </c>
      <c r="AH533" s="1109">
        <v>2024</v>
      </c>
      <c r="AI533" s="1109"/>
      <c r="AJ533" s="1109"/>
      <c r="AK533" s="1114"/>
      <c r="AM533" s="62"/>
      <c r="AN533" s="62"/>
      <c r="AO533" s="62"/>
      <c r="AP533" s="62"/>
      <c r="AQ533" s="62"/>
      <c r="AR533" s="62"/>
      <c r="AS533" s="62"/>
      <c r="AT533" s="62"/>
      <c r="AU533" s="62"/>
      <c r="AV533" s="62"/>
      <c r="AW533" s="62"/>
      <c r="AX533" s="62"/>
      <c r="AY533" s="62"/>
      <c r="AZ533" s="62"/>
      <c r="BA533" s="62"/>
      <c r="BB533" s="62"/>
      <c r="BC533" s="62"/>
      <c r="BD533" s="62"/>
      <c r="BE533" s="62"/>
      <c r="BF533" s="62"/>
      <c r="BG533" s="62"/>
      <c r="BH533" s="62"/>
      <c r="BI533" s="62"/>
      <c r="BJ533" s="62"/>
      <c r="BK533" s="62"/>
      <c r="BL533" s="62"/>
      <c r="BM533" s="62"/>
      <c r="BN533" s="62"/>
      <c r="BO533" s="62"/>
      <c r="BP533" s="62"/>
      <c r="BQ533" s="62"/>
      <c r="BR533" s="62"/>
      <c r="BS533" s="62"/>
      <c r="BT533" s="62"/>
      <c r="BU533" s="62"/>
      <c r="BV533" s="62"/>
      <c r="BW533" s="62"/>
      <c r="BX533" s="62"/>
      <c r="BY533" s="62"/>
      <c r="BZ533" s="62"/>
      <c r="CA533" s="62"/>
      <c r="CB533" s="62"/>
      <c r="CC533" s="62"/>
      <c r="CD533" s="62"/>
      <c r="CE533" s="62"/>
      <c r="CF533" s="62"/>
      <c r="CG533" s="62"/>
      <c r="CH533" s="62"/>
      <c r="CI533" s="62"/>
      <c r="CJ533" s="62"/>
      <c r="CK533" s="62"/>
      <c r="CL533" s="62"/>
      <c r="CM533" s="62"/>
      <c r="CN533" s="62"/>
      <c r="CO533" s="62"/>
      <c r="CP533" s="62"/>
      <c r="CQ533" s="62"/>
      <c r="CR533" s="62"/>
    </row>
    <row r="534" spans="1:96" ht="12.75">
      <c r="B534" s="1277"/>
      <c r="C534" s="1278"/>
      <c r="D534" s="1278"/>
      <c r="E534" s="1278"/>
      <c r="F534" s="1278"/>
      <c r="G534" s="1278"/>
      <c r="H534" s="1279"/>
      <c r="I534" s="29" t="s">
        <v>643</v>
      </c>
      <c r="J534" s="29"/>
      <c r="K534" s="29"/>
      <c r="L534" s="29"/>
      <c r="M534" s="29"/>
      <c r="N534" s="29"/>
      <c r="O534" s="29"/>
      <c r="P534" s="29"/>
      <c r="Q534" s="29"/>
      <c r="R534" s="29"/>
      <c r="S534" s="29"/>
      <c r="T534" s="29"/>
      <c r="U534" s="29"/>
      <c r="V534" s="29"/>
      <c r="W534" s="29"/>
      <c r="X534" s="29"/>
      <c r="Y534" s="29"/>
      <c r="AC534" s="1173">
        <v>4</v>
      </c>
      <c r="AD534" s="1108"/>
      <c r="AE534" s="1108"/>
      <c r="AF534" s="1108"/>
      <c r="AG534" s="69" t="s">
        <v>450</v>
      </c>
      <c r="AH534" s="1109">
        <v>2024</v>
      </c>
      <c r="AI534" s="1109"/>
      <c r="AJ534" s="1109"/>
      <c r="AK534" s="1114"/>
      <c r="AM534" s="62" t="s">
        <v>120</v>
      </c>
      <c r="AN534" s="62" t="str">
        <f>N640</f>
        <v>Yes</v>
      </c>
      <c r="AO534" s="62"/>
      <c r="AP534" s="62"/>
      <c r="AQ534" s="62"/>
      <c r="AR534" s="62"/>
      <c r="AS534" s="62"/>
      <c r="AT534" s="62"/>
      <c r="AU534" s="62"/>
      <c r="AV534" s="62"/>
      <c r="AW534" s="62"/>
      <c r="AX534" s="62"/>
      <c r="AY534" s="62"/>
      <c r="AZ534" s="62"/>
      <c r="BA534" s="62"/>
      <c r="BB534" s="62"/>
      <c r="BC534" s="62"/>
      <c r="BD534" s="62"/>
      <c r="BE534" s="62"/>
      <c r="BF534" s="62"/>
      <c r="BG534" s="62"/>
      <c r="BH534" s="62"/>
      <c r="BI534" s="62"/>
      <c r="BJ534" s="62"/>
      <c r="BK534" s="62"/>
      <c r="BL534" s="62"/>
      <c r="BM534" s="62"/>
      <c r="BN534" s="62"/>
      <c r="BO534" s="62"/>
      <c r="BP534" s="62"/>
      <c r="BQ534" s="62"/>
      <c r="BR534" s="62"/>
      <c r="BS534" s="62"/>
      <c r="BT534" s="62"/>
      <c r="BU534" s="62"/>
      <c r="BV534" s="62"/>
      <c r="BW534" s="62"/>
      <c r="BX534" s="62"/>
      <c r="BY534" s="62"/>
      <c r="BZ534" s="62"/>
      <c r="CA534" s="62"/>
      <c r="CB534" s="62"/>
      <c r="CC534" s="62"/>
      <c r="CD534" s="62"/>
      <c r="CE534" s="62"/>
      <c r="CF534" s="62"/>
      <c r="CG534" s="62"/>
      <c r="CH534" s="62"/>
      <c r="CI534" s="62"/>
      <c r="CJ534" s="62"/>
      <c r="CK534" s="62"/>
      <c r="CL534" s="62"/>
      <c r="CM534" s="62"/>
      <c r="CN534" s="62"/>
      <c r="CO534" s="62"/>
      <c r="CP534" s="62"/>
      <c r="CQ534" s="62"/>
      <c r="CR534" s="62"/>
    </row>
    <row r="535" spans="1:96" ht="12.75">
      <c r="B535" s="1349"/>
      <c r="C535" s="1350"/>
      <c r="D535" s="1350"/>
      <c r="E535" s="1350"/>
      <c r="F535" s="1350"/>
      <c r="G535" s="1350"/>
      <c r="H535" s="1351"/>
      <c r="I535" s="84" t="s">
        <v>524</v>
      </c>
      <c r="J535" s="84"/>
      <c r="K535" s="84"/>
      <c r="L535" s="84"/>
      <c r="M535" s="84"/>
      <c r="N535" s="84"/>
      <c r="O535" s="84"/>
      <c r="P535" s="84"/>
      <c r="Q535" s="84"/>
      <c r="R535" s="84"/>
      <c r="S535" s="84"/>
      <c r="T535" s="84"/>
      <c r="U535" s="84"/>
      <c r="V535" s="84"/>
      <c r="W535" s="84"/>
      <c r="X535" s="84"/>
      <c r="Y535" s="84"/>
      <c r="Z535" s="84"/>
      <c r="AA535" s="84"/>
      <c r="AB535" s="84"/>
      <c r="AC535" s="1173">
        <v>5</v>
      </c>
      <c r="AD535" s="1108"/>
      <c r="AE535" s="1108"/>
      <c r="AF535" s="1108"/>
      <c r="AG535" s="69" t="s">
        <v>450</v>
      </c>
      <c r="AH535" s="1109">
        <v>2024</v>
      </c>
      <c r="AI535" s="1109"/>
      <c r="AJ535" s="1109"/>
      <c r="AK535" s="1114"/>
      <c r="AM535" s="62" t="s">
        <v>121</v>
      </c>
      <c r="AN535" s="62" t="str">
        <f>AG640</f>
        <v>Yes</v>
      </c>
      <c r="AO535" s="62"/>
      <c r="AP535" s="62"/>
      <c r="AQ535" s="62"/>
      <c r="AR535" s="62"/>
      <c r="AS535" s="62"/>
      <c r="AT535" s="62"/>
      <c r="AU535" s="62"/>
      <c r="AV535" s="62"/>
      <c r="AW535" s="62"/>
      <c r="AX535" s="62"/>
      <c r="AY535" s="62"/>
      <c r="AZ535" s="62"/>
      <c r="BA535" s="62"/>
      <c r="BB535" s="62"/>
      <c r="BC535" s="62"/>
      <c r="BD535" s="62"/>
      <c r="BE535" s="62"/>
      <c r="BF535" s="62"/>
      <c r="BG535" s="62"/>
      <c r="BH535" s="62"/>
      <c r="BI535" s="62"/>
      <c r="BJ535" s="62"/>
      <c r="BK535" s="62"/>
      <c r="BL535" s="62"/>
      <c r="BM535" s="62"/>
      <c r="BN535" s="62"/>
      <c r="BO535" s="62"/>
      <c r="BP535" s="62"/>
      <c r="BQ535" s="62"/>
      <c r="BR535" s="62"/>
      <c r="BS535" s="62"/>
      <c r="BT535" s="62"/>
      <c r="BU535" s="62"/>
      <c r="BV535" s="62"/>
      <c r="BW535" s="62"/>
      <c r="BX535" s="62"/>
      <c r="BY535" s="62"/>
      <c r="BZ535" s="62"/>
      <c r="CA535" s="62"/>
      <c r="CB535" s="62"/>
      <c r="CC535" s="62"/>
      <c r="CD535" s="62"/>
      <c r="CE535" s="62"/>
      <c r="CF535" s="62"/>
      <c r="CG535" s="62"/>
      <c r="CH535" s="62"/>
      <c r="CI535" s="62"/>
      <c r="CJ535" s="62"/>
      <c r="CK535" s="62"/>
      <c r="CL535" s="62"/>
      <c r="CM535" s="62"/>
      <c r="CN535" s="62"/>
      <c r="CO535" s="62"/>
      <c r="CP535" s="62"/>
      <c r="CQ535" s="62"/>
      <c r="CR535" s="62"/>
    </row>
    <row r="536" spans="1:96" ht="12.75" customHeight="1">
      <c r="B536" s="221"/>
      <c r="C536" s="221"/>
      <c r="D536" s="221"/>
      <c r="E536" s="221"/>
      <c r="F536" s="221"/>
      <c r="G536" s="221"/>
      <c r="H536" s="221"/>
      <c r="I536" s="29"/>
      <c r="J536" s="29"/>
      <c r="K536" s="29"/>
      <c r="L536" s="29"/>
      <c r="M536" s="29"/>
      <c r="N536" s="29"/>
      <c r="O536" s="29"/>
      <c r="P536" s="29"/>
      <c r="Q536" s="29"/>
      <c r="R536" s="29"/>
      <c r="S536" s="29"/>
      <c r="T536" s="29"/>
      <c r="U536" s="29"/>
      <c r="V536" s="29"/>
      <c r="W536" s="29"/>
      <c r="X536" s="29"/>
      <c r="Y536" s="29"/>
      <c r="Z536" s="29"/>
      <c r="AA536" s="29"/>
      <c r="AB536" s="221"/>
      <c r="AC536" s="29"/>
      <c r="AD536" s="29"/>
      <c r="AE536" s="29"/>
      <c r="AF536" s="29"/>
      <c r="AG536" s="29"/>
      <c r="AH536" s="29"/>
      <c r="AI536" s="29"/>
      <c r="AJ536" s="29"/>
      <c r="AK536" s="29"/>
      <c r="AL536" s="29"/>
      <c r="AM536" s="62"/>
      <c r="AN536" s="62"/>
      <c r="AO536" s="62"/>
      <c r="AP536" s="62"/>
      <c r="AQ536" s="62"/>
      <c r="AR536" s="62"/>
      <c r="AS536" s="62"/>
      <c r="AT536" s="62"/>
      <c r="AU536" s="62"/>
      <c r="AV536" s="62"/>
      <c r="AW536" s="62"/>
      <c r="AX536" s="62"/>
      <c r="AY536" s="62"/>
      <c r="AZ536" s="62"/>
      <c r="BA536" s="62"/>
      <c r="BB536" s="62"/>
      <c r="BC536" s="62"/>
      <c r="BD536" s="62"/>
      <c r="BE536" s="62"/>
      <c r="BF536" s="62"/>
      <c r="BG536" s="62"/>
      <c r="BH536" s="62"/>
      <c r="BI536" s="62"/>
      <c r="BJ536" s="62"/>
      <c r="BK536" s="62"/>
      <c r="BL536" s="62"/>
      <c r="BM536" s="62"/>
      <c r="BN536" s="62"/>
      <c r="BO536" s="62"/>
      <c r="BP536" s="62"/>
      <c r="BQ536" s="62"/>
      <c r="BR536" s="62"/>
      <c r="BS536" s="62"/>
      <c r="BT536" s="62"/>
      <c r="BU536" s="62"/>
      <c r="BV536" s="62"/>
      <c r="BW536" s="62"/>
      <c r="BX536" s="62"/>
      <c r="BY536" s="62"/>
      <c r="BZ536" s="62"/>
      <c r="CA536" s="62"/>
      <c r="CB536" s="62"/>
      <c r="CC536" s="62"/>
      <c r="CD536" s="62"/>
      <c r="CE536" s="62"/>
      <c r="CF536" s="62"/>
      <c r="CG536" s="62"/>
      <c r="CH536" s="62"/>
      <c r="CI536" s="62"/>
      <c r="CJ536" s="62"/>
      <c r="CK536" s="62"/>
      <c r="CL536" s="62"/>
      <c r="CM536" s="62"/>
      <c r="CN536" s="62"/>
      <c r="CO536" s="62"/>
      <c r="CP536" s="62"/>
      <c r="CQ536" s="62"/>
      <c r="CR536" s="62"/>
    </row>
    <row r="537" spans="1:96" ht="12.75">
      <c r="A537" s="975" t="s">
        <v>619</v>
      </c>
      <c r="B537" s="975"/>
      <c r="C537" s="975"/>
      <c r="D537" s="975"/>
      <c r="E537" s="975"/>
      <c r="F537" s="975"/>
      <c r="G537" s="975"/>
      <c r="H537" s="975"/>
      <c r="I537" s="975"/>
      <c r="J537" s="975"/>
      <c r="K537" s="975"/>
      <c r="L537" s="975"/>
      <c r="M537" s="975"/>
      <c r="N537" s="975"/>
      <c r="O537" s="975"/>
      <c r="P537" s="975"/>
      <c r="Q537" s="975"/>
      <c r="R537" s="975"/>
      <c r="S537" s="975"/>
      <c r="T537" s="975"/>
      <c r="U537" s="975"/>
      <c r="V537" s="975"/>
      <c r="W537" s="975"/>
      <c r="X537" s="975"/>
      <c r="Y537" s="975"/>
      <c r="Z537" s="975"/>
      <c r="AA537" s="975"/>
      <c r="AB537" s="975"/>
      <c r="AC537" s="975"/>
      <c r="AD537" s="975"/>
      <c r="AE537" s="975"/>
      <c r="AF537" s="975"/>
      <c r="AG537" s="975"/>
      <c r="AH537" s="975"/>
      <c r="AI537" s="975"/>
      <c r="AJ537" s="975"/>
      <c r="AK537" s="975"/>
      <c r="AL537" s="975"/>
      <c r="AM537" s="62"/>
      <c r="AN537" s="62"/>
      <c r="AO537" s="62"/>
      <c r="AP537" s="62"/>
      <c r="AQ537" s="62"/>
      <c r="AR537" s="62"/>
      <c r="AS537" s="62"/>
      <c r="AT537" s="62"/>
      <c r="AU537" s="62"/>
      <c r="AV537" s="62"/>
      <c r="AW537" s="62"/>
      <c r="AX537" s="62"/>
      <c r="AY537" s="62"/>
      <c r="AZ537" s="62"/>
      <c r="BA537" s="62"/>
      <c r="BB537" s="62"/>
      <c r="BC537" s="62"/>
      <c r="BD537" s="62"/>
      <c r="BE537" s="62"/>
      <c r="BF537" s="62"/>
      <c r="BG537" s="62"/>
      <c r="BH537" s="62"/>
      <c r="BI537" s="62"/>
      <c r="BJ537" s="62"/>
      <c r="BK537" s="62"/>
      <c r="BL537" s="62"/>
      <c r="BM537" s="62"/>
      <c r="BN537" s="62"/>
      <c r="BO537" s="62"/>
      <c r="BP537" s="62"/>
      <c r="BQ537" s="62"/>
      <c r="BR537" s="62"/>
      <c r="BS537" s="62"/>
      <c r="BT537" s="62"/>
      <c r="BU537" s="62"/>
      <c r="BV537" s="62"/>
      <c r="BW537" s="62"/>
      <c r="BX537" s="62"/>
      <c r="BY537" s="62"/>
      <c r="BZ537" s="62"/>
      <c r="CA537" s="62"/>
      <c r="CB537" s="62"/>
      <c r="CC537" s="62"/>
      <c r="CD537" s="62"/>
      <c r="CE537" s="62"/>
      <c r="CF537" s="62"/>
      <c r="CG537" s="62"/>
      <c r="CH537" s="62"/>
      <c r="CI537" s="62"/>
      <c r="CJ537" s="62"/>
      <c r="CK537" s="62"/>
      <c r="CL537" s="62"/>
      <c r="CM537" s="62"/>
      <c r="CN537" s="62"/>
      <c r="CO537" s="62"/>
      <c r="CP537" s="62"/>
      <c r="CQ537" s="62"/>
      <c r="CR537" s="62"/>
    </row>
    <row r="538" spans="1:96" ht="13.5" thickBot="1">
      <c r="A538" s="976"/>
      <c r="B538" s="976"/>
      <c r="C538" s="976"/>
      <c r="D538" s="976"/>
      <c r="E538" s="976"/>
      <c r="F538" s="976"/>
      <c r="G538" s="976"/>
      <c r="H538" s="976"/>
      <c r="I538" s="976"/>
      <c r="J538" s="976"/>
      <c r="K538" s="976"/>
      <c r="L538" s="976"/>
      <c r="M538" s="976"/>
      <c r="N538" s="976"/>
      <c r="O538" s="976"/>
      <c r="P538" s="976"/>
      <c r="Q538" s="976"/>
      <c r="R538" s="976"/>
      <c r="S538" s="976"/>
      <c r="T538" s="976"/>
      <c r="U538" s="976"/>
      <c r="V538" s="976"/>
      <c r="W538" s="976"/>
      <c r="X538" s="976"/>
      <c r="Y538" s="976"/>
      <c r="Z538" s="976"/>
      <c r="AA538" s="976"/>
      <c r="AB538" s="976"/>
      <c r="AC538" s="976"/>
      <c r="AD538" s="976"/>
      <c r="AE538" s="976"/>
      <c r="AF538" s="976"/>
      <c r="AG538" s="976"/>
      <c r="AH538" s="976"/>
      <c r="AI538" s="976"/>
      <c r="AJ538" s="976"/>
      <c r="AK538" s="976"/>
      <c r="AL538" s="976"/>
      <c r="AM538" s="62"/>
      <c r="AN538" s="62"/>
      <c r="AO538" s="62"/>
      <c r="AP538" s="62"/>
      <c r="AQ538" s="62"/>
      <c r="AR538" s="62"/>
      <c r="AS538" s="62"/>
      <c r="AT538" s="62"/>
      <c r="AU538" s="62"/>
      <c r="AV538" s="62"/>
      <c r="AW538" s="62"/>
      <c r="AX538" s="62"/>
      <c r="AY538" s="62"/>
      <c r="AZ538" s="62"/>
      <c r="BA538" s="62"/>
      <c r="BB538" s="62"/>
      <c r="BC538" s="62"/>
      <c r="BD538" s="62"/>
      <c r="BE538" s="62"/>
      <c r="BF538" s="62"/>
      <c r="BG538" s="62"/>
      <c r="BH538" s="62"/>
      <c r="BI538" s="62"/>
      <c r="BJ538" s="62"/>
      <c r="BK538" s="62"/>
      <c r="BL538" s="62"/>
      <c r="BM538" s="62"/>
      <c r="BN538" s="62"/>
      <c r="BO538" s="62"/>
      <c r="BP538" s="62"/>
      <c r="BQ538" s="62"/>
      <c r="BR538" s="62"/>
      <c r="BS538" s="62"/>
      <c r="BT538" s="62"/>
      <c r="BU538" s="62"/>
      <c r="BV538" s="62"/>
      <c r="BW538" s="62"/>
      <c r="BX538" s="62"/>
      <c r="BY538" s="62"/>
      <c r="BZ538" s="62"/>
      <c r="CA538" s="62"/>
      <c r="CB538" s="62"/>
      <c r="CC538" s="62"/>
      <c r="CD538" s="62"/>
      <c r="CE538" s="62"/>
      <c r="CF538" s="62"/>
      <c r="CG538" s="62"/>
      <c r="CH538" s="62"/>
      <c r="CI538" s="62"/>
      <c r="CJ538" s="62"/>
      <c r="CK538" s="62"/>
      <c r="CL538" s="62"/>
      <c r="CM538" s="62"/>
      <c r="CN538" s="62"/>
      <c r="CO538" s="62"/>
      <c r="CP538" s="62"/>
      <c r="CQ538" s="62"/>
      <c r="CR538" s="62"/>
    </row>
    <row r="539" spans="1:96" ht="13.5" thickTop="1">
      <c r="A539" s="29"/>
      <c r="B539" s="29"/>
      <c r="C539" s="29"/>
      <c r="D539" s="29"/>
      <c r="E539" s="29"/>
      <c r="F539" s="29"/>
      <c r="G539" s="3"/>
      <c r="H539" s="29"/>
      <c r="AM539" s="62"/>
      <c r="AN539" s="62"/>
      <c r="AO539" s="62"/>
      <c r="AP539" s="62"/>
      <c r="AQ539" s="62"/>
      <c r="AR539" s="62"/>
      <c r="AS539" s="62"/>
      <c r="AT539" s="62"/>
      <c r="AU539" s="62"/>
      <c r="AV539" s="62"/>
      <c r="AW539" s="62"/>
      <c r="AX539" s="62"/>
      <c r="AY539" s="62"/>
      <c r="AZ539" s="62"/>
      <c r="BA539" s="62"/>
      <c r="BB539" s="62"/>
      <c r="BC539" s="62"/>
      <c r="BD539" s="62"/>
      <c r="BE539" s="62"/>
      <c r="BF539" s="62"/>
      <c r="BG539" s="62"/>
      <c r="BH539" s="62"/>
      <c r="BI539" s="62"/>
      <c r="BJ539" s="62"/>
      <c r="BK539" s="62"/>
      <c r="BL539" s="62"/>
      <c r="BM539" s="62"/>
      <c r="BN539" s="62"/>
      <c r="BO539" s="62"/>
      <c r="BP539" s="62"/>
      <c r="BQ539" s="62"/>
      <c r="BR539" s="62"/>
      <c r="BS539" s="62"/>
      <c r="BT539" s="62"/>
      <c r="BU539" s="62"/>
      <c r="BV539" s="62"/>
      <c r="BW539" s="62"/>
      <c r="BX539" s="62"/>
      <c r="BY539" s="62"/>
      <c r="BZ539" s="62"/>
      <c r="CA539" s="62"/>
      <c r="CB539" s="62"/>
      <c r="CC539" s="62"/>
      <c r="CD539" s="62"/>
      <c r="CE539" s="62"/>
      <c r="CF539" s="62"/>
      <c r="CG539" s="62"/>
      <c r="CH539" s="62"/>
      <c r="CI539" s="62"/>
      <c r="CJ539" s="62"/>
      <c r="CK539" s="62"/>
      <c r="CL539" s="62"/>
      <c r="CM539" s="62"/>
      <c r="CN539" s="62"/>
      <c r="CO539" s="62"/>
      <c r="CP539" s="62"/>
      <c r="CQ539" s="62"/>
      <c r="CR539" s="62"/>
    </row>
    <row r="540" spans="1:96" ht="12.75">
      <c r="A540" s="54" t="s">
        <v>344</v>
      </c>
      <c r="B540" s="54"/>
      <c r="C540" s="54" t="s">
        <v>525</v>
      </c>
      <c r="AM540" s="62"/>
      <c r="AN540" s="62"/>
      <c r="AO540" s="62"/>
      <c r="AP540" s="62"/>
      <c r="AQ540" s="62"/>
      <c r="AR540" s="62"/>
      <c r="AS540" s="62"/>
      <c r="AT540" s="62"/>
      <c r="AU540" s="62"/>
      <c r="AV540" s="62"/>
      <c r="AW540" s="62"/>
      <c r="AX540" s="62"/>
      <c r="AY540" s="62"/>
      <c r="AZ540" s="62"/>
      <c r="BA540" s="62"/>
      <c r="BB540" s="62"/>
      <c r="BC540" s="62"/>
      <c r="BD540" s="62"/>
      <c r="BE540" s="62"/>
      <c r="BF540" s="62"/>
      <c r="BG540" s="62"/>
      <c r="BH540" s="62"/>
      <c r="BI540" s="62"/>
      <c r="BJ540" s="62"/>
      <c r="BK540" s="62"/>
      <c r="BL540" s="62"/>
      <c r="BM540" s="62"/>
      <c r="BN540" s="62"/>
      <c r="BO540" s="62"/>
      <c r="BP540" s="62"/>
      <c r="BQ540" s="62"/>
      <c r="BR540" s="62"/>
      <c r="BS540" s="62"/>
      <c r="BT540" s="62"/>
      <c r="BU540" s="62"/>
      <c r="BV540" s="62"/>
      <c r="BW540" s="62"/>
      <c r="BX540" s="62"/>
      <c r="BY540" s="62"/>
      <c r="BZ540" s="62"/>
      <c r="CA540" s="62"/>
      <c r="CB540" s="62"/>
      <c r="CC540" s="62"/>
      <c r="CD540" s="62"/>
      <c r="CE540" s="62"/>
      <c r="CF540" s="62"/>
      <c r="CG540" s="62"/>
      <c r="CH540" s="62"/>
      <c r="CI540" s="62"/>
      <c r="CJ540" s="62"/>
      <c r="CK540" s="62"/>
      <c r="CL540" s="62"/>
      <c r="CM540" s="62"/>
      <c r="CN540" s="62"/>
      <c r="CO540" s="62"/>
      <c r="CP540" s="62"/>
      <c r="CQ540" s="62"/>
      <c r="CR540" s="62"/>
    </row>
    <row r="541" spans="1:96" ht="12.75">
      <c r="A541" s="54"/>
      <c r="B541" s="54"/>
      <c r="C541" s="54"/>
      <c r="AM541" s="62"/>
      <c r="AN541" s="62"/>
      <c r="AO541" s="62"/>
      <c r="AP541" s="62"/>
      <c r="AQ541" s="62"/>
      <c r="AR541" s="62"/>
      <c r="AS541" s="62"/>
      <c r="AT541" s="62"/>
      <c r="AU541" s="62"/>
      <c r="AV541" s="62"/>
      <c r="AW541" s="62"/>
      <c r="AX541" s="62"/>
      <c r="AY541" s="62"/>
      <c r="AZ541" s="62"/>
      <c r="BA541" s="62"/>
      <c r="BB541" s="62"/>
      <c r="BC541" s="62"/>
      <c r="BD541" s="62"/>
      <c r="BE541" s="62"/>
      <c r="BF541" s="62"/>
      <c r="BG541" s="62"/>
      <c r="BH541" s="62"/>
      <c r="BI541" s="62"/>
      <c r="BJ541" s="62"/>
      <c r="BK541" s="62"/>
      <c r="BL541" s="62"/>
      <c r="BM541" s="62"/>
      <c r="BN541" s="62"/>
      <c r="BO541" s="62"/>
      <c r="BP541" s="62"/>
      <c r="BQ541" s="62"/>
      <c r="BR541" s="62"/>
      <c r="BS541" s="62"/>
      <c r="BT541" s="62"/>
      <c r="BU541" s="62"/>
      <c r="BV541" s="62"/>
      <c r="BW541" s="62"/>
      <c r="BX541" s="62"/>
      <c r="BY541" s="62"/>
      <c r="BZ541" s="62"/>
      <c r="CA541" s="62"/>
      <c r="CB541" s="62"/>
      <c r="CC541" s="62"/>
      <c r="CD541" s="62"/>
      <c r="CE541" s="62"/>
      <c r="CF541" s="62"/>
      <c r="CG541" s="62"/>
      <c r="CH541" s="62"/>
      <c r="CI541" s="62"/>
      <c r="CJ541" s="62"/>
      <c r="CK541" s="62"/>
      <c r="CL541" s="62"/>
      <c r="CM541" s="62"/>
      <c r="CN541" s="62"/>
      <c r="CO541" s="62"/>
      <c r="CP541" s="62"/>
      <c r="CQ541" s="62"/>
      <c r="CR541" s="62"/>
    </row>
    <row r="542" spans="1:96" ht="12.75">
      <c r="A542" s="54"/>
      <c r="B542" s="54"/>
      <c r="C542" s="54"/>
      <c r="D542" s="53" t="s">
        <v>25</v>
      </c>
      <c r="AM542" s="62" t="s">
        <v>127</v>
      </c>
      <c r="AN542" s="62" t="str">
        <f>N648</f>
        <v>Yes</v>
      </c>
      <c r="AO542" s="62"/>
      <c r="AP542" s="62"/>
      <c r="AQ542" s="62"/>
      <c r="AR542" s="62"/>
      <c r="AS542" s="62"/>
      <c r="AT542" s="62"/>
      <c r="AU542" s="62"/>
      <c r="AV542" s="62"/>
      <c r="AW542" s="62"/>
      <c r="AX542" s="62"/>
      <c r="AY542" s="62"/>
      <c r="AZ542" s="62"/>
      <c r="BA542" s="62"/>
      <c r="BB542" s="62"/>
      <c r="BC542" s="62"/>
      <c r="BD542" s="62"/>
      <c r="BE542" s="62"/>
      <c r="BF542" s="62"/>
      <c r="BG542" s="62"/>
      <c r="BH542" s="62"/>
      <c r="BI542" s="62"/>
      <c r="BJ542" s="62"/>
      <c r="BK542" s="62"/>
      <c r="BL542" s="62"/>
      <c r="BM542" s="62"/>
      <c r="BN542" s="62"/>
      <c r="BO542" s="62"/>
      <c r="BP542" s="62"/>
      <c r="BQ542" s="62"/>
      <c r="BR542" s="62"/>
      <c r="BS542" s="62"/>
      <c r="BT542" s="62"/>
      <c r="BU542" s="62"/>
      <c r="BV542" s="62"/>
      <c r="BW542" s="62"/>
      <c r="BX542" s="62"/>
      <c r="BY542" s="62"/>
      <c r="BZ542" s="62"/>
      <c r="CA542" s="62"/>
      <c r="CB542" s="62"/>
      <c r="CC542" s="62"/>
      <c r="CD542" s="62"/>
      <c r="CE542" s="62"/>
      <c r="CF542" s="62"/>
      <c r="CG542" s="62"/>
      <c r="CH542" s="62"/>
      <c r="CI542" s="62"/>
      <c r="CJ542" s="62"/>
      <c r="CK542" s="62"/>
      <c r="CL542" s="62"/>
      <c r="CM542" s="62"/>
      <c r="CN542" s="62"/>
      <c r="CO542" s="62"/>
      <c r="CP542" s="62"/>
      <c r="CQ542" s="62"/>
      <c r="CR542" s="62"/>
    </row>
    <row r="543" spans="1:96" ht="12.75">
      <c r="F543" s="29"/>
      <c r="G543" s="29"/>
      <c r="H543" s="29"/>
      <c r="I543" s="29"/>
      <c r="J543" s="29"/>
      <c r="K543" s="29"/>
      <c r="L543" s="29"/>
      <c r="M543" s="29"/>
      <c r="N543" s="29"/>
      <c r="O543" s="29"/>
      <c r="P543" s="29"/>
      <c r="Q543" s="29"/>
      <c r="R543" s="29"/>
      <c r="S543" s="29"/>
      <c r="T543" s="29"/>
      <c r="U543" s="29"/>
      <c r="V543" s="29"/>
      <c r="W543" s="29"/>
      <c r="X543" s="29"/>
      <c r="Y543" s="29"/>
      <c r="Z543" s="29"/>
      <c r="AA543" s="29"/>
      <c r="AB543" s="29"/>
      <c r="AC543" s="29"/>
      <c r="AD543" s="29"/>
      <c r="AE543" s="29"/>
      <c r="AF543" s="29"/>
      <c r="AM543" s="62" t="s">
        <v>661</v>
      </c>
      <c r="AN543" s="62" t="str">
        <f>AG648</f>
        <v>No</v>
      </c>
      <c r="AO543" s="62"/>
      <c r="AP543" s="62"/>
      <c r="AQ543" s="62"/>
      <c r="AR543" s="62"/>
      <c r="AS543" s="62"/>
      <c r="AT543" s="62"/>
      <c r="AU543" s="62"/>
      <c r="AV543" s="62"/>
      <c r="AW543" s="62"/>
      <c r="AX543" s="62"/>
      <c r="AY543" s="62"/>
      <c r="AZ543" s="62"/>
      <c r="BA543" s="62"/>
      <c r="BB543" s="62"/>
      <c r="BC543" s="62"/>
      <c r="BD543" s="62"/>
      <c r="BE543" s="62"/>
      <c r="BF543" s="62"/>
      <c r="BG543" s="62"/>
      <c r="BH543" s="62"/>
      <c r="BI543" s="62"/>
      <c r="BJ543" s="62"/>
      <c r="BK543" s="62"/>
      <c r="BL543" s="62"/>
      <c r="BM543" s="62"/>
      <c r="BN543" s="62"/>
      <c r="BO543" s="62"/>
      <c r="BP543" s="62"/>
      <c r="BQ543" s="62"/>
      <c r="BR543" s="62"/>
      <c r="BS543" s="62"/>
      <c r="BT543" s="62"/>
      <c r="BU543" s="62"/>
      <c r="BV543" s="62"/>
      <c r="BW543" s="62"/>
      <c r="BX543" s="62"/>
      <c r="BY543" s="62"/>
      <c r="BZ543" s="62"/>
      <c r="CA543" s="62"/>
      <c r="CB543" s="62"/>
      <c r="CC543" s="62"/>
      <c r="CD543" s="62"/>
      <c r="CE543" s="62"/>
      <c r="CF543" s="62"/>
      <c r="CG543" s="62"/>
      <c r="CH543" s="62"/>
      <c r="CI543" s="62"/>
      <c r="CJ543" s="62"/>
      <c r="CK543" s="62"/>
      <c r="CL543" s="62"/>
      <c r="CM543" s="62"/>
      <c r="CN543" s="62"/>
      <c r="CO543" s="62"/>
      <c r="CP543" s="62"/>
      <c r="CQ543" s="62"/>
      <c r="CR543" s="62"/>
    </row>
    <row r="544" spans="1:96" ht="12.75" customHeight="1">
      <c r="B544" s="1110" t="s">
        <v>526</v>
      </c>
      <c r="C544" s="1111"/>
      <c r="D544" s="1111"/>
      <c r="E544" s="1111"/>
      <c r="F544" s="1111"/>
      <c r="G544" s="1111"/>
      <c r="H544" s="1111"/>
      <c r="I544" s="1111"/>
      <c r="J544" s="1111"/>
      <c r="K544" s="1111"/>
      <c r="L544" s="1111"/>
      <c r="M544" s="1111"/>
      <c r="N544" s="1111"/>
      <c r="O544" s="1112"/>
      <c r="P544" s="1110" t="s">
        <v>349</v>
      </c>
      <c r="Q544" s="1111"/>
      <c r="R544" s="1111"/>
      <c r="S544" s="1111"/>
      <c r="T544" s="1112"/>
      <c r="U544" s="1110" t="s">
        <v>527</v>
      </c>
      <c r="V544" s="1111"/>
      <c r="W544" s="1111"/>
      <c r="X544" s="1111"/>
      <c r="Y544" s="1112"/>
      <c r="Z544" s="1384" t="s">
        <v>1504</v>
      </c>
      <c r="AA544" s="1385"/>
      <c r="AB544" s="1385"/>
      <c r="AC544" s="1385"/>
      <c r="AD544" s="1386"/>
      <c r="AE544" s="1110" t="s">
        <v>528</v>
      </c>
      <c r="AF544" s="1111"/>
      <c r="AG544" s="1111"/>
      <c r="AH544" s="1111"/>
      <c r="AI544" s="1111"/>
      <c r="AJ544" s="1111"/>
      <c r="AK544" s="1112"/>
      <c r="AM544" s="62"/>
      <c r="AN544" s="62"/>
      <c r="AO544" s="62"/>
      <c r="AP544" s="62"/>
      <c r="AQ544" s="62"/>
      <c r="AR544" s="62"/>
      <c r="AS544" s="62"/>
      <c r="AT544" s="62"/>
      <c r="AU544" s="62"/>
      <c r="AV544" s="62"/>
      <c r="AW544" s="62"/>
      <c r="AX544" s="62"/>
      <c r="AY544" s="62"/>
      <c r="AZ544" s="62"/>
      <c r="BA544" s="62"/>
      <c r="BB544" s="62"/>
      <c r="BC544" s="62"/>
      <c r="BD544" s="62"/>
      <c r="BE544" s="62"/>
      <c r="BF544" s="62"/>
      <c r="BG544" s="62"/>
      <c r="BH544" s="62"/>
      <c r="BI544" s="62"/>
      <c r="BJ544" s="62"/>
      <c r="BK544" s="62"/>
      <c r="BL544" s="62"/>
      <c r="BM544" s="62"/>
      <c r="BN544" s="62"/>
      <c r="BO544" s="62"/>
      <c r="BP544" s="62"/>
      <c r="BQ544" s="62"/>
      <c r="BR544" s="62"/>
      <c r="BS544" s="62"/>
      <c r="BT544" s="62"/>
      <c r="BU544" s="62"/>
      <c r="BV544" s="62"/>
      <c r="BW544" s="62"/>
      <c r="BX544" s="62"/>
      <c r="BY544" s="62"/>
      <c r="BZ544" s="62"/>
      <c r="CA544" s="62"/>
      <c r="CB544" s="62"/>
      <c r="CC544" s="62"/>
      <c r="CD544" s="62"/>
      <c r="CE544" s="62"/>
      <c r="CF544" s="62"/>
      <c r="CG544" s="62"/>
      <c r="CH544" s="62"/>
      <c r="CI544" s="62"/>
      <c r="CJ544" s="62"/>
      <c r="CK544" s="62"/>
      <c r="CL544" s="62"/>
      <c r="CM544" s="62"/>
      <c r="CN544" s="62"/>
      <c r="CO544" s="62"/>
      <c r="CP544" s="62"/>
      <c r="CQ544" s="62"/>
      <c r="CR544" s="62"/>
    </row>
    <row r="545" spans="1:96" ht="12.75">
      <c r="B545" s="87" t="s">
        <v>120</v>
      </c>
      <c r="C545" s="1126" t="s">
        <v>1683</v>
      </c>
      <c r="D545" s="1151"/>
      <c r="E545" s="1151"/>
      <c r="F545" s="1151"/>
      <c r="G545" s="1151"/>
      <c r="H545" s="1151"/>
      <c r="I545" s="1151"/>
      <c r="J545" s="1151"/>
      <c r="K545" s="1151"/>
      <c r="L545" s="1151"/>
      <c r="M545" s="1151"/>
      <c r="N545" s="1151"/>
      <c r="O545" s="1305"/>
      <c r="P545" s="1113">
        <v>480</v>
      </c>
      <c r="Q545" s="1109"/>
      <c r="R545" s="1109"/>
      <c r="S545" s="1109"/>
      <c r="T545" s="1114"/>
      <c r="U545" s="1317">
        <v>3.9149999999999997E-2</v>
      </c>
      <c r="V545" s="1318"/>
      <c r="W545" s="1318"/>
      <c r="X545" s="1318"/>
      <c r="Y545" s="1319"/>
      <c r="Z545" s="1115" t="s">
        <v>1619</v>
      </c>
      <c r="AA545" s="1115"/>
      <c r="AB545" s="1115"/>
      <c r="AC545" s="1115"/>
      <c r="AD545" s="1116"/>
      <c r="AE545" s="1226">
        <f>AG618</f>
        <v>28061368</v>
      </c>
      <c r="AF545" s="1227"/>
      <c r="AG545" s="1227"/>
      <c r="AH545" s="1227"/>
      <c r="AI545" s="1227"/>
      <c r="AJ545" s="1227"/>
      <c r="AK545" s="1228"/>
      <c r="AM545" s="62"/>
      <c r="AN545" s="62"/>
      <c r="AO545" s="62"/>
      <c r="AP545" s="62"/>
      <c r="AQ545" s="62"/>
      <c r="AR545" s="62"/>
      <c r="AS545" s="62"/>
      <c r="AT545" s="62"/>
      <c r="AU545" s="62"/>
      <c r="AV545" s="62"/>
      <c r="AW545" s="62"/>
      <c r="AX545" s="62"/>
      <c r="AY545" s="62"/>
      <c r="AZ545" s="62"/>
      <c r="BA545" s="62"/>
      <c r="BB545" s="62"/>
      <c r="BC545" s="62"/>
      <c r="BD545" s="62"/>
      <c r="BE545" s="62"/>
      <c r="BF545" s="62"/>
      <c r="BG545" s="62"/>
      <c r="BH545" s="62"/>
      <c r="BI545" s="62"/>
      <c r="BJ545" s="62"/>
      <c r="BK545" s="62"/>
      <c r="BL545" s="62"/>
      <c r="BM545" s="62"/>
      <c r="BN545" s="62"/>
      <c r="BO545" s="62"/>
      <c r="BP545" s="62"/>
      <c r="BQ545" s="62"/>
      <c r="BR545" s="62"/>
      <c r="BS545" s="62"/>
      <c r="BT545" s="62"/>
      <c r="BU545" s="62"/>
      <c r="BV545" s="62"/>
      <c r="BW545" s="62"/>
      <c r="BX545" s="62"/>
      <c r="BY545" s="62"/>
      <c r="BZ545" s="62"/>
      <c r="CA545" s="62"/>
      <c r="CB545" s="62"/>
      <c r="CC545" s="62"/>
      <c r="CD545" s="62"/>
      <c r="CE545" s="62"/>
      <c r="CF545" s="62"/>
      <c r="CG545" s="62"/>
      <c r="CH545" s="62"/>
      <c r="CI545" s="62"/>
      <c r="CJ545" s="62"/>
      <c r="CK545" s="62"/>
      <c r="CL545" s="62"/>
      <c r="CM545" s="62"/>
      <c r="CN545" s="62"/>
      <c r="CO545" s="62"/>
      <c r="CP545" s="62"/>
      <c r="CQ545" s="62"/>
      <c r="CR545" s="62"/>
    </row>
    <row r="546" spans="1:96" ht="12.75">
      <c r="B546" s="88" t="s">
        <v>121</v>
      </c>
      <c r="C546" s="1126"/>
      <c r="D546" s="1151"/>
      <c r="E546" s="1151"/>
      <c r="F546" s="1151"/>
      <c r="G546" s="1151"/>
      <c r="H546" s="1151"/>
      <c r="I546" s="1151"/>
      <c r="J546" s="1151"/>
      <c r="K546" s="1151"/>
      <c r="L546" s="1151"/>
      <c r="M546" s="1151"/>
      <c r="N546" s="1151"/>
      <c r="O546" s="1305"/>
      <c r="P546" s="1113"/>
      <c r="Q546" s="1109"/>
      <c r="R546" s="1109"/>
      <c r="S546" s="1109"/>
      <c r="T546" s="1114"/>
      <c r="U546" s="1317"/>
      <c r="V546" s="1318"/>
      <c r="W546" s="1318"/>
      <c r="X546" s="1318"/>
      <c r="Y546" s="1319"/>
      <c r="Z546" s="1115" t="s">
        <v>1505</v>
      </c>
      <c r="AA546" s="1115"/>
      <c r="AB546" s="1115"/>
      <c r="AC546" s="1115"/>
      <c r="AD546" s="1116"/>
      <c r="AE546" s="1226"/>
      <c r="AF546" s="1227"/>
      <c r="AG546" s="1227"/>
      <c r="AH546" s="1227"/>
      <c r="AI546" s="1227"/>
      <c r="AJ546" s="1227"/>
      <c r="AK546" s="1228"/>
      <c r="AM546" s="62"/>
      <c r="AN546" s="62"/>
      <c r="AO546" s="62"/>
      <c r="AP546" s="62"/>
      <c r="AQ546" s="62"/>
      <c r="AR546" s="62"/>
      <c r="AS546" s="62"/>
      <c r="AT546" s="62"/>
      <c r="AU546" s="62"/>
      <c r="AV546" s="62"/>
      <c r="AW546" s="62"/>
      <c r="AX546" s="62"/>
      <c r="AY546" s="62"/>
      <c r="AZ546" s="62"/>
      <c r="BA546" s="62"/>
      <c r="BB546" s="62"/>
      <c r="BC546" s="62"/>
      <c r="BD546" s="62"/>
      <c r="BE546" s="62"/>
      <c r="BF546" s="62"/>
      <c r="BG546" s="62"/>
      <c r="BH546" s="62"/>
      <c r="BI546" s="62"/>
      <c r="BJ546" s="62"/>
      <c r="BK546" s="62"/>
      <c r="BL546" s="62"/>
      <c r="BM546" s="62"/>
      <c r="BN546" s="62"/>
      <c r="BO546" s="62"/>
      <c r="BP546" s="62"/>
      <c r="BQ546" s="62"/>
      <c r="BR546" s="62"/>
      <c r="BS546" s="62"/>
      <c r="BT546" s="62"/>
      <c r="BU546" s="62"/>
      <c r="BV546" s="62"/>
      <c r="BW546" s="62"/>
      <c r="BX546" s="62"/>
      <c r="BY546" s="62"/>
      <c r="BZ546" s="62"/>
      <c r="CA546" s="62"/>
      <c r="CB546" s="62"/>
      <c r="CC546" s="62"/>
      <c r="CD546" s="62"/>
      <c r="CE546" s="62"/>
      <c r="CF546" s="62"/>
      <c r="CG546" s="62"/>
      <c r="CH546" s="62"/>
      <c r="CI546" s="62"/>
      <c r="CJ546" s="62"/>
      <c r="CK546" s="62"/>
      <c r="CL546" s="62"/>
      <c r="CM546" s="62"/>
      <c r="CN546" s="62"/>
      <c r="CO546" s="62"/>
      <c r="CP546" s="62"/>
      <c r="CQ546" s="62"/>
      <c r="CR546" s="62"/>
    </row>
    <row r="547" spans="1:96" ht="12.75">
      <c r="B547" s="88" t="s">
        <v>127</v>
      </c>
      <c r="C547" s="1126"/>
      <c r="D547" s="1151"/>
      <c r="E547" s="1151"/>
      <c r="F547" s="1151"/>
      <c r="G547" s="1151"/>
      <c r="H547" s="1151"/>
      <c r="I547" s="1151"/>
      <c r="J547" s="1151"/>
      <c r="K547" s="1151"/>
      <c r="L547" s="1151"/>
      <c r="M547" s="1151"/>
      <c r="N547" s="1151"/>
      <c r="O547" s="1305"/>
      <c r="P547" s="1113"/>
      <c r="Q547" s="1109"/>
      <c r="R547" s="1109"/>
      <c r="S547" s="1109"/>
      <c r="T547" s="1114"/>
      <c r="U547" s="1317"/>
      <c r="V547" s="1318"/>
      <c r="W547" s="1318"/>
      <c r="X547" s="1318"/>
      <c r="Y547" s="1319"/>
      <c r="Z547" s="1115" t="s">
        <v>1505</v>
      </c>
      <c r="AA547" s="1115"/>
      <c r="AB547" s="1115"/>
      <c r="AC547" s="1115"/>
      <c r="AD547" s="1116"/>
      <c r="AE547" s="1226">
        <f>'Sources and Uses Budget'!D105</f>
        <v>0</v>
      </c>
      <c r="AF547" s="1227"/>
      <c r="AG547" s="1227"/>
      <c r="AH547" s="1227"/>
      <c r="AI547" s="1227"/>
      <c r="AJ547" s="1227"/>
      <c r="AK547" s="1228"/>
      <c r="AM547" s="62"/>
      <c r="AN547" s="62"/>
      <c r="AO547" s="62"/>
      <c r="AP547" s="62"/>
      <c r="AQ547" s="62"/>
      <c r="AR547" s="62"/>
      <c r="AS547" s="62"/>
      <c r="AT547" s="62"/>
      <c r="AU547" s="62"/>
      <c r="AV547" s="62"/>
      <c r="AW547" s="62"/>
      <c r="AX547" s="62"/>
      <c r="AY547" s="62"/>
      <c r="AZ547" s="62"/>
      <c r="BA547" s="62"/>
      <c r="BB547" s="62"/>
      <c r="BC547" s="62"/>
      <c r="BD547" s="62"/>
      <c r="BE547" s="62"/>
      <c r="BF547" s="62"/>
      <c r="BG547" s="62"/>
      <c r="BH547" s="62"/>
      <c r="BI547" s="62"/>
      <c r="BJ547" s="62"/>
      <c r="BK547" s="62"/>
      <c r="BL547" s="62"/>
      <c r="BM547" s="62"/>
      <c r="BN547" s="62"/>
      <c r="BO547" s="62"/>
      <c r="BP547" s="62"/>
      <c r="BQ547" s="62"/>
      <c r="BR547" s="62"/>
      <c r="BS547" s="62"/>
      <c r="BT547" s="62"/>
      <c r="BU547" s="62"/>
      <c r="BV547" s="62"/>
      <c r="BW547" s="62"/>
      <c r="BX547" s="62"/>
      <c r="BY547" s="62"/>
      <c r="BZ547" s="62"/>
      <c r="CA547" s="62"/>
      <c r="CB547" s="62"/>
      <c r="CC547" s="62"/>
      <c r="CD547" s="62"/>
      <c r="CE547" s="62"/>
      <c r="CF547" s="62"/>
      <c r="CG547" s="62"/>
      <c r="CH547" s="62"/>
      <c r="CI547" s="62"/>
      <c r="CJ547" s="62"/>
      <c r="CK547" s="62"/>
      <c r="CL547" s="62"/>
      <c r="CM547" s="62"/>
      <c r="CN547" s="62"/>
      <c r="CO547" s="62"/>
      <c r="CP547" s="62"/>
      <c r="CQ547" s="62"/>
      <c r="CR547" s="62"/>
    </row>
    <row r="548" spans="1:96" ht="12.75">
      <c r="B548" s="88" t="s">
        <v>661</v>
      </c>
      <c r="C548" s="1126" t="s">
        <v>1618</v>
      </c>
      <c r="D548" s="1151"/>
      <c r="E548" s="1151"/>
      <c r="F548" s="1151"/>
      <c r="G548" s="1151"/>
      <c r="H548" s="1151"/>
      <c r="I548" s="1151"/>
      <c r="J548" s="1151"/>
      <c r="K548" s="1151"/>
      <c r="L548" s="1151"/>
      <c r="M548" s="1151"/>
      <c r="N548" s="1151"/>
      <c r="O548" s="1305"/>
      <c r="P548" s="1113"/>
      <c r="Q548" s="1109"/>
      <c r="R548" s="1109"/>
      <c r="S548" s="1109"/>
      <c r="T548" s="1114"/>
      <c r="U548" s="1317"/>
      <c r="V548" s="1318"/>
      <c r="W548" s="1318"/>
      <c r="X548" s="1318"/>
      <c r="Y548" s="1319"/>
      <c r="Z548" s="1115" t="s">
        <v>1505</v>
      </c>
      <c r="AA548" s="1115"/>
      <c r="AB548" s="1115"/>
      <c r="AC548" s="1115"/>
      <c r="AD548" s="1116"/>
      <c r="AE548" s="1226">
        <f>AG631</f>
        <v>18141040</v>
      </c>
      <c r="AF548" s="1227"/>
      <c r="AG548" s="1227"/>
      <c r="AH548" s="1227"/>
      <c r="AI548" s="1227"/>
      <c r="AJ548" s="1227"/>
      <c r="AK548" s="1228"/>
      <c r="AM548" s="62"/>
      <c r="AN548" s="62"/>
      <c r="AO548" s="62"/>
      <c r="AP548" s="62"/>
      <c r="AQ548" s="62"/>
      <c r="AR548" s="62"/>
      <c r="AS548" s="62"/>
      <c r="AT548" s="62"/>
      <c r="AU548" s="62"/>
      <c r="AV548" s="62"/>
      <c r="AW548" s="62"/>
      <c r="AX548" s="62"/>
      <c r="AY548" s="62"/>
      <c r="AZ548" s="62"/>
      <c r="BA548" s="62"/>
      <c r="BB548" s="62"/>
      <c r="BC548" s="62"/>
      <c r="BD548" s="62"/>
      <c r="BE548" s="62"/>
      <c r="BF548" s="62"/>
      <c r="BG548" s="62"/>
      <c r="BH548" s="62"/>
      <c r="BI548" s="62"/>
      <c r="BJ548" s="62"/>
      <c r="BK548" s="62"/>
      <c r="BL548" s="62"/>
      <c r="BM548" s="62"/>
      <c r="BN548" s="62"/>
      <c r="BO548" s="62"/>
      <c r="BP548" s="62"/>
      <c r="BQ548" s="62"/>
      <c r="BR548" s="62"/>
      <c r="BS548" s="62"/>
      <c r="BT548" s="62"/>
      <c r="BU548" s="62"/>
      <c r="BV548" s="62"/>
      <c r="BW548" s="62"/>
      <c r="BX548" s="62"/>
      <c r="BY548" s="62"/>
      <c r="BZ548" s="62"/>
      <c r="CA548" s="62"/>
      <c r="CB548" s="62"/>
      <c r="CC548" s="62"/>
      <c r="CD548" s="62"/>
      <c r="CE548" s="62"/>
      <c r="CF548" s="62"/>
      <c r="CG548" s="62"/>
      <c r="CH548" s="62"/>
      <c r="CI548" s="62"/>
      <c r="CJ548" s="62"/>
      <c r="CK548" s="62"/>
      <c r="CL548" s="62"/>
      <c r="CM548" s="62"/>
      <c r="CN548" s="62"/>
      <c r="CO548" s="62"/>
      <c r="CP548" s="62"/>
      <c r="CQ548" s="62"/>
      <c r="CR548" s="62"/>
    </row>
    <row r="549" spans="1:96" ht="12.75">
      <c r="B549" s="88" t="s">
        <v>873</v>
      </c>
      <c r="C549" s="1151"/>
      <c r="D549" s="1151"/>
      <c r="E549" s="1151"/>
      <c r="F549" s="1151"/>
      <c r="G549" s="1151"/>
      <c r="H549" s="1151"/>
      <c r="I549" s="1151"/>
      <c r="J549" s="1151"/>
      <c r="K549" s="1151"/>
      <c r="L549" s="1151"/>
      <c r="M549" s="1151"/>
      <c r="N549" s="1151"/>
      <c r="O549" s="1305"/>
      <c r="P549" s="1113"/>
      <c r="Q549" s="1109"/>
      <c r="R549" s="1109"/>
      <c r="S549" s="1109"/>
      <c r="T549" s="1114"/>
      <c r="U549" s="1317"/>
      <c r="V549" s="1318"/>
      <c r="W549" s="1318"/>
      <c r="X549" s="1318"/>
      <c r="Y549" s="1319"/>
      <c r="Z549" s="1115" t="s">
        <v>1505</v>
      </c>
      <c r="AA549" s="1115"/>
      <c r="AB549" s="1115"/>
      <c r="AC549" s="1115"/>
      <c r="AD549" s="1116"/>
      <c r="AE549" s="1226"/>
      <c r="AF549" s="1227"/>
      <c r="AG549" s="1227"/>
      <c r="AH549" s="1227"/>
      <c r="AI549" s="1227"/>
      <c r="AJ549" s="1227"/>
      <c r="AK549" s="1228"/>
      <c r="AM549" s="62"/>
      <c r="AN549" s="62"/>
      <c r="AO549" s="62"/>
      <c r="AP549" s="62"/>
      <c r="AQ549" s="62"/>
      <c r="AR549" s="62"/>
      <c r="AS549" s="62"/>
      <c r="AT549" s="62"/>
      <c r="AU549" s="62"/>
      <c r="AV549" s="62"/>
      <c r="AW549" s="62"/>
      <c r="AX549" s="62"/>
      <c r="AY549" s="62"/>
      <c r="AZ549" s="62"/>
      <c r="BA549" s="62"/>
      <c r="BB549" s="62"/>
      <c r="BC549" s="62"/>
      <c r="BD549" s="62"/>
      <c r="BE549" s="62"/>
      <c r="BF549" s="62"/>
      <c r="BG549" s="62"/>
      <c r="BH549" s="62"/>
      <c r="BI549" s="62"/>
      <c r="BJ549" s="62"/>
      <c r="BK549" s="62"/>
      <c r="BL549" s="62"/>
      <c r="BM549" s="62"/>
      <c r="BN549" s="62"/>
      <c r="BO549" s="62"/>
      <c r="BP549" s="62"/>
      <c r="BQ549" s="62"/>
      <c r="BR549" s="62"/>
      <c r="BS549" s="62"/>
      <c r="BT549" s="62"/>
      <c r="BU549" s="62"/>
      <c r="BV549" s="62"/>
      <c r="BW549" s="62"/>
      <c r="BX549" s="62"/>
      <c r="BY549" s="62"/>
      <c r="BZ549" s="62"/>
      <c r="CA549" s="62"/>
      <c r="CB549" s="62"/>
      <c r="CC549" s="62"/>
      <c r="CD549" s="62"/>
      <c r="CE549" s="62"/>
      <c r="CF549" s="62"/>
      <c r="CG549" s="62"/>
      <c r="CH549" s="62"/>
      <c r="CI549" s="62"/>
      <c r="CJ549" s="62"/>
      <c r="CK549" s="62"/>
      <c r="CL549" s="62"/>
      <c r="CM549" s="62"/>
      <c r="CN549" s="62"/>
      <c r="CO549" s="62"/>
      <c r="CP549" s="62"/>
      <c r="CQ549" s="62"/>
      <c r="CR549" s="62"/>
    </row>
    <row r="550" spans="1:96" ht="12.75">
      <c r="B550" s="88" t="s">
        <v>664</v>
      </c>
      <c r="C550" s="1151"/>
      <c r="D550" s="1151"/>
      <c r="E550" s="1151"/>
      <c r="F550" s="1151"/>
      <c r="G550" s="1151"/>
      <c r="H550" s="1151"/>
      <c r="I550" s="1151"/>
      <c r="J550" s="1151"/>
      <c r="K550" s="1151"/>
      <c r="L550" s="1151"/>
      <c r="M550" s="1151"/>
      <c r="N550" s="1151"/>
      <c r="O550" s="1305"/>
      <c r="P550" s="1113"/>
      <c r="Q550" s="1109"/>
      <c r="R550" s="1109"/>
      <c r="S550" s="1109"/>
      <c r="T550" s="1114"/>
      <c r="U550" s="1317"/>
      <c r="V550" s="1318"/>
      <c r="W550" s="1318"/>
      <c r="X550" s="1318"/>
      <c r="Y550" s="1319"/>
      <c r="Z550" s="1115" t="s">
        <v>1505</v>
      </c>
      <c r="AA550" s="1115"/>
      <c r="AB550" s="1115"/>
      <c r="AC550" s="1115"/>
      <c r="AD550" s="1116"/>
      <c r="AE550" s="1226"/>
      <c r="AF550" s="1227"/>
      <c r="AG550" s="1227"/>
      <c r="AH550" s="1227"/>
      <c r="AI550" s="1227"/>
      <c r="AJ550" s="1227"/>
      <c r="AK550" s="1228"/>
      <c r="AM550" s="62" t="s">
        <v>873</v>
      </c>
      <c r="AN550" s="62" t="str">
        <f>N656</f>
        <v>No</v>
      </c>
      <c r="AO550" s="62"/>
      <c r="AP550" s="62"/>
      <c r="AQ550" s="62"/>
      <c r="AR550" s="62"/>
      <c r="AS550" s="62"/>
      <c r="AT550" s="62"/>
      <c r="AU550" s="62"/>
      <c r="AV550" s="62"/>
      <c r="AW550" s="62"/>
      <c r="AX550" s="62"/>
      <c r="AY550" s="62"/>
      <c r="AZ550" s="62"/>
      <c r="BA550" s="62"/>
      <c r="BB550" s="62"/>
      <c r="BC550" s="62"/>
      <c r="BD550" s="62"/>
      <c r="BE550" s="62"/>
      <c r="BF550" s="62"/>
      <c r="BG550" s="62"/>
      <c r="BH550" s="62"/>
      <c r="BI550" s="62"/>
      <c r="BJ550" s="62"/>
      <c r="BK550" s="62"/>
      <c r="BL550" s="62"/>
      <c r="BM550" s="62"/>
      <c r="BN550" s="62"/>
      <c r="BO550" s="62"/>
      <c r="BP550" s="62"/>
      <c r="BQ550" s="62"/>
      <c r="BR550" s="62"/>
      <c r="BS550" s="62"/>
      <c r="BT550" s="62"/>
      <c r="BU550" s="62"/>
      <c r="BV550" s="62"/>
      <c r="BW550" s="62"/>
      <c r="BX550" s="62"/>
      <c r="BY550" s="62"/>
      <c r="BZ550" s="62"/>
      <c r="CA550" s="62"/>
      <c r="CB550" s="62"/>
      <c r="CC550" s="62"/>
      <c r="CD550" s="62"/>
      <c r="CE550" s="62"/>
      <c r="CF550" s="62"/>
      <c r="CG550" s="62"/>
      <c r="CH550" s="62"/>
      <c r="CI550" s="62"/>
      <c r="CJ550" s="62"/>
      <c r="CK550" s="62"/>
      <c r="CL550" s="62"/>
      <c r="CM550" s="62"/>
      <c r="CN550" s="62"/>
      <c r="CO550" s="62"/>
      <c r="CP550" s="62"/>
      <c r="CQ550" s="62"/>
      <c r="CR550" s="62"/>
    </row>
    <row r="551" spans="1:96" ht="12.75">
      <c r="B551" s="88" t="s">
        <v>529</v>
      </c>
      <c r="C551" s="1151"/>
      <c r="D551" s="1151"/>
      <c r="E551" s="1151"/>
      <c r="F551" s="1151"/>
      <c r="G551" s="1151"/>
      <c r="H551" s="1151"/>
      <c r="I551" s="1151"/>
      <c r="J551" s="1151"/>
      <c r="K551" s="1151"/>
      <c r="L551" s="1151"/>
      <c r="M551" s="1151"/>
      <c r="N551" s="1151"/>
      <c r="O551" s="1305"/>
      <c r="P551" s="1113"/>
      <c r="Q551" s="1109"/>
      <c r="R551" s="1109"/>
      <c r="S551" s="1109"/>
      <c r="T551" s="1114"/>
      <c r="U551" s="1317"/>
      <c r="V551" s="1318"/>
      <c r="W551" s="1318"/>
      <c r="X551" s="1318"/>
      <c r="Y551" s="1319"/>
      <c r="Z551" s="1115" t="s">
        <v>1505</v>
      </c>
      <c r="AA551" s="1115"/>
      <c r="AB551" s="1115"/>
      <c r="AC551" s="1115"/>
      <c r="AD551" s="1116"/>
      <c r="AE551" s="1226"/>
      <c r="AF551" s="1227"/>
      <c r="AG551" s="1227"/>
      <c r="AH551" s="1227"/>
      <c r="AI551" s="1227"/>
      <c r="AJ551" s="1227"/>
      <c r="AK551" s="1228"/>
      <c r="AM551" s="62" t="s">
        <v>664</v>
      </c>
      <c r="AN551" s="62" t="str">
        <f>AG656</f>
        <v>No</v>
      </c>
      <c r="AO551" s="62"/>
      <c r="AP551" s="62"/>
      <c r="AQ551" s="62"/>
      <c r="AR551" s="62"/>
      <c r="AS551" s="62"/>
      <c r="AT551" s="62"/>
      <c r="AU551" s="62"/>
      <c r="AV551" s="62"/>
      <c r="AW551" s="62"/>
      <c r="AX551" s="62"/>
      <c r="AY551" s="62"/>
      <c r="AZ551" s="62"/>
      <c r="BA551" s="62"/>
      <c r="BB551" s="62"/>
      <c r="BC551" s="62"/>
      <c r="BD551" s="62"/>
      <c r="BE551" s="62"/>
      <c r="BF551" s="62"/>
      <c r="BG551" s="62"/>
      <c r="BH551" s="62"/>
      <c r="BI551" s="62"/>
      <c r="BJ551" s="62"/>
      <c r="BK551" s="62"/>
      <c r="BL551" s="62"/>
      <c r="BM551" s="62"/>
      <c r="BN551" s="62"/>
      <c r="BO551" s="62"/>
      <c r="BP551" s="62"/>
      <c r="BQ551" s="62"/>
      <c r="BR551" s="62"/>
      <c r="BS551" s="62"/>
      <c r="BT551" s="62"/>
      <c r="BU551" s="62"/>
      <c r="BV551" s="62"/>
      <c r="BW551" s="62"/>
      <c r="BX551" s="62"/>
      <c r="BY551" s="62"/>
      <c r="BZ551" s="62"/>
      <c r="CA551" s="62"/>
      <c r="CB551" s="62"/>
      <c r="CC551" s="62"/>
      <c r="CD551" s="62"/>
      <c r="CE551" s="62"/>
      <c r="CF551" s="62"/>
      <c r="CG551" s="62"/>
      <c r="CH551" s="62"/>
      <c r="CI551" s="62"/>
      <c r="CJ551" s="62"/>
      <c r="CK551" s="62"/>
      <c r="CL551" s="62"/>
      <c r="CM551" s="62"/>
      <c r="CN551" s="62"/>
      <c r="CO551" s="62"/>
      <c r="CP551" s="62"/>
      <c r="CQ551" s="62"/>
      <c r="CR551" s="62"/>
    </row>
    <row r="552" spans="1:96" ht="12.75" customHeight="1">
      <c r="B552" s="88" t="s">
        <v>530</v>
      </c>
      <c r="C552" s="1151"/>
      <c r="D552" s="1151"/>
      <c r="E552" s="1151"/>
      <c r="F552" s="1151"/>
      <c r="G552" s="1151"/>
      <c r="H552" s="1151"/>
      <c r="I552" s="1151"/>
      <c r="J552" s="1151"/>
      <c r="K552" s="1151"/>
      <c r="L552" s="1151"/>
      <c r="M552" s="1151"/>
      <c r="N552" s="1151"/>
      <c r="O552" s="1305"/>
      <c r="P552" s="1113"/>
      <c r="Q552" s="1109"/>
      <c r="R552" s="1109"/>
      <c r="S552" s="1109"/>
      <c r="T552" s="1114"/>
      <c r="U552" s="1317"/>
      <c r="V552" s="1318"/>
      <c r="W552" s="1318"/>
      <c r="X552" s="1318"/>
      <c r="Y552" s="1319"/>
      <c r="Z552" s="1115" t="s">
        <v>1505</v>
      </c>
      <c r="AA552" s="1115"/>
      <c r="AB552" s="1115"/>
      <c r="AC552" s="1115"/>
      <c r="AD552" s="1116"/>
      <c r="AE552" s="1226"/>
      <c r="AF552" s="1227"/>
      <c r="AG552" s="1227"/>
      <c r="AH552" s="1227"/>
      <c r="AI552" s="1227"/>
      <c r="AJ552" s="1227"/>
      <c r="AK552" s="1228"/>
      <c r="AM552" s="62"/>
      <c r="AN552" s="62"/>
      <c r="AO552" s="62"/>
      <c r="AP552" s="62"/>
      <c r="AQ552" s="62"/>
      <c r="AR552" s="62"/>
      <c r="AS552" s="62"/>
      <c r="AT552" s="62"/>
      <c r="AU552" s="62"/>
      <c r="AV552" s="62"/>
      <c r="AW552" s="62"/>
      <c r="AX552" s="62"/>
      <c r="AY552" s="62"/>
      <c r="AZ552" s="62"/>
      <c r="BA552" s="62"/>
      <c r="BB552" s="62"/>
      <c r="BC552" s="62"/>
      <c r="BD552" s="62"/>
      <c r="BE552" s="62"/>
      <c r="BF552" s="62"/>
      <c r="BG552" s="62"/>
      <c r="BH552" s="62"/>
      <c r="BI552" s="62"/>
      <c r="BJ552" s="62"/>
      <c r="BK552" s="62"/>
      <c r="BL552" s="62"/>
      <c r="BM552" s="62"/>
      <c r="BN552" s="62"/>
      <c r="BO552" s="62"/>
      <c r="BP552" s="62"/>
      <c r="BQ552" s="62"/>
      <c r="BR552" s="62"/>
      <c r="BS552" s="62"/>
      <c r="BT552" s="62"/>
      <c r="BU552" s="62"/>
      <c r="BV552" s="62"/>
      <c r="BW552" s="62"/>
      <c r="BX552" s="62"/>
      <c r="BY552" s="62"/>
      <c r="BZ552" s="62"/>
      <c r="CA552" s="62"/>
      <c r="CB552" s="62"/>
      <c r="CC552" s="62"/>
      <c r="CD552" s="62"/>
      <c r="CE552" s="62"/>
      <c r="CF552" s="62"/>
      <c r="CG552" s="62"/>
      <c r="CH552" s="62"/>
      <c r="CI552" s="62"/>
      <c r="CJ552" s="62"/>
      <c r="CK552" s="62"/>
      <c r="CL552" s="62"/>
      <c r="CM552" s="62"/>
      <c r="CN552" s="62"/>
      <c r="CO552" s="62"/>
      <c r="CP552" s="62"/>
      <c r="CQ552" s="62"/>
      <c r="CR552" s="62"/>
    </row>
    <row r="553" spans="1:96" ht="12.75">
      <c r="B553" s="88" t="s">
        <v>536</v>
      </c>
      <c r="C553" s="1151"/>
      <c r="D553" s="1151"/>
      <c r="E553" s="1151"/>
      <c r="F553" s="1151"/>
      <c r="G553" s="1151"/>
      <c r="H553" s="1151"/>
      <c r="I553" s="1151"/>
      <c r="J553" s="1151"/>
      <c r="K553" s="1151"/>
      <c r="L553" s="1151"/>
      <c r="M553" s="1151"/>
      <c r="N553" s="1151"/>
      <c r="O553" s="1305"/>
      <c r="P553" s="1113"/>
      <c r="Q553" s="1109"/>
      <c r="R553" s="1109"/>
      <c r="S553" s="1109"/>
      <c r="T553" s="1114"/>
      <c r="U553" s="1317"/>
      <c r="V553" s="1318"/>
      <c r="W553" s="1318"/>
      <c r="X553" s="1318"/>
      <c r="Y553" s="1319"/>
      <c r="Z553" s="1115" t="s">
        <v>1505</v>
      </c>
      <c r="AA553" s="1115"/>
      <c r="AB553" s="1115"/>
      <c r="AC553" s="1115"/>
      <c r="AD553" s="1116"/>
      <c r="AE553" s="1226"/>
      <c r="AF553" s="1227"/>
      <c r="AG553" s="1227"/>
      <c r="AH553" s="1227"/>
      <c r="AI553" s="1227"/>
      <c r="AJ553" s="1227"/>
      <c r="AK553" s="1228"/>
      <c r="AM553" s="62"/>
      <c r="AN553" s="62"/>
      <c r="AO553" s="62"/>
      <c r="AP553" s="62"/>
      <c r="AQ553" s="62"/>
      <c r="AR553" s="62"/>
      <c r="AS553" s="62"/>
      <c r="AT553" s="62"/>
      <c r="AU553" s="62"/>
      <c r="AV553" s="62"/>
      <c r="AW553" s="62"/>
      <c r="AX553" s="62"/>
      <c r="AY553" s="62"/>
      <c r="AZ553" s="62"/>
      <c r="BA553" s="62"/>
      <c r="BB553" s="62"/>
      <c r="BC553" s="62"/>
      <c r="BD553" s="62"/>
      <c r="BE553" s="62"/>
      <c r="BF553" s="62"/>
      <c r="BG553" s="62"/>
      <c r="BH553" s="62"/>
      <c r="BI553" s="62"/>
      <c r="BJ553" s="62"/>
      <c r="BK553" s="62"/>
      <c r="BL553" s="62"/>
      <c r="BM553" s="62"/>
      <c r="BN553" s="62"/>
      <c r="BO553" s="62"/>
      <c r="BP553" s="62"/>
      <c r="BQ553" s="62"/>
      <c r="BR553" s="62"/>
      <c r="BS553" s="62"/>
      <c r="BT553" s="62"/>
      <c r="BU553" s="62"/>
      <c r="BV553" s="62"/>
      <c r="BW553" s="62"/>
      <c r="BX553" s="62"/>
      <c r="BY553" s="62"/>
      <c r="BZ553" s="62"/>
      <c r="CA553" s="62"/>
      <c r="CB553" s="62"/>
      <c r="CC553" s="62"/>
      <c r="CD553" s="62"/>
      <c r="CE553" s="62"/>
      <c r="CF553" s="62"/>
      <c r="CG553" s="62"/>
      <c r="CH553" s="62"/>
      <c r="CI553" s="62"/>
      <c r="CJ553" s="62"/>
      <c r="CK553" s="62"/>
      <c r="CL553" s="62"/>
      <c r="CM553" s="62"/>
      <c r="CN553" s="62"/>
      <c r="CO553" s="62"/>
      <c r="CP553" s="62"/>
      <c r="CQ553" s="62"/>
      <c r="CR553" s="62"/>
    </row>
    <row r="554" spans="1:96" ht="12.75">
      <c r="B554" s="88" t="s">
        <v>728</v>
      </c>
      <c r="C554" s="1151"/>
      <c r="D554" s="1151"/>
      <c r="E554" s="1151"/>
      <c r="F554" s="1151"/>
      <c r="G554" s="1151"/>
      <c r="H554" s="1151"/>
      <c r="I554" s="1151"/>
      <c r="J554" s="1151"/>
      <c r="K554" s="1151"/>
      <c r="L554" s="1151"/>
      <c r="M554" s="1151"/>
      <c r="N554" s="1151"/>
      <c r="O554" s="1305"/>
      <c r="P554" s="1113"/>
      <c r="Q554" s="1109"/>
      <c r="R554" s="1109"/>
      <c r="S554" s="1109"/>
      <c r="T554" s="1114"/>
      <c r="U554" s="1317"/>
      <c r="V554" s="1318"/>
      <c r="W554" s="1318"/>
      <c r="X554" s="1318"/>
      <c r="Y554" s="1319"/>
      <c r="Z554" s="1115" t="s">
        <v>1505</v>
      </c>
      <c r="AA554" s="1115"/>
      <c r="AB554" s="1115"/>
      <c r="AC554" s="1115"/>
      <c r="AD554" s="1116"/>
      <c r="AE554" s="1226"/>
      <c r="AF554" s="1227"/>
      <c r="AG554" s="1227"/>
      <c r="AH554" s="1227"/>
      <c r="AI554" s="1227"/>
      <c r="AJ554" s="1227"/>
      <c r="AK554" s="1228"/>
      <c r="AM554" s="62"/>
      <c r="AN554" s="62"/>
      <c r="AO554" s="62"/>
      <c r="AP554" s="62"/>
      <c r="AQ554" s="62"/>
      <c r="AR554" s="62"/>
      <c r="AS554" s="62"/>
      <c r="AT554" s="62"/>
      <c r="AU554" s="62"/>
      <c r="AV554" s="62"/>
      <c r="AW554" s="62"/>
      <c r="AX554" s="62"/>
      <c r="AY554" s="62"/>
      <c r="AZ554" s="62"/>
      <c r="BA554" s="62"/>
      <c r="BB554" s="62"/>
      <c r="BC554" s="62"/>
      <c r="BD554" s="62"/>
      <c r="BE554" s="62"/>
      <c r="BF554" s="62"/>
      <c r="BG554" s="62"/>
      <c r="BH554" s="62"/>
      <c r="BI554" s="62"/>
      <c r="BJ554" s="62"/>
      <c r="BK554" s="62"/>
      <c r="BL554" s="62"/>
      <c r="BM554" s="62"/>
      <c r="BN554" s="62"/>
      <c r="BO554" s="62"/>
      <c r="BP554" s="62"/>
      <c r="BQ554" s="62"/>
      <c r="BR554" s="62"/>
      <c r="BS554" s="62"/>
      <c r="BT554" s="62"/>
      <c r="BU554" s="62"/>
      <c r="BV554" s="62"/>
      <c r="BW554" s="62"/>
      <c r="BX554" s="62"/>
      <c r="BY554" s="62"/>
      <c r="BZ554" s="62"/>
      <c r="CA554" s="62"/>
      <c r="CB554" s="62"/>
      <c r="CC554" s="62"/>
      <c r="CD554" s="62"/>
      <c r="CE554" s="62"/>
      <c r="CF554" s="62"/>
      <c r="CG554" s="62"/>
      <c r="CH554" s="62"/>
      <c r="CI554" s="62"/>
      <c r="CJ554" s="62"/>
      <c r="CK554" s="62"/>
      <c r="CL554" s="62"/>
      <c r="CM554" s="62"/>
      <c r="CN554" s="62"/>
      <c r="CO554" s="62"/>
      <c r="CP554" s="62"/>
      <c r="CQ554" s="62"/>
      <c r="CR554" s="62"/>
    </row>
    <row r="555" spans="1:96" ht="12.75">
      <c r="B555" s="88" t="s">
        <v>398</v>
      </c>
      <c r="C555" s="1151"/>
      <c r="D555" s="1151"/>
      <c r="E555" s="1151"/>
      <c r="F555" s="1151"/>
      <c r="G555" s="1151"/>
      <c r="H555" s="1151"/>
      <c r="I555" s="1151"/>
      <c r="J555" s="1151"/>
      <c r="K555" s="1151"/>
      <c r="L555" s="1151"/>
      <c r="M555" s="1151"/>
      <c r="N555" s="1151"/>
      <c r="O555" s="1305"/>
      <c r="P555" s="1113"/>
      <c r="Q555" s="1109"/>
      <c r="R555" s="1109"/>
      <c r="S555" s="1109"/>
      <c r="T555" s="1114"/>
      <c r="U555" s="1317"/>
      <c r="V555" s="1318"/>
      <c r="W555" s="1318"/>
      <c r="X555" s="1318"/>
      <c r="Y555" s="1319"/>
      <c r="Z555" s="1115" t="s">
        <v>1505</v>
      </c>
      <c r="AA555" s="1115"/>
      <c r="AB555" s="1115"/>
      <c r="AC555" s="1115"/>
      <c r="AD555" s="1116"/>
      <c r="AE555" s="1226"/>
      <c r="AF555" s="1227"/>
      <c r="AG555" s="1227"/>
      <c r="AH555" s="1227"/>
      <c r="AI555" s="1227"/>
      <c r="AJ555" s="1227"/>
      <c r="AK555" s="1228"/>
      <c r="AM555" s="62"/>
      <c r="AN555" s="62"/>
      <c r="AO555" s="62"/>
      <c r="AP555" s="62"/>
      <c r="AQ555" s="62"/>
      <c r="AR555" s="62"/>
      <c r="AS555" s="62"/>
      <c r="AT555" s="62"/>
      <c r="AU555" s="62"/>
      <c r="AV555" s="62"/>
      <c r="AW555" s="62"/>
      <c r="AX555" s="62"/>
      <c r="AY555" s="62"/>
      <c r="AZ555" s="62"/>
      <c r="BA555" s="62"/>
      <c r="BB555" s="62"/>
      <c r="BC555" s="62"/>
      <c r="BD555" s="62"/>
      <c r="BE555" s="62"/>
      <c r="BF555" s="62"/>
      <c r="BG555" s="62"/>
      <c r="BH555" s="62"/>
      <c r="BI555" s="62"/>
      <c r="BJ555" s="62"/>
      <c r="BK555" s="62"/>
      <c r="BL555" s="62"/>
      <c r="BM555" s="62"/>
      <c r="BN555" s="62"/>
      <c r="BO555" s="62"/>
      <c r="BP555" s="62"/>
      <c r="BQ555" s="62"/>
      <c r="BR555" s="62"/>
      <c r="BS555" s="62"/>
      <c r="BT555" s="62"/>
      <c r="BU555" s="62"/>
      <c r="BV555" s="62"/>
      <c r="BW555" s="62"/>
      <c r="BX555" s="62"/>
      <c r="BY555" s="62"/>
      <c r="BZ555" s="62"/>
      <c r="CA555" s="62"/>
      <c r="CB555" s="62"/>
      <c r="CC555" s="62"/>
      <c r="CD555" s="62"/>
      <c r="CE555" s="62"/>
      <c r="CF555" s="62"/>
      <c r="CG555" s="62"/>
      <c r="CH555" s="62"/>
      <c r="CI555" s="62"/>
      <c r="CJ555" s="62"/>
      <c r="CK555" s="62"/>
      <c r="CL555" s="62"/>
      <c r="CM555" s="62"/>
      <c r="CN555" s="62"/>
      <c r="CO555" s="62"/>
      <c r="CP555" s="62"/>
      <c r="CQ555" s="62"/>
      <c r="CR555" s="62"/>
    </row>
    <row r="556" spans="1:96" ht="12.75">
      <c r="B556" s="88" t="s">
        <v>399</v>
      </c>
      <c r="C556" s="1151"/>
      <c r="D556" s="1151"/>
      <c r="E556" s="1151"/>
      <c r="F556" s="1151"/>
      <c r="G556" s="1151"/>
      <c r="H556" s="1151"/>
      <c r="I556" s="1151"/>
      <c r="J556" s="1151"/>
      <c r="K556" s="1151"/>
      <c r="L556" s="1151"/>
      <c r="M556" s="1151"/>
      <c r="N556" s="1151"/>
      <c r="O556" s="1305"/>
      <c r="P556" s="1113"/>
      <c r="Q556" s="1109"/>
      <c r="R556" s="1109"/>
      <c r="S556" s="1109"/>
      <c r="T556" s="1114"/>
      <c r="U556" s="1317"/>
      <c r="V556" s="1318"/>
      <c r="W556" s="1318"/>
      <c r="X556" s="1318"/>
      <c r="Y556" s="1319"/>
      <c r="Z556" s="1115" t="s">
        <v>1505</v>
      </c>
      <c r="AA556" s="1115"/>
      <c r="AB556" s="1115"/>
      <c r="AC556" s="1115"/>
      <c r="AD556" s="1116"/>
      <c r="AE556" s="1226"/>
      <c r="AF556" s="1227"/>
      <c r="AG556" s="1227"/>
      <c r="AH556" s="1227"/>
      <c r="AI556" s="1227"/>
      <c r="AJ556" s="1227"/>
      <c r="AK556" s="1228"/>
      <c r="AM556" s="62"/>
      <c r="AN556" s="62"/>
      <c r="AO556" s="62"/>
      <c r="AP556" s="62"/>
      <c r="AQ556" s="62"/>
      <c r="AR556" s="62"/>
      <c r="AS556" s="62"/>
      <c r="AT556" s="62"/>
      <c r="AU556" s="62"/>
      <c r="AV556" s="62"/>
      <c r="AW556" s="62"/>
      <c r="AX556" s="62"/>
      <c r="AY556" s="62"/>
      <c r="AZ556" s="62"/>
      <c r="BA556" s="62"/>
      <c r="BB556" s="62"/>
      <c r="BC556" s="62"/>
      <c r="BD556" s="62"/>
      <c r="BE556" s="62"/>
      <c r="BF556" s="62"/>
      <c r="BG556" s="62"/>
      <c r="BH556" s="62"/>
      <c r="BI556" s="62"/>
      <c r="BJ556" s="62"/>
      <c r="BK556" s="62"/>
      <c r="BL556" s="62"/>
      <c r="BM556" s="62"/>
      <c r="BN556" s="62"/>
      <c r="BO556" s="62"/>
      <c r="BP556" s="62"/>
      <c r="BQ556" s="62"/>
      <c r="BR556" s="62"/>
      <c r="BS556" s="62"/>
      <c r="BT556" s="62"/>
      <c r="BU556" s="62"/>
      <c r="BV556" s="62"/>
      <c r="BW556" s="62"/>
      <c r="BX556" s="62"/>
      <c r="BY556" s="62"/>
      <c r="BZ556" s="62"/>
      <c r="CA556" s="62"/>
      <c r="CB556" s="62"/>
      <c r="CC556" s="62"/>
      <c r="CD556" s="62"/>
      <c r="CE556" s="62"/>
      <c r="CF556" s="62"/>
      <c r="CG556" s="62"/>
      <c r="CH556" s="62"/>
      <c r="CI556" s="62"/>
      <c r="CJ556" s="62"/>
      <c r="CK556" s="62"/>
      <c r="CL556" s="62"/>
      <c r="CM556" s="62"/>
      <c r="CN556" s="62"/>
      <c r="CO556" s="62"/>
      <c r="CP556" s="62"/>
      <c r="CQ556" s="62"/>
      <c r="CR556" s="62"/>
    </row>
    <row r="557" spans="1:96" ht="12.75">
      <c r="B557" s="1202" t="s">
        <v>135</v>
      </c>
      <c r="C557" s="1203"/>
      <c r="D557" s="1203"/>
      <c r="E557" s="1203"/>
      <c r="F557" s="1203"/>
      <c r="G557" s="1203"/>
      <c r="H557" s="1203"/>
      <c r="I557" s="1203"/>
      <c r="J557" s="1203"/>
      <c r="K557" s="1203"/>
      <c r="L557" s="1203"/>
      <c r="M557" s="1203"/>
      <c r="N557" s="1203"/>
      <c r="O557" s="1203"/>
      <c r="P557" s="1203"/>
      <c r="Q557" s="1203"/>
      <c r="R557" s="1203"/>
      <c r="S557" s="1203"/>
      <c r="T557" s="1203"/>
      <c r="U557" s="1203"/>
      <c r="V557" s="1203"/>
      <c r="W557" s="1203"/>
      <c r="X557" s="1203"/>
      <c r="Y557" s="1203"/>
      <c r="Z557" s="1203"/>
      <c r="AA557" s="1203"/>
      <c r="AB557" s="1203"/>
      <c r="AC557" s="1203"/>
      <c r="AD557" s="1204"/>
      <c r="AE557" s="1205">
        <f>SUM(AE545:AK556)</f>
        <v>46202408</v>
      </c>
      <c r="AF557" s="1206"/>
      <c r="AG557" s="1206"/>
      <c r="AH557" s="1206"/>
      <c r="AI557" s="1206"/>
      <c r="AJ557" s="1206"/>
      <c r="AK557" s="1207"/>
      <c r="AM557" s="62"/>
      <c r="AN557" s="62"/>
      <c r="AO557" s="62"/>
      <c r="AP557" s="62"/>
      <c r="AQ557" s="62"/>
      <c r="AR557" s="62"/>
      <c r="AS557" s="62"/>
      <c r="AT557" s="62"/>
      <c r="AU557" s="62"/>
      <c r="AV557" s="62"/>
      <c r="AW557" s="62"/>
      <c r="AX557" s="62"/>
      <c r="AY557" s="62"/>
      <c r="AZ557" s="62"/>
      <c r="BA557" s="62"/>
      <c r="BB557" s="62"/>
      <c r="BC557" s="62"/>
      <c r="BD557" s="62"/>
      <c r="BE557" s="62"/>
      <c r="BF557" s="62"/>
      <c r="BG557" s="62"/>
      <c r="BH557" s="62"/>
      <c r="BI557" s="62"/>
      <c r="BJ557" s="62"/>
      <c r="BK557" s="62"/>
      <c r="BL557" s="62"/>
      <c r="BM557" s="62"/>
      <c r="BN557" s="62"/>
      <c r="BO557" s="62"/>
      <c r="BP557" s="62"/>
      <c r="BQ557" s="62"/>
      <c r="BR557" s="62"/>
      <c r="BS557" s="62"/>
      <c r="BT557" s="62"/>
      <c r="BU557" s="62"/>
      <c r="BV557" s="62"/>
      <c r="BW557" s="62"/>
      <c r="BX557" s="62"/>
      <c r="BY557" s="62"/>
      <c r="BZ557" s="62"/>
      <c r="CA557" s="62"/>
      <c r="CB557" s="62"/>
      <c r="CC557" s="62"/>
      <c r="CD557" s="62"/>
      <c r="CE557" s="62"/>
      <c r="CF557" s="62"/>
      <c r="CG557" s="62"/>
      <c r="CH557" s="62"/>
      <c r="CI557" s="62"/>
      <c r="CJ557" s="62"/>
      <c r="CK557" s="62"/>
      <c r="CL557" s="62"/>
      <c r="CM557" s="62"/>
      <c r="CN557" s="62"/>
      <c r="CO557" s="62"/>
      <c r="CP557" s="62"/>
      <c r="CQ557" s="62"/>
      <c r="CR557" s="62"/>
    </row>
    <row r="558" spans="1:96" ht="12.75">
      <c r="B558" s="93"/>
      <c r="C558" s="93"/>
      <c r="D558" s="93"/>
      <c r="E558" s="93"/>
      <c r="F558" s="93"/>
      <c r="G558" s="93"/>
      <c r="H558" s="93"/>
      <c r="I558" s="93"/>
      <c r="J558" s="93"/>
      <c r="K558" s="93"/>
      <c r="L558" s="93"/>
      <c r="M558" s="93"/>
      <c r="N558" s="93"/>
      <c r="O558" s="93"/>
      <c r="P558" s="93"/>
      <c r="Q558" s="93"/>
      <c r="R558" s="93"/>
      <c r="S558" s="93"/>
      <c r="T558" s="93"/>
      <c r="U558" s="93"/>
      <c r="V558" s="93"/>
      <c r="W558" s="93"/>
      <c r="X558" s="93"/>
      <c r="Y558" s="93"/>
      <c r="Z558" s="93"/>
      <c r="AA558" s="93"/>
      <c r="AB558" s="93"/>
      <c r="AC558" s="93"/>
      <c r="AD558" s="93"/>
      <c r="AE558" s="211"/>
      <c r="AF558" s="211"/>
      <c r="AG558" s="211"/>
      <c r="AH558" s="211"/>
      <c r="AI558" s="211"/>
      <c r="AJ558" s="211"/>
      <c r="AK558" s="211"/>
      <c r="AM558" s="62" t="s">
        <v>529</v>
      </c>
      <c r="AN558" s="62" t="str">
        <f>N664</f>
        <v>No</v>
      </c>
      <c r="AO558" s="62"/>
      <c r="AP558" s="62"/>
      <c r="AQ558" s="62"/>
      <c r="AR558" s="62"/>
      <c r="AS558" s="62"/>
      <c r="AT558" s="62"/>
      <c r="AU558" s="62"/>
      <c r="AV558" s="62"/>
      <c r="AW558" s="62"/>
      <c r="AX558" s="62"/>
      <c r="AY558" s="62"/>
      <c r="AZ558" s="62"/>
      <c r="BA558" s="62"/>
      <c r="BB558" s="62"/>
      <c r="BC558" s="62"/>
      <c r="BD558" s="62"/>
      <c r="BE558" s="62"/>
      <c r="BF558" s="62"/>
      <c r="BG558" s="62"/>
      <c r="BH558" s="62"/>
      <c r="BI558" s="62"/>
      <c r="BJ558" s="62"/>
      <c r="BK558" s="62"/>
      <c r="BL558" s="62"/>
      <c r="BM558" s="62"/>
      <c r="BN558" s="62"/>
      <c r="BO558" s="62"/>
      <c r="BP558" s="62"/>
      <c r="BQ558" s="62"/>
      <c r="BR558" s="62"/>
      <c r="BS558" s="62"/>
      <c r="BT558" s="62"/>
      <c r="BU558" s="62"/>
      <c r="BV558" s="62"/>
      <c r="BW558" s="62"/>
      <c r="BX558" s="62"/>
      <c r="BY558" s="62"/>
      <c r="BZ558" s="62"/>
      <c r="CA558" s="62"/>
      <c r="CB558" s="62"/>
      <c r="CC558" s="62"/>
      <c r="CD558" s="62"/>
      <c r="CE558" s="62"/>
      <c r="CF558" s="62"/>
      <c r="CG558" s="62"/>
      <c r="CH558" s="62"/>
      <c r="CI558" s="62"/>
      <c r="CJ558" s="62"/>
      <c r="CK558" s="62"/>
      <c r="CL558" s="62"/>
      <c r="CM558" s="62"/>
      <c r="CN558" s="62"/>
      <c r="CO558" s="62"/>
      <c r="CP558" s="62"/>
      <c r="CQ558" s="62"/>
      <c r="CR558" s="62"/>
    </row>
    <row r="559" spans="1:96" ht="12.75">
      <c r="A559" s="91" t="s">
        <v>120</v>
      </c>
      <c r="B559" s="15" t="s">
        <v>538</v>
      </c>
      <c r="G559" s="1282" t="str">
        <f>C545</f>
        <v>Housing Authority of the City of San Diego</v>
      </c>
      <c r="H559" s="1282"/>
      <c r="I559" s="1282"/>
      <c r="J559" s="1282"/>
      <c r="K559" s="1282"/>
      <c r="L559" s="1282"/>
      <c r="M559" s="1282"/>
      <c r="N559" s="1282"/>
      <c r="O559" s="1282"/>
      <c r="P559" s="1282"/>
      <c r="Q559" s="1282"/>
      <c r="R559" s="1282"/>
      <c r="S559" s="17"/>
      <c r="T559" s="91" t="s">
        <v>121</v>
      </c>
      <c r="U559" s="15" t="s">
        <v>538</v>
      </c>
      <c r="Z559" s="1282">
        <f>C546</f>
        <v>0</v>
      </c>
      <c r="AA559" s="1282"/>
      <c r="AB559" s="1282"/>
      <c r="AC559" s="1282"/>
      <c r="AD559" s="1282"/>
      <c r="AE559" s="1282"/>
      <c r="AF559" s="1282"/>
      <c r="AG559" s="1282"/>
      <c r="AH559" s="1282"/>
      <c r="AI559" s="1282"/>
      <c r="AJ559" s="1282"/>
      <c r="AK559" s="1282"/>
      <c r="AM559" s="62" t="s">
        <v>530</v>
      </c>
      <c r="AN559" s="62" t="str">
        <f>AG664</f>
        <v>No</v>
      </c>
      <c r="AO559" s="62"/>
      <c r="AP559" s="62"/>
      <c r="AQ559" s="62"/>
      <c r="AR559" s="62"/>
      <c r="AS559" s="62"/>
      <c r="AT559" s="62"/>
      <c r="AU559" s="62"/>
      <c r="AV559" s="62"/>
      <c r="AW559" s="62"/>
      <c r="AX559" s="62"/>
      <c r="AY559" s="62"/>
      <c r="AZ559" s="62"/>
      <c r="BA559" s="62"/>
      <c r="BB559" s="62"/>
      <c r="BC559" s="62"/>
      <c r="BD559" s="62"/>
      <c r="BE559" s="62"/>
      <c r="BF559" s="62"/>
      <c r="BG559" s="62"/>
      <c r="BH559" s="62"/>
      <c r="BI559" s="62"/>
      <c r="BJ559" s="62"/>
      <c r="BK559" s="62"/>
      <c r="BL559" s="62"/>
      <c r="BM559" s="62"/>
      <c r="BN559" s="62"/>
      <c r="BO559" s="62"/>
      <c r="BP559" s="62"/>
      <c r="BQ559" s="62"/>
      <c r="BR559" s="62"/>
      <c r="BS559" s="62"/>
      <c r="BT559" s="62"/>
      <c r="BU559" s="62"/>
      <c r="BV559" s="62"/>
      <c r="BW559" s="62"/>
      <c r="BX559" s="62"/>
      <c r="BY559" s="62"/>
      <c r="BZ559" s="62"/>
      <c r="CA559" s="62"/>
      <c r="CB559" s="62"/>
      <c r="CC559" s="62"/>
      <c r="CD559" s="62"/>
      <c r="CE559" s="62"/>
      <c r="CF559" s="62"/>
      <c r="CG559" s="62"/>
      <c r="CH559" s="62"/>
      <c r="CI559" s="62"/>
      <c r="CJ559" s="62"/>
      <c r="CK559" s="62"/>
      <c r="CL559" s="62"/>
      <c r="CM559" s="62"/>
      <c r="CN559" s="62"/>
      <c r="CO559" s="62"/>
      <c r="CP559" s="62"/>
      <c r="CQ559" s="62"/>
      <c r="CR559" s="62"/>
    </row>
    <row r="560" spans="1:96" ht="12.75" customHeight="1">
      <c r="A560" s="39"/>
      <c r="B560" s="15" t="s">
        <v>93</v>
      </c>
      <c r="G560" s="1106" t="s">
        <v>1624</v>
      </c>
      <c r="H560" s="1106"/>
      <c r="I560" s="1106"/>
      <c r="J560" s="1106"/>
      <c r="K560" s="1106"/>
      <c r="L560" s="1106"/>
      <c r="M560" s="1106"/>
      <c r="N560" s="1106"/>
      <c r="O560" s="1106"/>
      <c r="P560" s="1106"/>
      <c r="Q560" s="1106"/>
      <c r="R560" s="1106"/>
      <c r="S560" s="17"/>
      <c r="T560" s="39"/>
      <c r="U560" s="15" t="s">
        <v>93</v>
      </c>
      <c r="Z560" s="1106"/>
      <c r="AA560" s="1106"/>
      <c r="AB560" s="1106"/>
      <c r="AC560" s="1106"/>
      <c r="AD560" s="1106"/>
      <c r="AE560" s="1106"/>
      <c r="AF560" s="1106"/>
      <c r="AG560" s="1106"/>
      <c r="AH560" s="1106"/>
      <c r="AI560" s="1106"/>
      <c r="AJ560" s="1106"/>
      <c r="AK560" s="1106"/>
      <c r="AM560" s="62"/>
      <c r="AN560" s="62"/>
      <c r="AO560" s="62"/>
      <c r="AP560" s="62"/>
      <c r="AQ560" s="62"/>
      <c r="AR560" s="62"/>
      <c r="AS560" s="62"/>
      <c r="AT560" s="62"/>
      <c r="AU560" s="62"/>
      <c r="AV560" s="62"/>
      <c r="AW560" s="62"/>
      <c r="AX560" s="62"/>
      <c r="AY560" s="62"/>
      <c r="AZ560" s="62"/>
      <c r="BA560" s="62"/>
      <c r="BB560" s="62"/>
      <c r="BC560" s="62"/>
      <c r="BD560" s="62"/>
      <c r="BE560" s="62"/>
      <c r="BF560" s="62"/>
      <c r="BG560" s="62"/>
      <c r="BH560" s="62"/>
      <c r="BI560" s="62"/>
      <c r="BJ560" s="62"/>
      <c r="BK560" s="62"/>
      <c r="BL560" s="62"/>
      <c r="BM560" s="62"/>
      <c r="BN560" s="62"/>
      <c r="BO560" s="62"/>
      <c r="BP560" s="62"/>
      <c r="BQ560" s="62"/>
      <c r="BR560" s="62"/>
      <c r="BS560" s="62"/>
      <c r="BT560" s="62"/>
      <c r="BU560" s="62"/>
      <c r="BV560" s="62"/>
      <c r="BW560" s="62"/>
      <c r="BX560" s="62"/>
      <c r="BY560" s="62"/>
      <c r="BZ560" s="62"/>
      <c r="CA560" s="62"/>
      <c r="CB560" s="62"/>
      <c r="CC560" s="62"/>
      <c r="CD560" s="62"/>
      <c r="CE560" s="62"/>
      <c r="CF560" s="62"/>
      <c r="CG560" s="62"/>
      <c r="CH560" s="62"/>
      <c r="CI560" s="62"/>
      <c r="CJ560" s="62"/>
      <c r="CK560" s="62"/>
      <c r="CL560" s="62"/>
      <c r="CM560" s="62"/>
      <c r="CN560" s="62"/>
      <c r="CO560" s="62"/>
      <c r="CP560" s="62"/>
      <c r="CQ560" s="62"/>
      <c r="CR560" s="62"/>
    </row>
    <row r="561" spans="1:96" ht="12.75" customHeight="1">
      <c r="A561" s="39"/>
      <c r="B561" s="15" t="s">
        <v>660</v>
      </c>
      <c r="G561" s="1106" t="s">
        <v>822</v>
      </c>
      <c r="H561" s="1106"/>
      <c r="I561" s="1106"/>
      <c r="J561" s="1106"/>
      <c r="K561" s="1106"/>
      <c r="L561" s="1106"/>
      <c r="M561" s="1106"/>
      <c r="N561" s="1106"/>
      <c r="O561" s="1106"/>
      <c r="P561" s="1106"/>
      <c r="Q561" s="1106"/>
      <c r="R561" s="1106"/>
      <c r="S561" s="92"/>
      <c r="T561" s="39"/>
      <c r="U561" s="15" t="s">
        <v>660</v>
      </c>
      <c r="Z561" s="1105"/>
      <c r="AA561" s="1105"/>
      <c r="AB561" s="1105"/>
      <c r="AC561" s="1105"/>
      <c r="AD561" s="1105"/>
      <c r="AE561" s="1105"/>
      <c r="AF561" s="1105"/>
      <c r="AG561" s="1105"/>
      <c r="AH561" s="1105"/>
      <c r="AI561" s="1105"/>
      <c r="AJ561" s="1105"/>
      <c r="AK561" s="1105"/>
      <c r="AM561" s="62"/>
      <c r="AN561" s="62"/>
      <c r="AO561" s="62"/>
      <c r="AP561" s="62"/>
      <c r="AQ561" s="62"/>
      <c r="AR561" s="62"/>
      <c r="AS561" s="62"/>
      <c r="AT561" s="62"/>
      <c r="AU561" s="62"/>
      <c r="AV561" s="62"/>
      <c r="AW561" s="62"/>
      <c r="AX561" s="62"/>
      <c r="AY561" s="62"/>
      <c r="AZ561" s="62"/>
      <c r="BA561" s="62"/>
      <c r="BB561" s="62"/>
      <c r="BC561" s="62"/>
      <c r="BD561" s="62"/>
      <c r="BE561" s="62"/>
      <c r="BF561" s="62"/>
      <c r="BG561" s="62"/>
      <c r="BH561" s="62"/>
      <c r="BI561" s="62"/>
      <c r="BJ561" s="62"/>
      <c r="BK561" s="62"/>
      <c r="BL561" s="62"/>
      <c r="BM561" s="62"/>
      <c r="BN561" s="62"/>
      <c r="BO561" s="62"/>
      <c r="BP561" s="62"/>
      <c r="BQ561" s="62"/>
      <c r="BR561" s="62"/>
      <c r="BS561" s="62"/>
      <c r="BT561" s="62"/>
      <c r="BU561" s="62"/>
      <c r="BV561" s="62"/>
      <c r="BW561" s="62"/>
      <c r="BX561" s="62"/>
      <c r="BY561" s="62"/>
      <c r="BZ561" s="62"/>
      <c r="CA561" s="62"/>
      <c r="CB561" s="62"/>
      <c r="CC561" s="62"/>
      <c r="CD561" s="62"/>
      <c r="CE561" s="62"/>
      <c r="CF561" s="62"/>
      <c r="CG561" s="62"/>
      <c r="CH561" s="62"/>
      <c r="CI561" s="62"/>
      <c r="CJ561" s="62"/>
      <c r="CK561" s="62"/>
      <c r="CL561" s="62"/>
      <c r="CM561" s="62"/>
      <c r="CN561" s="62"/>
      <c r="CO561" s="62"/>
      <c r="CP561" s="62"/>
      <c r="CQ561" s="62"/>
      <c r="CR561" s="62"/>
    </row>
    <row r="562" spans="1:96" ht="12.75" customHeight="1">
      <c r="A562" s="39"/>
      <c r="B562" s="15" t="s">
        <v>20</v>
      </c>
      <c r="G562" s="1106" t="s">
        <v>1684</v>
      </c>
      <c r="H562" s="1106"/>
      <c r="I562" s="1106"/>
      <c r="J562" s="1106"/>
      <c r="K562" s="1106"/>
      <c r="L562" s="1106"/>
      <c r="M562" s="1106"/>
      <c r="N562" s="1106"/>
      <c r="O562" s="1106"/>
      <c r="P562" s="1106"/>
      <c r="Q562" s="1106"/>
      <c r="R562" s="1106"/>
      <c r="S562" s="17"/>
      <c r="T562" s="39"/>
      <c r="U562" s="15" t="s">
        <v>20</v>
      </c>
      <c r="Z562" s="1105"/>
      <c r="AA562" s="1105"/>
      <c r="AB562" s="1105"/>
      <c r="AC562" s="1105"/>
      <c r="AD562" s="1105"/>
      <c r="AE562" s="1105"/>
      <c r="AF562" s="1105"/>
      <c r="AG562" s="1105"/>
      <c r="AH562" s="1105"/>
      <c r="AI562" s="1105"/>
      <c r="AJ562" s="1105"/>
      <c r="AK562" s="1105"/>
      <c r="AM562" s="62"/>
      <c r="AN562" s="62"/>
      <c r="AO562" s="62"/>
      <c r="AP562" s="62"/>
      <c r="AQ562" s="62"/>
      <c r="AR562" s="62"/>
      <c r="AS562" s="62"/>
      <c r="AT562" s="62"/>
      <c r="AU562" s="62"/>
      <c r="AV562" s="62"/>
      <c r="AW562" s="62"/>
      <c r="AX562" s="62"/>
      <c r="AY562" s="62"/>
      <c r="AZ562" s="62"/>
      <c r="BA562" s="62"/>
      <c r="BB562" s="62"/>
      <c r="BC562" s="62"/>
      <c r="BD562" s="62"/>
      <c r="BE562" s="62"/>
      <c r="BF562" s="62"/>
      <c r="BG562" s="62"/>
      <c r="BH562" s="62"/>
      <c r="BI562" s="62"/>
      <c r="BJ562" s="62"/>
      <c r="BK562" s="62"/>
      <c r="BL562" s="62"/>
      <c r="BM562" s="62"/>
      <c r="BN562" s="62"/>
      <c r="BO562" s="62"/>
      <c r="BP562" s="62"/>
      <c r="BQ562" s="62"/>
      <c r="BR562" s="62"/>
      <c r="BS562" s="62"/>
      <c r="BT562" s="62"/>
      <c r="BU562" s="62"/>
      <c r="BV562" s="62"/>
      <c r="BW562" s="62"/>
      <c r="BX562" s="62"/>
      <c r="BY562" s="62"/>
      <c r="BZ562" s="62"/>
      <c r="CA562" s="62"/>
      <c r="CB562" s="62"/>
      <c r="CC562" s="62"/>
      <c r="CD562" s="62"/>
      <c r="CE562" s="62"/>
      <c r="CF562" s="62"/>
      <c r="CG562" s="62"/>
      <c r="CH562" s="62"/>
      <c r="CI562" s="62"/>
      <c r="CJ562" s="62"/>
      <c r="CK562" s="62"/>
      <c r="CL562" s="62"/>
      <c r="CM562" s="62"/>
      <c r="CN562" s="62"/>
      <c r="CO562" s="62"/>
      <c r="CP562" s="62"/>
      <c r="CQ562" s="62"/>
      <c r="CR562" s="62"/>
    </row>
    <row r="563" spans="1:96" ht="12.75" customHeight="1">
      <c r="A563" s="39"/>
      <c r="B563" s="15" t="s">
        <v>341</v>
      </c>
      <c r="G563" s="1127" t="s">
        <v>1685</v>
      </c>
      <c r="H563" s="1128"/>
      <c r="I563" s="1128"/>
      <c r="J563" s="1128"/>
      <c r="K563" s="1128"/>
      <c r="L563" s="1128"/>
      <c r="O563" s="144" t="s">
        <v>223</v>
      </c>
      <c r="P563" s="1151"/>
      <c r="Q563" s="1151"/>
      <c r="R563" s="1151"/>
      <c r="S563" s="19"/>
      <c r="T563" s="39"/>
      <c r="U563" s="15" t="s">
        <v>341</v>
      </c>
      <c r="Z563" s="1127"/>
      <c r="AA563" s="1128"/>
      <c r="AB563" s="1128"/>
      <c r="AC563" s="1128"/>
      <c r="AD563" s="1128"/>
      <c r="AE563" s="1128"/>
      <c r="AH563" s="144" t="s">
        <v>223</v>
      </c>
      <c r="AI563" s="1151"/>
      <c r="AJ563" s="1151"/>
      <c r="AK563" s="1151"/>
      <c r="AM563" s="62"/>
      <c r="AN563" s="62"/>
      <c r="AO563" s="62"/>
      <c r="AP563" s="62"/>
      <c r="AQ563" s="62"/>
      <c r="AR563" s="62"/>
      <c r="AS563" s="62"/>
      <c r="AT563" s="62"/>
      <c r="AU563" s="62"/>
      <c r="AV563" s="62"/>
      <c r="AW563" s="62"/>
      <c r="AX563" s="62"/>
      <c r="AY563" s="62"/>
      <c r="AZ563" s="62"/>
      <c r="BA563" s="62"/>
      <c r="BB563" s="62"/>
      <c r="BC563" s="62"/>
      <c r="BD563" s="62"/>
      <c r="BE563" s="62"/>
      <c r="BF563" s="62"/>
      <c r="BG563" s="62"/>
      <c r="BH563" s="62"/>
      <c r="BI563" s="62"/>
      <c r="BJ563" s="62"/>
      <c r="BK563" s="62"/>
      <c r="BL563" s="62"/>
      <c r="BM563" s="62"/>
      <c r="BN563" s="62"/>
      <c r="BO563" s="62"/>
      <c r="BP563" s="62"/>
      <c r="BQ563" s="62"/>
      <c r="BR563" s="62"/>
      <c r="BS563" s="62"/>
      <c r="BT563" s="62"/>
      <c r="BU563" s="62"/>
      <c r="BV563" s="62"/>
      <c r="BW563" s="62"/>
      <c r="BX563" s="62"/>
      <c r="BY563" s="62"/>
      <c r="BZ563" s="62"/>
      <c r="CA563" s="62"/>
      <c r="CB563" s="62"/>
      <c r="CC563" s="62"/>
      <c r="CD563" s="62"/>
      <c r="CE563" s="62"/>
      <c r="CF563" s="62"/>
      <c r="CG563" s="62"/>
      <c r="CH563" s="62"/>
      <c r="CI563" s="62"/>
      <c r="CJ563" s="62"/>
      <c r="CK563" s="62"/>
      <c r="CL563" s="62"/>
      <c r="CM563" s="62"/>
      <c r="CN563" s="62"/>
      <c r="CO563" s="62"/>
      <c r="CP563" s="62"/>
      <c r="CQ563" s="62"/>
      <c r="CR563" s="62"/>
    </row>
    <row r="564" spans="1:96" ht="12.75" customHeight="1">
      <c r="A564" s="39"/>
      <c r="B564" s="15" t="s">
        <v>21</v>
      </c>
      <c r="H564" s="1106" t="s">
        <v>1710</v>
      </c>
      <c r="I564" s="1106"/>
      <c r="J564" s="1106"/>
      <c r="K564" s="1106"/>
      <c r="L564" s="1106"/>
      <c r="M564" s="1106"/>
      <c r="N564" s="1106"/>
      <c r="O564" s="1106"/>
      <c r="P564" s="1106"/>
      <c r="Q564" s="1106"/>
      <c r="R564" s="1106"/>
      <c r="S564" s="17"/>
      <c r="T564" s="39"/>
      <c r="U564" s="15" t="s">
        <v>21</v>
      </c>
      <c r="AA564" s="1106"/>
      <c r="AB564" s="1106"/>
      <c r="AC564" s="1106"/>
      <c r="AD564" s="1106"/>
      <c r="AE564" s="1106"/>
      <c r="AF564" s="1106"/>
      <c r="AG564" s="1106"/>
      <c r="AH564" s="1106"/>
      <c r="AI564" s="1106"/>
      <c r="AJ564" s="1106"/>
      <c r="AK564" s="1106"/>
      <c r="AM564" s="62"/>
      <c r="AN564" s="62"/>
      <c r="AO564" s="62"/>
      <c r="AP564" s="62"/>
      <c r="AQ564" s="62"/>
      <c r="AR564" s="62"/>
      <c r="AS564" s="62"/>
      <c r="AT564" s="62"/>
      <c r="AU564" s="62"/>
      <c r="AV564" s="62"/>
      <c r="AW564" s="62"/>
      <c r="AX564" s="62"/>
      <c r="AY564" s="62"/>
      <c r="AZ564" s="62"/>
      <c r="BA564" s="62"/>
      <c r="BB564" s="62"/>
      <c r="BC564" s="62"/>
      <c r="BD564" s="62"/>
      <c r="BE564" s="62"/>
      <c r="BF564" s="62"/>
      <c r="BG564" s="62"/>
      <c r="BH564" s="62"/>
      <c r="BI564" s="62"/>
      <c r="BJ564" s="62"/>
      <c r="BK564" s="62"/>
      <c r="BL564" s="62"/>
      <c r="BM564" s="62"/>
      <c r="BN564" s="62"/>
      <c r="BO564" s="62"/>
      <c r="BP564" s="62"/>
      <c r="BQ564" s="62"/>
      <c r="BR564" s="62"/>
      <c r="BS564" s="62"/>
      <c r="BT564" s="62"/>
      <c r="BU564" s="62"/>
      <c r="BV564" s="62"/>
      <c r="BW564" s="62"/>
      <c r="BX564" s="62"/>
      <c r="BY564" s="62"/>
      <c r="BZ564" s="62"/>
      <c r="CA564" s="62"/>
      <c r="CB564" s="62"/>
      <c r="CC564" s="62"/>
      <c r="CD564" s="62"/>
      <c r="CE564" s="62"/>
      <c r="CF564" s="62"/>
      <c r="CG564" s="62"/>
      <c r="CH564" s="62"/>
      <c r="CI564" s="62"/>
      <c r="CJ564" s="62"/>
      <c r="CK564" s="62"/>
      <c r="CL564" s="62"/>
      <c r="CM564" s="62"/>
      <c r="CN564" s="62"/>
      <c r="CO564" s="62"/>
      <c r="CP564" s="62"/>
      <c r="CQ564" s="62"/>
      <c r="CR564" s="62"/>
    </row>
    <row r="565" spans="1:96" ht="12.75" customHeight="1">
      <c r="A565" s="39"/>
      <c r="B565" s="559" t="s">
        <v>1506</v>
      </c>
      <c r="C565" s="791"/>
      <c r="D565" s="791"/>
      <c r="E565" s="791"/>
      <c r="F565" s="791"/>
      <c r="G565" s="791"/>
      <c r="H565" s="17"/>
      <c r="I565" s="17"/>
      <c r="J565" s="17"/>
      <c r="K565" s="17"/>
      <c r="L565" s="17"/>
      <c r="M565" s="1154"/>
      <c r="N565" s="1154"/>
      <c r="O565" s="1154"/>
      <c r="P565" s="1154"/>
      <c r="Q565" s="1154"/>
      <c r="R565" s="1154"/>
      <c r="S565" s="17"/>
      <c r="T565" s="39"/>
      <c r="U565" s="559" t="s">
        <v>1506</v>
      </c>
      <c r="V565" s="791"/>
      <c r="W565" s="791"/>
      <c r="X565" s="791"/>
      <c r="Y565" s="791"/>
      <c r="Z565" s="791"/>
      <c r="AA565" s="17"/>
      <c r="AB565" s="17"/>
      <c r="AC565" s="17"/>
      <c r="AD565" s="17"/>
      <c r="AE565" s="17"/>
      <c r="AF565" s="1154"/>
      <c r="AG565" s="1154"/>
      <c r="AH565" s="1154"/>
      <c r="AI565" s="1154"/>
      <c r="AJ565" s="1154"/>
      <c r="AK565" s="1154"/>
      <c r="AL565" s="791"/>
      <c r="AM565" s="62"/>
      <c r="AN565" s="62"/>
      <c r="AO565" s="62"/>
      <c r="AP565" s="62"/>
      <c r="AQ565" s="62"/>
      <c r="AR565" s="62"/>
      <c r="AS565" s="62"/>
      <c r="AT565" s="62"/>
      <c r="AU565" s="62"/>
      <c r="AV565" s="62"/>
      <c r="AW565" s="62"/>
      <c r="AX565" s="62"/>
      <c r="AY565" s="62"/>
      <c r="AZ565" s="62"/>
      <c r="BA565" s="62"/>
      <c r="BB565" s="62"/>
      <c r="BC565" s="62"/>
      <c r="BD565" s="62"/>
      <c r="BE565" s="62"/>
      <c r="BF565" s="62"/>
      <c r="BG565" s="62"/>
      <c r="BH565" s="62"/>
      <c r="BI565" s="62"/>
      <c r="BJ565" s="62"/>
      <c r="BK565" s="62"/>
      <c r="BL565" s="62"/>
      <c r="BM565" s="62"/>
      <c r="BN565" s="62"/>
      <c r="BO565" s="62"/>
      <c r="BP565" s="62"/>
      <c r="BQ565" s="62"/>
      <c r="BR565" s="62"/>
      <c r="BS565" s="62"/>
      <c r="BT565" s="62"/>
      <c r="BU565" s="62"/>
      <c r="BV565" s="62"/>
      <c r="BW565" s="62"/>
      <c r="BX565" s="62"/>
      <c r="BY565" s="62"/>
      <c r="BZ565" s="62"/>
      <c r="CA565" s="62"/>
      <c r="CB565" s="62"/>
      <c r="CC565" s="62"/>
      <c r="CD565" s="62"/>
      <c r="CE565" s="62"/>
      <c r="CF565" s="62"/>
      <c r="CG565" s="62"/>
      <c r="CH565" s="62"/>
      <c r="CI565" s="62"/>
      <c r="CJ565" s="62"/>
      <c r="CK565" s="62"/>
      <c r="CL565" s="62"/>
      <c r="CM565" s="62"/>
      <c r="CN565" s="62"/>
      <c r="CO565" s="62"/>
      <c r="CP565" s="62"/>
      <c r="CQ565" s="62"/>
      <c r="CR565" s="62"/>
    </row>
    <row r="566" spans="1:96" ht="12.75" customHeight="1">
      <c r="A566" s="39"/>
      <c r="B566" s="15" t="s">
        <v>23</v>
      </c>
      <c r="N566" s="1117" t="s">
        <v>621</v>
      </c>
      <c r="O566" s="1117"/>
      <c r="T566" s="39"/>
      <c r="U566" s="15" t="s">
        <v>23</v>
      </c>
      <c r="AG566" s="1117" t="s">
        <v>621</v>
      </c>
      <c r="AH566" s="1117"/>
      <c r="AM566" s="62"/>
      <c r="AN566" s="62"/>
      <c r="AO566" s="62"/>
      <c r="AP566" s="62"/>
      <c r="AQ566" s="62"/>
      <c r="AR566" s="62"/>
      <c r="AS566" s="62"/>
      <c r="AT566" s="62"/>
      <c r="AU566" s="62"/>
      <c r="AV566" s="62"/>
      <c r="AW566" s="62"/>
      <c r="AX566" s="62"/>
      <c r="AY566" s="62"/>
      <c r="AZ566" s="62"/>
      <c r="BA566" s="62"/>
      <c r="BB566" s="62"/>
      <c r="BC566" s="62"/>
      <c r="BD566" s="62"/>
      <c r="BE566" s="62"/>
      <c r="BF566" s="62"/>
      <c r="BG566" s="62"/>
      <c r="BH566" s="62"/>
      <c r="BI566" s="62"/>
      <c r="BJ566" s="62"/>
      <c r="BK566" s="62"/>
      <c r="BL566" s="62"/>
      <c r="BM566" s="62"/>
      <c r="BN566" s="62"/>
      <c r="BO566" s="62"/>
      <c r="BP566" s="62"/>
      <c r="BQ566" s="62"/>
      <c r="BR566" s="62"/>
      <c r="BS566" s="62"/>
      <c r="BT566" s="62"/>
      <c r="BU566" s="62"/>
      <c r="BV566" s="62"/>
      <c r="BW566" s="62"/>
      <c r="BX566" s="62"/>
      <c r="BY566" s="62"/>
      <c r="BZ566" s="62"/>
      <c r="CA566" s="62"/>
      <c r="CB566" s="62"/>
      <c r="CC566" s="62"/>
      <c r="CD566" s="62"/>
      <c r="CE566" s="62"/>
      <c r="CF566" s="62"/>
      <c r="CG566" s="62"/>
      <c r="CH566" s="62"/>
      <c r="CI566" s="62"/>
      <c r="CJ566" s="62"/>
      <c r="CK566" s="62"/>
      <c r="CL566" s="62"/>
      <c r="CM566" s="62"/>
      <c r="CN566" s="62"/>
      <c r="CO566" s="62"/>
      <c r="CP566" s="62"/>
      <c r="CQ566" s="62"/>
      <c r="CR566" s="62"/>
    </row>
    <row r="567" spans="1:96" ht="12.75" customHeight="1">
      <c r="A567" s="39"/>
      <c r="T567" s="39"/>
      <c r="AM567" s="62"/>
      <c r="AN567" s="62"/>
      <c r="AO567" s="62"/>
      <c r="AP567" s="62"/>
      <c r="AQ567" s="62"/>
      <c r="AR567" s="62"/>
      <c r="AS567" s="62"/>
      <c r="AT567" s="62"/>
      <c r="AU567" s="62"/>
      <c r="AV567" s="62"/>
      <c r="AW567" s="62"/>
      <c r="AX567" s="62"/>
      <c r="AY567" s="62"/>
      <c r="AZ567" s="62"/>
      <c r="BA567" s="62"/>
      <c r="BB567" s="62"/>
      <c r="BC567" s="62"/>
      <c r="BD567" s="62"/>
      <c r="BE567" s="62"/>
      <c r="BF567" s="62"/>
      <c r="BG567" s="62"/>
      <c r="BH567" s="62"/>
      <c r="BI567" s="62"/>
      <c r="BJ567" s="62"/>
      <c r="BK567" s="62"/>
      <c r="BL567" s="62"/>
      <c r="BM567" s="62"/>
      <c r="BN567" s="62"/>
      <c r="BO567" s="62"/>
      <c r="BP567" s="62"/>
      <c r="BQ567" s="62"/>
      <c r="BR567" s="62"/>
      <c r="BS567" s="62"/>
      <c r="BT567" s="62"/>
      <c r="BU567" s="62"/>
      <c r="BV567" s="62"/>
      <c r="BW567" s="62"/>
      <c r="BX567" s="62"/>
      <c r="BY567" s="62"/>
      <c r="BZ567" s="62"/>
      <c r="CA567" s="62"/>
      <c r="CB567" s="62"/>
      <c r="CC567" s="62"/>
      <c r="CD567" s="62"/>
      <c r="CE567" s="62"/>
      <c r="CF567" s="62"/>
      <c r="CG567" s="62"/>
      <c r="CH567" s="62"/>
      <c r="CI567" s="62"/>
      <c r="CJ567" s="62"/>
      <c r="CK567" s="62"/>
      <c r="CL567" s="62"/>
      <c r="CM567" s="62"/>
      <c r="CN567" s="62"/>
      <c r="CO567" s="62"/>
      <c r="CP567" s="62"/>
      <c r="CQ567" s="62"/>
      <c r="CR567" s="62"/>
    </row>
    <row r="568" spans="1:96" ht="12.75" customHeight="1">
      <c r="A568" s="91" t="s">
        <v>127</v>
      </c>
      <c r="B568" s="15" t="s">
        <v>538</v>
      </c>
      <c r="G568" s="1282">
        <f>C547</f>
        <v>0</v>
      </c>
      <c r="H568" s="1282"/>
      <c r="I568" s="1282"/>
      <c r="J568" s="1282"/>
      <c r="K568" s="1282"/>
      <c r="L568" s="1282"/>
      <c r="M568" s="1282"/>
      <c r="N568" s="1282"/>
      <c r="O568" s="1282"/>
      <c r="P568" s="1282"/>
      <c r="Q568" s="1282"/>
      <c r="R568" s="1282"/>
      <c r="T568" s="91" t="s">
        <v>661</v>
      </c>
      <c r="U568" s="15" t="s">
        <v>538</v>
      </c>
      <c r="Z568" s="1282" t="str">
        <f>C548</f>
        <v>Tax Credit Equity</v>
      </c>
      <c r="AA568" s="1282"/>
      <c r="AB568" s="1282"/>
      <c r="AC568" s="1282"/>
      <c r="AD568" s="1282"/>
      <c r="AE568" s="1282"/>
      <c r="AF568" s="1282"/>
      <c r="AG568" s="1282"/>
      <c r="AH568" s="1282"/>
      <c r="AI568" s="1282"/>
      <c r="AJ568" s="1282"/>
      <c r="AK568" s="1282"/>
      <c r="AM568" s="62"/>
      <c r="AN568" s="62"/>
      <c r="AO568" s="62"/>
      <c r="AP568" s="62"/>
      <c r="AQ568" s="62"/>
      <c r="AR568" s="62"/>
      <c r="AS568" s="62"/>
      <c r="AT568" s="62"/>
      <c r="AU568" s="62"/>
      <c r="AV568" s="62"/>
      <c r="AW568" s="62"/>
      <c r="AX568" s="62"/>
      <c r="AY568" s="62"/>
      <c r="AZ568" s="62"/>
      <c r="BA568" s="62"/>
      <c r="BB568" s="62"/>
      <c r="BC568" s="62"/>
      <c r="BD568" s="62"/>
      <c r="BE568" s="62"/>
      <c r="BF568" s="62"/>
      <c r="BG568" s="62"/>
      <c r="BH568" s="62"/>
      <c r="BI568" s="62"/>
      <c r="BJ568" s="62"/>
      <c r="BK568" s="62"/>
      <c r="BL568" s="62"/>
      <c r="BM568" s="62"/>
      <c r="BN568" s="62"/>
      <c r="BO568" s="62"/>
      <c r="BP568" s="62"/>
      <c r="BQ568" s="62"/>
      <c r="BR568" s="62"/>
      <c r="BS568" s="62"/>
      <c r="BT568" s="62"/>
      <c r="BU568" s="62"/>
      <c r="BV568" s="62"/>
      <c r="BW568" s="62"/>
      <c r="BX568" s="62"/>
      <c r="BY568" s="62"/>
      <c r="BZ568" s="62"/>
      <c r="CA568" s="62"/>
      <c r="CB568" s="62"/>
      <c r="CC568" s="62"/>
      <c r="CD568" s="62"/>
      <c r="CE568" s="62"/>
      <c r="CF568" s="62"/>
      <c r="CG568" s="62"/>
      <c r="CH568" s="62"/>
      <c r="CI568" s="62"/>
      <c r="CJ568" s="62"/>
      <c r="CK568" s="62"/>
      <c r="CL568" s="62"/>
      <c r="CM568" s="62"/>
      <c r="CN568" s="62"/>
      <c r="CO568" s="62"/>
      <c r="CP568" s="62"/>
      <c r="CQ568" s="62"/>
      <c r="CR568" s="62"/>
    </row>
    <row r="569" spans="1:96" ht="12.75" customHeight="1">
      <c r="A569" s="39"/>
      <c r="B569" s="15" t="s">
        <v>93</v>
      </c>
      <c r="G569" s="1106"/>
      <c r="H569" s="1106"/>
      <c r="I569" s="1106"/>
      <c r="J569" s="1106"/>
      <c r="K569" s="1106"/>
      <c r="L569" s="1106"/>
      <c r="M569" s="1106"/>
      <c r="N569" s="1106"/>
      <c r="O569" s="1106"/>
      <c r="P569" s="1106"/>
      <c r="Q569" s="1106"/>
      <c r="R569" s="1106"/>
      <c r="T569" s="39"/>
      <c r="U569" s="15" t="s">
        <v>93</v>
      </c>
      <c r="Z569" s="1106"/>
      <c r="AA569" s="1106"/>
      <c r="AB569" s="1106"/>
      <c r="AC569" s="1106"/>
      <c r="AD569" s="1106"/>
      <c r="AE569" s="1106"/>
      <c r="AF569" s="1106"/>
      <c r="AG569" s="1106"/>
      <c r="AH569" s="1106"/>
      <c r="AI569" s="1106"/>
      <c r="AJ569" s="1106"/>
      <c r="AK569" s="1106"/>
      <c r="AM569" s="62"/>
      <c r="AN569" s="62"/>
      <c r="AO569" s="62"/>
      <c r="AP569" s="62"/>
      <c r="AQ569" s="62"/>
      <c r="AR569" s="62"/>
      <c r="AS569" s="62"/>
      <c r="AT569" s="62"/>
      <c r="AU569" s="62"/>
      <c r="AV569" s="62"/>
      <c r="AW569" s="62"/>
      <c r="AX569" s="62"/>
      <c r="AY569" s="62"/>
      <c r="AZ569" s="62"/>
      <c r="BA569" s="62"/>
      <c r="BB569" s="62"/>
      <c r="BC569" s="62"/>
      <c r="BD569" s="62"/>
      <c r="BE569" s="62"/>
      <c r="BF569" s="62"/>
      <c r="BG569" s="62"/>
      <c r="BH569" s="62"/>
      <c r="BI569" s="62"/>
      <c r="BJ569" s="62"/>
      <c r="BK569" s="62"/>
      <c r="BL569" s="62"/>
      <c r="BM569" s="62"/>
      <c r="BN569" s="62"/>
      <c r="BO569" s="62"/>
      <c r="BP569" s="62"/>
      <c r="BQ569" s="62"/>
      <c r="BR569" s="62"/>
      <c r="BS569" s="62"/>
      <c r="BT569" s="62"/>
      <c r="BU569" s="62"/>
      <c r="BV569" s="62"/>
      <c r="BW569" s="62"/>
      <c r="BX569" s="62"/>
      <c r="BY569" s="62"/>
      <c r="BZ569" s="62"/>
      <c r="CA569" s="62"/>
      <c r="CB569" s="62"/>
      <c r="CC569" s="62"/>
      <c r="CD569" s="62"/>
      <c r="CE569" s="62"/>
      <c r="CF569" s="62"/>
      <c r="CG569" s="62"/>
      <c r="CH569" s="62"/>
      <c r="CI569" s="62"/>
      <c r="CJ569" s="62"/>
      <c r="CK569" s="62"/>
      <c r="CL569" s="62"/>
      <c r="CM569" s="62"/>
      <c r="CN569" s="62"/>
      <c r="CO569" s="62"/>
      <c r="CP569" s="62"/>
      <c r="CQ569" s="62"/>
      <c r="CR569" s="62"/>
    </row>
    <row r="570" spans="1:96" ht="12.75" customHeight="1">
      <c r="A570" s="39"/>
      <c r="B570" s="15" t="s">
        <v>660</v>
      </c>
      <c r="G570" s="1105"/>
      <c r="H570" s="1105"/>
      <c r="I570" s="1105"/>
      <c r="J570" s="1105"/>
      <c r="K570" s="1105"/>
      <c r="L570" s="1105"/>
      <c r="M570" s="1105"/>
      <c r="N570" s="1105"/>
      <c r="O570" s="1105"/>
      <c r="P570" s="1105"/>
      <c r="Q570" s="1105"/>
      <c r="R570" s="1105"/>
      <c r="T570" s="39"/>
      <c r="U570" s="15" t="s">
        <v>660</v>
      </c>
      <c r="Z570" s="1105"/>
      <c r="AA570" s="1105"/>
      <c r="AB570" s="1105"/>
      <c r="AC570" s="1105"/>
      <c r="AD570" s="1105"/>
      <c r="AE570" s="1105"/>
      <c r="AF570" s="1105"/>
      <c r="AG570" s="1105"/>
      <c r="AH570" s="1105"/>
      <c r="AI570" s="1105"/>
      <c r="AJ570" s="1105"/>
      <c r="AK570" s="1105"/>
      <c r="AM570" s="62"/>
      <c r="AN570" s="62"/>
      <c r="AO570" s="62"/>
      <c r="AP570" s="62"/>
      <c r="AQ570" s="62"/>
      <c r="AR570" s="62"/>
      <c r="AS570" s="62"/>
      <c r="AT570" s="62"/>
      <c r="AU570" s="62"/>
      <c r="AV570" s="62"/>
      <c r="AW570" s="62"/>
      <c r="AX570" s="62"/>
      <c r="AY570" s="62"/>
      <c r="AZ570" s="62"/>
      <c r="BA570" s="62"/>
      <c r="BB570" s="62"/>
      <c r="BC570" s="62"/>
      <c r="BD570" s="62"/>
      <c r="BE570" s="62"/>
      <c r="BF570" s="62"/>
      <c r="BG570" s="62"/>
      <c r="BH570" s="62"/>
      <c r="BI570" s="62"/>
      <c r="BJ570" s="62"/>
      <c r="BK570" s="62"/>
      <c r="BL570" s="62"/>
      <c r="BM570" s="62"/>
      <c r="BN570" s="62"/>
      <c r="BO570" s="62"/>
      <c r="BP570" s="62"/>
      <c r="BQ570" s="62"/>
      <c r="BR570" s="62"/>
      <c r="BS570" s="62"/>
      <c r="BT570" s="62"/>
      <c r="BU570" s="62"/>
      <c r="BV570" s="62"/>
      <c r="BW570" s="62"/>
      <c r="BX570" s="62"/>
      <c r="BY570" s="62"/>
      <c r="BZ570" s="62"/>
      <c r="CA570" s="62"/>
      <c r="CB570" s="62"/>
      <c r="CC570" s="62"/>
      <c r="CD570" s="62"/>
      <c r="CE570" s="62"/>
      <c r="CF570" s="62"/>
      <c r="CG570" s="62"/>
      <c r="CH570" s="62"/>
      <c r="CI570" s="62"/>
      <c r="CJ570" s="62"/>
      <c r="CK570" s="62"/>
      <c r="CL570" s="62"/>
      <c r="CM570" s="62"/>
      <c r="CN570" s="62"/>
      <c r="CO570" s="62"/>
      <c r="CP570" s="62"/>
      <c r="CQ570" s="62"/>
      <c r="CR570" s="62"/>
    </row>
    <row r="571" spans="1:96" ht="12.75" customHeight="1">
      <c r="A571" s="39"/>
      <c r="B571" s="15" t="s">
        <v>20</v>
      </c>
      <c r="G571" s="1105"/>
      <c r="H571" s="1105"/>
      <c r="I571" s="1105"/>
      <c r="J571" s="1105"/>
      <c r="K571" s="1105"/>
      <c r="L571" s="1105"/>
      <c r="M571" s="1105"/>
      <c r="N571" s="1105"/>
      <c r="O571" s="1105"/>
      <c r="P571" s="1105"/>
      <c r="Q571" s="1105"/>
      <c r="R571" s="1105"/>
      <c r="T571" s="39"/>
      <c r="U571" s="15" t="s">
        <v>20</v>
      </c>
      <c r="Z571" s="1105"/>
      <c r="AA571" s="1105"/>
      <c r="AB571" s="1105"/>
      <c r="AC571" s="1105"/>
      <c r="AD571" s="1105"/>
      <c r="AE571" s="1105"/>
      <c r="AF571" s="1105"/>
      <c r="AG571" s="1105"/>
      <c r="AH571" s="1105"/>
      <c r="AI571" s="1105"/>
      <c r="AJ571" s="1105"/>
      <c r="AK571" s="1105"/>
      <c r="AM571" s="62"/>
      <c r="AN571" s="62"/>
      <c r="AO571" s="62"/>
      <c r="AP571" s="62"/>
      <c r="AQ571" s="62"/>
      <c r="AR571" s="62"/>
      <c r="AS571" s="62"/>
      <c r="AT571" s="62"/>
      <c r="AU571" s="62"/>
      <c r="AV571" s="62"/>
      <c r="AW571" s="62"/>
      <c r="AX571" s="62"/>
      <c r="AY571" s="62"/>
      <c r="AZ571" s="62"/>
      <c r="BA571" s="62"/>
      <c r="BB571" s="62"/>
      <c r="BC571" s="62"/>
      <c r="BD571" s="62"/>
      <c r="BE571" s="62"/>
      <c r="BF571" s="62"/>
      <c r="BG571" s="62"/>
      <c r="BH571" s="62"/>
      <c r="BI571" s="62"/>
      <c r="BJ571" s="62"/>
      <c r="BK571" s="62"/>
      <c r="BL571" s="62"/>
      <c r="BM571" s="62"/>
      <c r="BN571" s="62"/>
      <c r="BO571" s="62"/>
      <c r="BP571" s="62"/>
      <c r="BQ571" s="62"/>
      <c r="BR571" s="62"/>
      <c r="BS571" s="62"/>
      <c r="BT571" s="62"/>
      <c r="BU571" s="62"/>
      <c r="BV571" s="62"/>
      <c r="BW571" s="62"/>
      <c r="BX571" s="62"/>
      <c r="BY571" s="62"/>
      <c r="BZ571" s="62"/>
      <c r="CA571" s="62"/>
      <c r="CB571" s="62"/>
      <c r="CC571" s="62"/>
      <c r="CD571" s="62"/>
      <c r="CE571" s="62"/>
      <c r="CF571" s="62"/>
      <c r="CG571" s="62"/>
      <c r="CH571" s="62"/>
      <c r="CI571" s="62"/>
      <c r="CJ571" s="62"/>
      <c r="CK571" s="62"/>
      <c r="CL571" s="62"/>
      <c r="CM571" s="62"/>
      <c r="CN571" s="62"/>
      <c r="CO571" s="62"/>
      <c r="CP571" s="62"/>
      <c r="CQ571" s="62"/>
      <c r="CR571" s="62"/>
    </row>
    <row r="572" spans="1:96" ht="12.75" customHeight="1">
      <c r="A572" s="39"/>
      <c r="B572" s="15" t="s">
        <v>341</v>
      </c>
      <c r="G572" s="1127"/>
      <c r="H572" s="1128"/>
      <c r="I572" s="1128"/>
      <c r="J572" s="1128"/>
      <c r="K572" s="1128"/>
      <c r="L572" s="1128"/>
      <c r="O572" s="144" t="s">
        <v>223</v>
      </c>
      <c r="P572" s="1151"/>
      <c r="Q572" s="1151"/>
      <c r="R572" s="1151"/>
      <c r="T572" s="39"/>
      <c r="U572" s="15" t="s">
        <v>341</v>
      </c>
      <c r="Z572" s="1128"/>
      <c r="AA572" s="1128"/>
      <c r="AB572" s="1128"/>
      <c r="AC572" s="1128"/>
      <c r="AD572" s="1128"/>
      <c r="AE572" s="1128"/>
      <c r="AH572" s="144" t="s">
        <v>223</v>
      </c>
      <c r="AI572" s="1151"/>
      <c r="AJ572" s="1151"/>
      <c r="AK572" s="1151"/>
      <c r="AM572" s="62"/>
      <c r="AN572" s="62"/>
      <c r="AO572" s="62"/>
      <c r="AP572" s="62"/>
      <c r="AQ572" s="62"/>
      <c r="AR572" s="62"/>
      <c r="AS572" s="62"/>
      <c r="AT572" s="62"/>
      <c r="AU572" s="62"/>
      <c r="AV572" s="62"/>
      <c r="AW572" s="62"/>
      <c r="AX572" s="62"/>
      <c r="AY572" s="62"/>
      <c r="AZ572" s="62"/>
      <c r="BA572" s="62"/>
      <c r="BB572" s="62"/>
      <c r="BC572" s="62"/>
      <c r="BD572" s="62"/>
      <c r="BE572" s="62"/>
      <c r="BF572" s="62"/>
      <c r="BG572" s="62"/>
      <c r="BH572" s="62"/>
      <c r="BI572" s="62"/>
      <c r="BJ572" s="62"/>
      <c r="BK572" s="62"/>
      <c r="BL572" s="62"/>
      <c r="BM572" s="62"/>
      <c r="BN572" s="62"/>
      <c r="BO572" s="62"/>
      <c r="BP572" s="62"/>
      <c r="BQ572" s="62"/>
      <c r="BR572" s="62"/>
      <c r="BS572" s="62"/>
      <c r="BT572" s="62"/>
      <c r="BU572" s="62"/>
      <c r="BV572" s="62"/>
      <c r="BW572" s="62"/>
      <c r="BX572" s="62"/>
      <c r="BY572" s="62"/>
      <c r="BZ572" s="62"/>
      <c r="CA572" s="62"/>
      <c r="CB572" s="62"/>
      <c r="CC572" s="62"/>
      <c r="CD572" s="62"/>
      <c r="CE572" s="62"/>
      <c r="CF572" s="62"/>
      <c r="CG572" s="62"/>
      <c r="CH572" s="62"/>
      <c r="CI572" s="62"/>
      <c r="CJ572" s="62"/>
      <c r="CK572" s="62"/>
      <c r="CL572" s="62"/>
      <c r="CM572" s="62"/>
      <c r="CN572" s="62"/>
      <c r="CO572" s="62"/>
      <c r="CP572" s="62"/>
      <c r="CQ572" s="62"/>
      <c r="CR572" s="62"/>
    </row>
    <row r="573" spans="1:96" ht="12.75" customHeight="1">
      <c r="A573" s="39"/>
      <c r="B573" s="15" t="s">
        <v>21</v>
      </c>
      <c r="H573" s="1106"/>
      <c r="I573" s="1106"/>
      <c r="J573" s="1106"/>
      <c r="K573" s="1106"/>
      <c r="L573" s="1106"/>
      <c r="M573" s="1106"/>
      <c r="N573" s="1106"/>
      <c r="O573" s="1106"/>
      <c r="P573" s="1106"/>
      <c r="Q573" s="1106"/>
      <c r="R573" s="1106"/>
      <c r="T573" s="39"/>
      <c r="U573" s="15" t="s">
        <v>21</v>
      </c>
      <c r="AA573" s="1106"/>
      <c r="AB573" s="1106"/>
      <c r="AC573" s="1106"/>
      <c r="AD573" s="1106"/>
      <c r="AE573" s="1106"/>
      <c r="AF573" s="1106"/>
      <c r="AG573" s="1106"/>
      <c r="AH573" s="1106"/>
      <c r="AI573" s="1106"/>
      <c r="AJ573" s="1106"/>
      <c r="AK573" s="1106"/>
      <c r="AM573" s="62"/>
      <c r="AN573" s="62"/>
      <c r="AO573" s="62"/>
      <c r="AP573" s="62"/>
      <c r="AQ573" s="62"/>
      <c r="AR573" s="62"/>
      <c r="AS573" s="62"/>
      <c r="AT573" s="62"/>
      <c r="AU573" s="62"/>
      <c r="AV573" s="62"/>
      <c r="AW573" s="62"/>
      <c r="AX573" s="62"/>
      <c r="AY573" s="62"/>
      <c r="AZ573" s="62"/>
      <c r="BA573" s="62"/>
      <c r="BB573" s="62"/>
      <c r="BC573" s="62"/>
      <c r="BD573" s="62"/>
      <c r="BE573" s="62"/>
      <c r="BF573" s="62"/>
      <c r="BG573" s="62"/>
      <c r="BH573" s="62"/>
      <c r="BI573" s="62"/>
      <c r="BJ573" s="62"/>
      <c r="BK573" s="62"/>
      <c r="BL573" s="62"/>
      <c r="BM573" s="62"/>
      <c r="BN573" s="62"/>
      <c r="BO573" s="62"/>
      <c r="BP573" s="62"/>
      <c r="BQ573" s="62"/>
      <c r="BR573" s="62"/>
      <c r="BS573" s="62"/>
      <c r="BT573" s="62"/>
      <c r="BU573" s="62"/>
      <c r="BV573" s="62"/>
      <c r="BW573" s="62"/>
      <c r="BX573" s="62"/>
      <c r="BY573" s="62"/>
      <c r="BZ573" s="62"/>
      <c r="CA573" s="62"/>
      <c r="CB573" s="62"/>
      <c r="CC573" s="62"/>
      <c r="CD573" s="62"/>
      <c r="CE573" s="62"/>
      <c r="CF573" s="62"/>
      <c r="CG573" s="62"/>
      <c r="CH573" s="62"/>
      <c r="CI573" s="62"/>
      <c r="CJ573" s="62"/>
      <c r="CK573" s="62"/>
      <c r="CL573" s="62"/>
      <c r="CM573" s="62"/>
      <c r="CN573" s="62"/>
      <c r="CO573" s="62"/>
      <c r="CP573" s="62"/>
      <c r="CQ573" s="62"/>
      <c r="CR573" s="62"/>
    </row>
    <row r="574" spans="1:96" ht="12.75" customHeight="1">
      <c r="A574" s="39"/>
      <c r="B574" s="15" t="s">
        <v>23</v>
      </c>
      <c r="N574" s="1117" t="s">
        <v>621</v>
      </c>
      <c r="O574" s="1117"/>
      <c r="T574" s="39"/>
      <c r="U574" s="15" t="s">
        <v>23</v>
      </c>
      <c r="AG574" s="1117" t="s">
        <v>621</v>
      </c>
      <c r="AH574" s="1117"/>
      <c r="AM574" s="62"/>
      <c r="AN574" s="62"/>
      <c r="AO574" s="62"/>
      <c r="AP574" s="62"/>
      <c r="AQ574" s="62"/>
      <c r="AR574" s="62"/>
      <c r="AS574" s="62"/>
      <c r="AT574" s="62"/>
      <c r="AU574" s="62"/>
      <c r="AV574" s="62"/>
      <c r="AW574" s="62"/>
      <c r="AX574" s="62"/>
      <c r="AY574" s="62"/>
      <c r="AZ574" s="62"/>
      <c r="BA574" s="62"/>
      <c r="BB574" s="62"/>
      <c r="BC574" s="62"/>
      <c r="BD574" s="62"/>
      <c r="BE574" s="62"/>
      <c r="BF574" s="62"/>
      <c r="BG574" s="62"/>
      <c r="BH574" s="62"/>
      <c r="BI574" s="62"/>
      <c r="BJ574" s="62"/>
      <c r="BK574" s="62"/>
      <c r="BL574" s="62"/>
      <c r="BM574" s="62"/>
      <c r="BN574" s="62"/>
      <c r="BO574" s="62"/>
      <c r="BP574" s="62"/>
      <c r="BQ574" s="62"/>
      <c r="BR574" s="62"/>
      <c r="BS574" s="62"/>
      <c r="BT574" s="62"/>
      <c r="BU574" s="62"/>
      <c r="BV574" s="62"/>
      <c r="BW574" s="62"/>
      <c r="BX574" s="62"/>
      <c r="BY574" s="62"/>
      <c r="BZ574" s="62"/>
      <c r="CA574" s="62"/>
      <c r="CB574" s="62"/>
      <c r="CC574" s="62"/>
      <c r="CD574" s="62"/>
      <c r="CE574" s="62"/>
      <c r="CF574" s="62"/>
      <c r="CG574" s="62"/>
      <c r="CH574" s="62"/>
      <c r="CI574" s="62"/>
      <c r="CJ574" s="62"/>
      <c r="CK574" s="62"/>
      <c r="CL574" s="62"/>
      <c r="CM574" s="62"/>
      <c r="CN574" s="62"/>
      <c r="CO574" s="62"/>
      <c r="CP574" s="62"/>
      <c r="CQ574" s="62"/>
      <c r="CR574" s="62"/>
    </row>
    <row r="575" spans="1:96" ht="12.75" customHeight="1">
      <c r="A575" s="39"/>
      <c r="T575" s="39"/>
      <c r="AM575" s="62"/>
      <c r="AN575" s="62"/>
      <c r="AO575" s="62"/>
      <c r="AP575" s="62"/>
      <c r="AQ575" s="62"/>
      <c r="AR575" s="62"/>
      <c r="AS575" s="62"/>
      <c r="AT575" s="62"/>
      <c r="AU575" s="62"/>
      <c r="AV575" s="62"/>
      <c r="AW575" s="62"/>
      <c r="AX575" s="62"/>
      <c r="AY575" s="62"/>
      <c r="AZ575" s="62"/>
      <c r="BA575" s="62"/>
      <c r="BB575" s="62"/>
      <c r="BC575" s="62"/>
      <c r="BD575" s="62"/>
      <c r="BE575" s="62"/>
      <c r="BF575" s="62"/>
      <c r="BG575" s="62"/>
      <c r="BH575" s="62"/>
      <c r="BI575" s="62"/>
      <c r="BJ575" s="62"/>
      <c r="BK575" s="62"/>
      <c r="BL575" s="62"/>
      <c r="BM575" s="62"/>
      <c r="BN575" s="62"/>
      <c r="BO575" s="62"/>
      <c r="BP575" s="62"/>
      <c r="BQ575" s="62"/>
      <c r="BR575" s="62"/>
      <c r="BS575" s="62"/>
      <c r="BT575" s="62"/>
      <c r="BU575" s="62"/>
      <c r="BV575" s="62"/>
      <c r="BW575" s="62"/>
      <c r="BX575" s="62"/>
      <c r="BY575" s="62"/>
      <c r="BZ575" s="62"/>
      <c r="CA575" s="62"/>
      <c r="CB575" s="62"/>
      <c r="CC575" s="62"/>
      <c r="CD575" s="62"/>
      <c r="CE575" s="62"/>
      <c r="CF575" s="62"/>
      <c r="CG575" s="62"/>
      <c r="CH575" s="62"/>
      <c r="CI575" s="62"/>
      <c r="CJ575" s="62"/>
      <c r="CK575" s="62"/>
      <c r="CL575" s="62"/>
      <c r="CM575" s="62"/>
      <c r="CN575" s="62"/>
      <c r="CO575" s="62"/>
      <c r="CP575" s="62"/>
      <c r="CQ575" s="62"/>
      <c r="CR575" s="62"/>
    </row>
    <row r="576" spans="1:96" ht="12.75" customHeight="1">
      <c r="A576" s="91" t="s">
        <v>873</v>
      </c>
      <c r="B576" s="15" t="s">
        <v>538</v>
      </c>
      <c r="G576" s="1282">
        <f>C549</f>
        <v>0</v>
      </c>
      <c r="H576" s="1282"/>
      <c r="I576" s="1282"/>
      <c r="J576" s="1282"/>
      <c r="K576" s="1282"/>
      <c r="L576" s="1282"/>
      <c r="M576" s="1282"/>
      <c r="N576" s="1282"/>
      <c r="O576" s="1282"/>
      <c r="P576" s="1282"/>
      <c r="Q576" s="1282"/>
      <c r="R576" s="1282"/>
      <c r="T576" s="91" t="s">
        <v>664</v>
      </c>
      <c r="U576" s="15" t="s">
        <v>538</v>
      </c>
      <c r="Z576" s="1282">
        <f>C550</f>
        <v>0</v>
      </c>
      <c r="AA576" s="1282"/>
      <c r="AB576" s="1282"/>
      <c r="AC576" s="1282"/>
      <c r="AD576" s="1282"/>
      <c r="AE576" s="1282"/>
      <c r="AF576" s="1282"/>
      <c r="AG576" s="1282"/>
      <c r="AH576" s="1282"/>
      <c r="AI576" s="1282"/>
      <c r="AJ576" s="1282"/>
      <c r="AK576" s="1282"/>
      <c r="AM576" s="62"/>
      <c r="AN576" s="62"/>
      <c r="AO576" s="62"/>
      <c r="AP576" s="62"/>
      <c r="AQ576" s="62"/>
      <c r="AR576" s="62"/>
      <c r="AS576" s="62"/>
      <c r="AT576" s="62"/>
      <c r="AU576" s="62"/>
      <c r="AV576" s="62"/>
      <c r="AW576" s="62"/>
      <c r="AX576" s="62"/>
      <c r="AY576" s="62"/>
      <c r="AZ576" s="62"/>
      <c r="BA576" s="62"/>
      <c r="BB576" s="62"/>
      <c r="BC576" s="62"/>
      <c r="BD576" s="62"/>
      <c r="BE576" s="62"/>
      <c r="BF576" s="62"/>
      <c r="BG576" s="62"/>
      <c r="BH576" s="62"/>
      <c r="BI576" s="62"/>
      <c r="BJ576" s="62"/>
      <c r="BK576" s="62"/>
      <c r="BL576" s="62"/>
      <c r="BM576" s="62"/>
      <c r="BN576" s="62"/>
      <c r="BO576" s="62"/>
      <c r="BP576" s="62"/>
      <c r="BQ576" s="62"/>
      <c r="BR576" s="62"/>
      <c r="BS576" s="62"/>
      <c r="BT576" s="62"/>
      <c r="BU576" s="62"/>
      <c r="BV576" s="62"/>
      <c r="BW576" s="62"/>
      <c r="BX576" s="62"/>
      <c r="BY576" s="62"/>
      <c r="BZ576" s="62"/>
      <c r="CA576" s="62"/>
      <c r="CB576" s="62"/>
      <c r="CC576" s="62"/>
      <c r="CD576" s="62"/>
      <c r="CE576" s="62"/>
      <c r="CF576" s="62"/>
      <c r="CG576" s="62"/>
      <c r="CH576" s="62"/>
      <c r="CI576" s="62"/>
      <c r="CJ576" s="62"/>
      <c r="CK576" s="62"/>
      <c r="CL576" s="62"/>
      <c r="CM576" s="62"/>
      <c r="CN576" s="62"/>
      <c r="CO576" s="62"/>
      <c r="CP576" s="62"/>
      <c r="CQ576" s="62"/>
      <c r="CR576" s="62"/>
    </row>
    <row r="577" spans="1:112" ht="12.75" customHeight="1">
      <c r="A577" s="39"/>
      <c r="B577" s="15" t="s">
        <v>93</v>
      </c>
      <c r="G577" s="1106"/>
      <c r="H577" s="1106"/>
      <c r="I577" s="1106"/>
      <c r="J577" s="1106"/>
      <c r="K577" s="1106"/>
      <c r="L577" s="1106"/>
      <c r="M577" s="1106"/>
      <c r="N577" s="1106"/>
      <c r="O577" s="1106"/>
      <c r="P577" s="1106"/>
      <c r="Q577" s="1106"/>
      <c r="R577" s="1106"/>
      <c r="T577" s="39"/>
      <c r="U577" s="15" t="s">
        <v>93</v>
      </c>
      <c r="Z577" s="1106"/>
      <c r="AA577" s="1106"/>
      <c r="AB577" s="1106"/>
      <c r="AC577" s="1106"/>
      <c r="AD577" s="1106"/>
      <c r="AE577" s="1106"/>
      <c r="AF577" s="1106"/>
      <c r="AG577" s="1106"/>
      <c r="AH577" s="1106"/>
      <c r="AI577" s="1106"/>
      <c r="AJ577" s="1106"/>
      <c r="AK577" s="1106"/>
      <c r="AM577" s="62"/>
      <c r="AN577" s="62"/>
      <c r="AO577" s="62"/>
      <c r="AP577" s="62"/>
      <c r="AQ577" s="62"/>
      <c r="AR577" s="62"/>
      <c r="AS577" s="62"/>
      <c r="AT577" s="62"/>
      <c r="AU577" s="62"/>
      <c r="AV577" s="62"/>
      <c r="AW577" s="62"/>
      <c r="AX577" s="62"/>
      <c r="AY577" s="62"/>
      <c r="AZ577" s="62"/>
      <c r="BA577" s="62"/>
      <c r="BB577" s="62"/>
      <c r="BC577" s="62"/>
      <c r="BD577" s="62"/>
      <c r="BE577" s="62"/>
      <c r="BF577" s="62"/>
      <c r="BG577" s="62"/>
      <c r="BH577" s="62"/>
      <c r="BI577" s="62"/>
      <c r="BJ577" s="62"/>
      <c r="BK577" s="62"/>
      <c r="BL577" s="62"/>
      <c r="BM577" s="62"/>
      <c r="BN577" s="62"/>
      <c r="BO577" s="62"/>
      <c r="BP577" s="62"/>
      <c r="BQ577" s="62"/>
      <c r="BR577" s="62"/>
      <c r="BS577" s="62"/>
      <c r="BT577" s="62"/>
      <c r="BU577" s="62"/>
      <c r="BV577" s="62"/>
      <c r="BW577" s="62"/>
      <c r="BX577" s="62"/>
      <c r="BY577" s="62"/>
      <c r="BZ577" s="62"/>
      <c r="CA577" s="62"/>
      <c r="CB577" s="62"/>
      <c r="CC577" s="62"/>
      <c r="CD577" s="62"/>
      <c r="CE577" s="62"/>
      <c r="CF577" s="62"/>
      <c r="CG577" s="62"/>
      <c r="CH577" s="62"/>
      <c r="CI577" s="62"/>
      <c r="CJ577" s="62"/>
      <c r="CK577" s="62"/>
      <c r="CL577" s="62"/>
      <c r="CM577" s="62"/>
      <c r="CN577" s="62"/>
      <c r="CO577" s="62"/>
      <c r="CP577" s="62"/>
      <c r="CQ577" s="62"/>
      <c r="CR577" s="62"/>
    </row>
    <row r="578" spans="1:112" ht="12.75" customHeight="1">
      <c r="A578" s="39"/>
      <c r="B578" s="15" t="s">
        <v>660</v>
      </c>
      <c r="G578" s="1106"/>
      <c r="H578" s="1106"/>
      <c r="I578" s="1106"/>
      <c r="J578" s="1106"/>
      <c r="K578" s="1106"/>
      <c r="L578" s="1106"/>
      <c r="M578" s="1106"/>
      <c r="N578" s="1106"/>
      <c r="O578" s="1106"/>
      <c r="P578" s="1106"/>
      <c r="Q578" s="1106"/>
      <c r="R578" s="1106"/>
      <c r="T578" s="39"/>
      <c r="U578" s="15" t="s">
        <v>660</v>
      </c>
      <c r="Z578" s="1105"/>
      <c r="AA578" s="1105"/>
      <c r="AB578" s="1105"/>
      <c r="AC578" s="1105"/>
      <c r="AD578" s="1105"/>
      <c r="AE578" s="1105"/>
      <c r="AF578" s="1105"/>
      <c r="AG578" s="1105"/>
      <c r="AH578" s="1105"/>
      <c r="AI578" s="1105"/>
      <c r="AJ578" s="1105"/>
      <c r="AK578" s="1105"/>
      <c r="AM578" s="62"/>
      <c r="AN578" s="62"/>
      <c r="AO578" s="62"/>
      <c r="AP578" s="62"/>
      <c r="AQ578" s="62"/>
      <c r="AR578" s="62"/>
      <c r="AS578" s="62"/>
      <c r="AT578" s="62"/>
      <c r="AU578" s="62"/>
      <c r="AV578" s="62"/>
      <c r="AW578" s="62"/>
      <c r="AX578" s="62"/>
      <c r="AY578" s="62"/>
      <c r="AZ578" s="62"/>
      <c r="BA578" s="62"/>
      <c r="BB578" s="62"/>
      <c r="BC578" s="62"/>
      <c r="BD578" s="62"/>
      <c r="BE578" s="62"/>
      <c r="BF578" s="62"/>
      <c r="BG578" s="62"/>
      <c r="BH578" s="62"/>
      <c r="BI578" s="62"/>
      <c r="BJ578" s="62"/>
      <c r="BK578" s="62"/>
      <c r="BL578" s="62"/>
      <c r="BM578" s="62"/>
      <c r="BN578" s="62"/>
      <c r="BO578" s="62"/>
      <c r="BP578" s="62"/>
      <c r="BQ578" s="62"/>
      <c r="BR578" s="62"/>
      <c r="BS578" s="62"/>
      <c r="BT578" s="62"/>
      <c r="BU578" s="62"/>
      <c r="BV578" s="62"/>
      <c r="BW578" s="62"/>
      <c r="BX578" s="62"/>
      <c r="BY578" s="62"/>
      <c r="BZ578" s="62"/>
      <c r="CA578" s="62"/>
      <c r="CB578" s="62"/>
      <c r="CC578" s="62"/>
      <c r="CD578" s="62"/>
      <c r="CE578" s="62"/>
      <c r="CF578" s="62"/>
      <c r="CG578" s="62"/>
      <c r="CH578" s="62"/>
      <c r="CI578" s="62"/>
      <c r="CJ578" s="62"/>
      <c r="CK578" s="62"/>
      <c r="CL578" s="62"/>
      <c r="CM578" s="62"/>
      <c r="CN578" s="62"/>
      <c r="CO578" s="62"/>
      <c r="CP578" s="62"/>
      <c r="CQ578" s="62"/>
      <c r="CR578" s="62"/>
    </row>
    <row r="579" spans="1:112" ht="12.75" customHeight="1">
      <c r="A579" s="39"/>
      <c r="B579" s="15" t="s">
        <v>20</v>
      </c>
      <c r="G579" s="1106"/>
      <c r="H579" s="1106"/>
      <c r="I579" s="1106"/>
      <c r="J579" s="1106"/>
      <c r="K579" s="1106"/>
      <c r="L579" s="1106"/>
      <c r="M579" s="1106"/>
      <c r="N579" s="1106"/>
      <c r="O579" s="1106"/>
      <c r="P579" s="1106"/>
      <c r="Q579" s="1106"/>
      <c r="R579" s="1106"/>
      <c r="T579" s="39"/>
      <c r="U579" s="15" t="s">
        <v>20</v>
      </c>
      <c r="Z579" s="1105"/>
      <c r="AA579" s="1105"/>
      <c r="AB579" s="1105"/>
      <c r="AC579" s="1105"/>
      <c r="AD579" s="1105"/>
      <c r="AE579" s="1105"/>
      <c r="AF579" s="1105"/>
      <c r="AG579" s="1105"/>
      <c r="AH579" s="1105"/>
      <c r="AI579" s="1105"/>
      <c r="AJ579" s="1105"/>
      <c r="AK579" s="1105"/>
      <c r="AM579" s="62"/>
      <c r="AN579" s="62"/>
      <c r="AO579" s="62"/>
      <c r="AP579" s="62"/>
      <c r="AQ579" s="62"/>
      <c r="AR579" s="62"/>
      <c r="AS579" s="62"/>
      <c r="AT579" s="62"/>
      <c r="AU579" s="62"/>
      <c r="AV579" s="62"/>
      <c r="AW579" s="62"/>
      <c r="AX579" s="62"/>
      <c r="AY579" s="62"/>
      <c r="AZ579" s="62"/>
      <c r="BA579" s="62"/>
      <c r="BB579" s="62"/>
      <c r="BC579" s="62"/>
      <c r="BD579" s="62"/>
      <c r="BE579" s="62"/>
      <c r="BF579" s="62"/>
      <c r="BG579" s="62"/>
      <c r="BH579" s="62"/>
      <c r="BI579" s="62"/>
      <c r="BJ579" s="62"/>
      <c r="BK579" s="62"/>
      <c r="BL579" s="62"/>
      <c r="BM579" s="62"/>
      <c r="BN579" s="62"/>
      <c r="BO579" s="62"/>
      <c r="BP579" s="62"/>
      <c r="BQ579" s="62"/>
      <c r="BR579" s="62"/>
      <c r="BS579" s="62"/>
      <c r="BT579" s="62"/>
      <c r="BU579" s="62"/>
      <c r="BV579" s="62"/>
      <c r="BW579" s="62"/>
      <c r="BX579" s="62"/>
      <c r="BY579" s="62"/>
      <c r="BZ579" s="62"/>
      <c r="CA579" s="62"/>
      <c r="CB579" s="62"/>
      <c r="CC579" s="62"/>
      <c r="CD579" s="62"/>
      <c r="CE579" s="62"/>
      <c r="CF579" s="62"/>
      <c r="CG579" s="62"/>
      <c r="CH579" s="62"/>
      <c r="CI579" s="62"/>
      <c r="CJ579" s="62"/>
      <c r="CK579" s="62"/>
      <c r="CL579" s="62"/>
      <c r="CM579" s="62"/>
      <c r="CN579" s="62"/>
      <c r="CO579" s="62"/>
      <c r="CP579" s="62"/>
      <c r="CQ579" s="62"/>
      <c r="CR579" s="62"/>
    </row>
    <row r="580" spans="1:112" ht="12.75">
      <c r="A580" s="39"/>
      <c r="B580" s="15" t="s">
        <v>341</v>
      </c>
      <c r="G580" s="1128"/>
      <c r="H580" s="1128"/>
      <c r="I580" s="1128"/>
      <c r="J580" s="1128"/>
      <c r="K580" s="1128"/>
      <c r="L580" s="1128"/>
      <c r="O580" s="144" t="s">
        <v>223</v>
      </c>
      <c r="P580" s="1151"/>
      <c r="Q580" s="1151"/>
      <c r="R580" s="1151"/>
      <c r="T580" s="39"/>
      <c r="U580" s="15" t="s">
        <v>341</v>
      </c>
      <c r="Z580" s="1128"/>
      <c r="AA580" s="1128"/>
      <c r="AB580" s="1128"/>
      <c r="AC580" s="1128"/>
      <c r="AD580" s="1128"/>
      <c r="AE580" s="1128"/>
      <c r="AH580" s="144" t="s">
        <v>223</v>
      </c>
      <c r="AI580" s="1151"/>
      <c r="AJ580" s="1151"/>
      <c r="AK580" s="1151"/>
    </row>
    <row r="581" spans="1:112" ht="12.75">
      <c r="A581" s="39"/>
      <c r="B581" s="15" t="s">
        <v>21</v>
      </c>
      <c r="H581" s="1106"/>
      <c r="I581" s="1106"/>
      <c r="J581" s="1106"/>
      <c r="K581" s="1106"/>
      <c r="L581" s="1106"/>
      <c r="M581" s="1106"/>
      <c r="N581" s="1106"/>
      <c r="O581" s="1106"/>
      <c r="P581" s="1106"/>
      <c r="Q581" s="1106"/>
      <c r="R581" s="1106"/>
      <c r="T581" s="39"/>
      <c r="U581" s="15" t="s">
        <v>21</v>
      </c>
      <c r="AA581" s="1106"/>
      <c r="AB581" s="1106"/>
      <c r="AC581" s="1106"/>
      <c r="AD581" s="1106"/>
      <c r="AE581" s="1106"/>
      <c r="AF581" s="1106"/>
      <c r="AG581" s="1106"/>
      <c r="AH581" s="1106"/>
      <c r="AI581" s="1106"/>
      <c r="AJ581" s="1106"/>
      <c r="AK581" s="1106"/>
      <c r="AM581" s="62"/>
      <c r="AN581" s="62"/>
      <c r="AO581" s="62"/>
      <c r="AP581" s="62"/>
      <c r="AQ581" s="62"/>
      <c r="AR581" s="62"/>
      <c r="AS581" s="62"/>
      <c r="AT581" s="62"/>
      <c r="AU581" s="62"/>
      <c r="AV581" s="62"/>
      <c r="AW581" s="62"/>
      <c r="AX581" s="62"/>
      <c r="AY581" s="62"/>
      <c r="AZ581" s="62"/>
      <c r="BA581" s="62"/>
      <c r="BB581" s="62"/>
      <c r="BC581" s="62"/>
      <c r="BD581" s="62"/>
      <c r="BE581" s="62"/>
      <c r="BF581" s="62"/>
      <c r="BG581" s="62"/>
      <c r="BH581" s="62"/>
      <c r="BI581" s="62"/>
      <c r="BJ581" s="62"/>
      <c r="BK581" s="62"/>
      <c r="BL581" s="62"/>
      <c r="BM581" s="62"/>
      <c r="BN581" s="62"/>
      <c r="BO581" s="62"/>
      <c r="BP581" s="62"/>
      <c r="BQ581" s="62"/>
      <c r="BR581" s="62"/>
      <c r="BS581" s="62"/>
      <c r="BT581" s="62"/>
      <c r="BU581" s="62"/>
      <c r="BV581" s="62"/>
      <c r="BW581" s="62"/>
      <c r="BX581" s="62"/>
      <c r="BY581" s="62"/>
      <c r="BZ581" s="62"/>
      <c r="CA581" s="62"/>
      <c r="CB581" s="62"/>
      <c r="CC581" s="62"/>
      <c r="CD581" s="62"/>
      <c r="CE581" s="62"/>
      <c r="CF581" s="62"/>
      <c r="CG581" s="62"/>
      <c r="CH581" s="62"/>
      <c r="CI581" s="62"/>
      <c r="CJ581" s="62"/>
      <c r="CK581" s="62"/>
      <c r="CL581" s="62"/>
      <c r="CM581" s="62"/>
      <c r="CN581" s="62"/>
      <c r="CO581" s="62"/>
      <c r="CP581" s="62"/>
      <c r="CQ581" s="62"/>
      <c r="CR581" s="62"/>
    </row>
    <row r="582" spans="1:112" ht="12.75">
      <c r="A582" s="39"/>
      <c r="B582" s="15" t="s">
        <v>23</v>
      </c>
      <c r="N582" s="1117" t="s">
        <v>754</v>
      </c>
      <c r="O582" s="1117"/>
      <c r="T582" s="39"/>
      <c r="U582" s="15" t="s">
        <v>23</v>
      </c>
      <c r="AG582" s="1117" t="s">
        <v>754</v>
      </c>
      <c r="AH582" s="1117"/>
      <c r="AM582" s="62"/>
      <c r="AN582" s="62"/>
      <c r="AO582" s="62"/>
      <c r="AP582" s="62"/>
      <c r="AQ582" s="62"/>
      <c r="AR582" s="62"/>
      <c r="AS582" s="62"/>
      <c r="AT582" s="62"/>
      <c r="AU582" s="62"/>
      <c r="AV582" s="62"/>
      <c r="AW582" s="62"/>
      <c r="AX582" s="62"/>
      <c r="AY582" s="62"/>
      <c r="AZ582" s="62"/>
      <c r="BA582" s="62"/>
      <c r="BB582" s="62"/>
      <c r="BC582" s="62"/>
      <c r="BD582" s="62"/>
      <c r="BE582" s="62"/>
      <c r="BF582" s="62"/>
      <c r="BG582" s="62"/>
      <c r="BH582" s="62"/>
      <c r="BI582" s="62"/>
      <c r="BJ582" s="62"/>
      <c r="BK582" s="62"/>
      <c r="BL582" s="62"/>
      <c r="BM582" s="62"/>
      <c r="BN582" s="62"/>
      <c r="BO582" s="62"/>
      <c r="BP582" s="62"/>
      <c r="BQ582" s="62"/>
      <c r="BR582" s="62"/>
      <c r="BS582" s="62"/>
      <c r="BT582" s="62"/>
      <c r="BU582" s="62"/>
      <c r="BV582" s="62"/>
      <c r="BW582" s="62"/>
      <c r="BX582" s="62"/>
      <c r="BY582" s="62"/>
      <c r="BZ582" s="62"/>
      <c r="CA582" s="62"/>
      <c r="CB582" s="62"/>
      <c r="CC582" s="62"/>
      <c r="CD582" s="62"/>
      <c r="CE582" s="62"/>
      <c r="CF582" s="62"/>
      <c r="CG582" s="62"/>
      <c r="CH582" s="62"/>
      <c r="CI582" s="62"/>
      <c r="CJ582" s="62"/>
      <c r="CK582" s="62"/>
      <c r="CL582" s="62"/>
      <c r="CM582" s="62"/>
      <c r="CN582" s="62"/>
      <c r="CO582" s="62"/>
      <c r="CP582" s="62"/>
      <c r="CQ582" s="62"/>
      <c r="CR582" s="62"/>
    </row>
    <row r="583" spans="1:112" ht="12.75">
      <c r="A583" s="39"/>
      <c r="T583" s="39"/>
      <c r="AM583" s="62"/>
      <c r="AN583" s="62"/>
      <c r="AO583" s="62"/>
      <c r="AP583" s="62"/>
      <c r="AQ583" s="62"/>
      <c r="AR583" s="62"/>
      <c r="AS583" s="62"/>
      <c r="AT583" s="62"/>
      <c r="AU583" s="62"/>
      <c r="AV583" s="62"/>
      <c r="AW583" s="62"/>
      <c r="AX583" s="62"/>
      <c r="AY583" s="62"/>
      <c r="AZ583" s="62"/>
      <c r="BA583" s="62"/>
      <c r="BB583" s="62"/>
      <c r="BC583" s="62"/>
      <c r="BD583" s="62"/>
      <c r="BE583" s="62"/>
      <c r="BF583" s="62"/>
      <c r="BG583" s="62"/>
      <c r="BH583" s="62"/>
      <c r="BI583" s="62"/>
      <c r="BJ583" s="62"/>
      <c r="BK583" s="62"/>
      <c r="BL583" s="62"/>
      <c r="BM583" s="62"/>
      <c r="BN583" s="62"/>
      <c r="BO583" s="62"/>
      <c r="BP583" s="62"/>
      <c r="BQ583" s="62"/>
      <c r="BR583" s="62"/>
      <c r="BS583" s="62"/>
      <c r="BT583" s="62"/>
      <c r="BU583" s="62"/>
      <c r="BV583" s="62"/>
      <c r="BW583" s="62"/>
      <c r="BX583" s="62"/>
      <c r="BY583" s="62"/>
      <c r="BZ583" s="62"/>
      <c r="CA583" s="62"/>
      <c r="CB583" s="62"/>
      <c r="CC583" s="62"/>
      <c r="CD583" s="62"/>
      <c r="CE583" s="62"/>
      <c r="CF583" s="62"/>
      <c r="CG583" s="62"/>
      <c r="CH583" s="62"/>
      <c r="CI583" s="62"/>
      <c r="CJ583" s="62"/>
      <c r="CK583" s="62"/>
      <c r="CL583" s="62"/>
      <c r="CM583" s="62"/>
      <c r="CN583" s="62"/>
      <c r="CO583" s="62"/>
      <c r="CP583" s="62"/>
      <c r="CQ583" s="62"/>
      <c r="CR583" s="62"/>
    </row>
    <row r="584" spans="1:112" ht="12.75" customHeight="1">
      <c r="A584" s="91" t="s">
        <v>529</v>
      </c>
      <c r="B584" s="15" t="s">
        <v>538</v>
      </c>
      <c r="G584" s="1282">
        <f>C551</f>
        <v>0</v>
      </c>
      <c r="H584" s="1282"/>
      <c r="I584" s="1282"/>
      <c r="J584" s="1282"/>
      <c r="K584" s="1282"/>
      <c r="L584" s="1282"/>
      <c r="M584" s="1282"/>
      <c r="N584" s="1282"/>
      <c r="O584" s="1282"/>
      <c r="P584" s="1282"/>
      <c r="Q584" s="1282"/>
      <c r="R584" s="1282"/>
      <c r="T584" s="91" t="s">
        <v>530</v>
      </c>
      <c r="U584" s="15" t="s">
        <v>538</v>
      </c>
      <c r="Z584" s="1282">
        <f>C552</f>
        <v>0</v>
      </c>
      <c r="AA584" s="1282"/>
      <c r="AB584" s="1282"/>
      <c r="AC584" s="1282"/>
      <c r="AD584" s="1282"/>
      <c r="AE584" s="1282"/>
      <c r="AF584" s="1282"/>
      <c r="AG584" s="1282"/>
      <c r="AH584" s="1282"/>
      <c r="AI584" s="1282"/>
      <c r="AJ584" s="1282"/>
      <c r="AK584" s="1282"/>
      <c r="AM584" s="62"/>
      <c r="AN584" s="62"/>
      <c r="AO584" s="62"/>
      <c r="AP584" s="62"/>
      <c r="AQ584" s="62"/>
      <c r="AR584" s="62"/>
      <c r="AS584" s="62"/>
      <c r="AT584" s="62"/>
      <c r="AU584" s="62"/>
      <c r="AV584" s="62"/>
      <c r="AW584" s="62"/>
      <c r="AX584" s="62"/>
      <c r="AY584" s="62"/>
      <c r="AZ584" s="62"/>
      <c r="BA584" s="62"/>
      <c r="BB584" s="62"/>
      <c r="BC584" s="62"/>
      <c r="BD584" s="62"/>
      <c r="BE584" s="62"/>
      <c r="BF584" s="62"/>
      <c r="BG584" s="62"/>
      <c r="BH584" s="62"/>
      <c r="BI584" s="62"/>
      <c r="BJ584" s="62"/>
      <c r="BK584" s="62"/>
      <c r="BL584" s="62"/>
      <c r="BM584" s="62"/>
      <c r="BN584" s="62"/>
      <c r="BO584" s="62"/>
      <c r="BP584" s="62"/>
      <c r="BQ584" s="62"/>
      <c r="BR584" s="62"/>
      <c r="BS584" s="62"/>
      <c r="BT584" s="62"/>
      <c r="BU584" s="62"/>
      <c r="BV584" s="62"/>
      <c r="BW584" s="62"/>
      <c r="BX584" s="62"/>
      <c r="BY584" s="62"/>
      <c r="BZ584" s="62"/>
      <c r="CA584" s="62"/>
      <c r="CB584" s="62"/>
      <c r="CC584" s="62"/>
      <c r="CD584" s="62"/>
      <c r="CE584" s="62"/>
      <c r="CF584" s="62"/>
      <c r="CG584" s="62"/>
      <c r="CH584" s="62"/>
      <c r="CI584" s="62"/>
      <c r="CJ584" s="62"/>
      <c r="CK584" s="62"/>
      <c r="CL584" s="62"/>
      <c r="CM584" s="62"/>
      <c r="CN584" s="62"/>
      <c r="CO584" s="62"/>
      <c r="CP584" s="62"/>
      <c r="CQ584" s="62"/>
      <c r="CR584" s="62"/>
    </row>
    <row r="585" spans="1:112" ht="12.75">
      <c r="A585" s="39"/>
      <c r="B585" s="15" t="s">
        <v>93</v>
      </c>
      <c r="G585" s="1106"/>
      <c r="H585" s="1106"/>
      <c r="I585" s="1106"/>
      <c r="J585" s="1106"/>
      <c r="K585" s="1106"/>
      <c r="L585" s="1106"/>
      <c r="M585" s="1106"/>
      <c r="N585" s="1106"/>
      <c r="O585" s="1106"/>
      <c r="P585" s="1106"/>
      <c r="Q585" s="1106"/>
      <c r="R585" s="1106"/>
      <c r="T585" s="39"/>
      <c r="U585" s="15" t="s">
        <v>93</v>
      </c>
      <c r="Z585" s="1106"/>
      <c r="AA585" s="1106"/>
      <c r="AB585" s="1106"/>
      <c r="AC585" s="1106"/>
      <c r="AD585" s="1106"/>
      <c r="AE585" s="1106"/>
      <c r="AF585" s="1106"/>
      <c r="AG585" s="1106"/>
      <c r="AH585" s="1106"/>
      <c r="AI585" s="1106"/>
      <c r="AJ585" s="1106"/>
      <c r="AK585" s="1106"/>
      <c r="AM585" s="62"/>
      <c r="AN585" s="62"/>
      <c r="AO585" s="62"/>
      <c r="AP585" s="62"/>
      <c r="AQ585" s="62"/>
      <c r="AR585" s="62"/>
      <c r="AS585" s="62"/>
      <c r="AT585" s="62"/>
      <c r="AU585" s="62"/>
      <c r="AV585" s="62"/>
      <c r="AW585" s="62"/>
      <c r="AX585" s="62"/>
      <c r="AY585" s="62"/>
      <c r="AZ585" s="62"/>
      <c r="BA585" s="62"/>
      <c r="BB585" s="62"/>
      <c r="BC585" s="62"/>
      <c r="BD585" s="62"/>
      <c r="BE585" s="62"/>
      <c r="BF585" s="62"/>
      <c r="BG585" s="62"/>
      <c r="BH585" s="62"/>
      <c r="BI585" s="62"/>
      <c r="BJ585" s="62"/>
      <c r="BK585" s="62"/>
      <c r="BL585" s="62"/>
      <c r="BM585" s="62"/>
      <c r="BN585" s="62"/>
      <c r="BO585" s="62"/>
      <c r="BP585" s="62"/>
      <c r="BQ585" s="62"/>
      <c r="BR585" s="62"/>
      <c r="BS585" s="62"/>
      <c r="BT585" s="62"/>
      <c r="BU585" s="62"/>
      <c r="BV585" s="62"/>
      <c r="BW585" s="62"/>
      <c r="BX585" s="62"/>
      <c r="BY585" s="62"/>
      <c r="BZ585" s="62"/>
      <c r="CA585" s="62"/>
      <c r="CB585" s="62"/>
      <c r="CC585" s="62"/>
      <c r="CD585" s="62"/>
      <c r="CE585" s="62"/>
      <c r="CF585" s="62"/>
      <c r="CG585" s="62"/>
      <c r="CH585" s="62"/>
      <c r="CI585" s="62"/>
      <c r="CJ585" s="62"/>
      <c r="CK585" s="62"/>
      <c r="CL585" s="62"/>
      <c r="CM585" s="62"/>
      <c r="CN585" s="62"/>
      <c r="CO585" s="62"/>
      <c r="CP585" s="62"/>
      <c r="CQ585" s="62"/>
      <c r="CR585" s="62"/>
    </row>
    <row r="586" spans="1:112" s="8" customFormat="1" ht="12.75" customHeight="1">
      <c r="A586" s="39"/>
      <c r="B586" s="15" t="s">
        <v>660</v>
      </c>
      <c r="C586" s="15"/>
      <c r="D586" s="15"/>
      <c r="E586" s="15"/>
      <c r="F586" s="15"/>
      <c r="G586" s="1106"/>
      <c r="H586" s="1106"/>
      <c r="I586" s="1106"/>
      <c r="J586" s="1106"/>
      <c r="K586" s="1106"/>
      <c r="L586" s="1106"/>
      <c r="M586" s="1106"/>
      <c r="N586" s="1106"/>
      <c r="O586" s="1106"/>
      <c r="P586" s="1106"/>
      <c r="Q586" s="1106"/>
      <c r="R586" s="1106"/>
      <c r="S586" s="15"/>
      <c r="T586" s="39"/>
      <c r="U586" s="15" t="s">
        <v>660</v>
      </c>
      <c r="V586" s="15"/>
      <c r="W586" s="15"/>
      <c r="X586" s="15"/>
      <c r="Y586" s="15"/>
      <c r="Z586" s="1105"/>
      <c r="AA586" s="1105"/>
      <c r="AB586" s="1105"/>
      <c r="AC586" s="1105"/>
      <c r="AD586" s="1105"/>
      <c r="AE586" s="1105"/>
      <c r="AF586" s="1105"/>
      <c r="AG586" s="1105"/>
      <c r="AH586" s="1105"/>
      <c r="AI586" s="1105"/>
      <c r="AJ586" s="1105"/>
      <c r="AK586" s="1105"/>
      <c r="AL586" s="15"/>
      <c r="AM586" s="62"/>
      <c r="AN586" s="62"/>
      <c r="AO586" s="62"/>
      <c r="AP586" s="62"/>
      <c r="AQ586" s="62"/>
      <c r="AR586" s="62"/>
      <c r="AS586" s="62"/>
      <c r="AT586" s="62"/>
      <c r="AU586" s="62"/>
      <c r="AV586" s="62"/>
      <c r="AW586" s="62"/>
      <c r="AX586" s="62"/>
      <c r="AY586" s="62"/>
      <c r="AZ586" s="62"/>
      <c r="BA586" s="62"/>
      <c r="BB586" s="62"/>
      <c r="BC586" s="62"/>
      <c r="BD586" s="62"/>
      <c r="BE586" s="62"/>
      <c r="BF586" s="62"/>
      <c r="BG586" s="62"/>
      <c r="BH586" s="62"/>
      <c r="BI586" s="62"/>
      <c r="BJ586" s="62"/>
      <c r="BK586" s="62"/>
      <c r="BL586" s="62"/>
      <c r="BM586" s="62"/>
      <c r="BN586" s="62"/>
      <c r="BO586" s="62"/>
      <c r="BP586" s="62"/>
      <c r="BQ586" s="62"/>
      <c r="BR586" s="62"/>
      <c r="BS586" s="62"/>
      <c r="BT586" s="62"/>
      <c r="BU586" s="62"/>
      <c r="BV586" s="62"/>
      <c r="BW586" s="62"/>
      <c r="BX586" s="62"/>
      <c r="BY586" s="62"/>
      <c r="BZ586" s="62"/>
      <c r="CA586" s="62"/>
      <c r="CB586" s="62"/>
      <c r="CC586" s="62"/>
      <c r="CD586" s="62"/>
      <c r="CE586" s="62"/>
      <c r="CF586" s="62"/>
      <c r="CG586" s="62"/>
      <c r="CH586" s="62"/>
      <c r="CI586" s="62"/>
      <c r="CJ586" s="62"/>
      <c r="CK586" s="62"/>
      <c r="CL586" s="62"/>
      <c r="CM586" s="62"/>
      <c r="CN586" s="62"/>
      <c r="CO586" s="62"/>
      <c r="CP586" s="62"/>
      <c r="CQ586" s="62"/>
      <c r="CR586" s="62"/>
    </row>
    <row r="587" spans="1:112" s="8" customFormat="1" ht="12.75">
      <c r="A587" s="39"/>
      <c r="B587" s="15" t="s">
        <v>20</v>
      </c>
      <c r="C587" s="15"/>
      <c r="D587" s="15"/>
      <c r="E587" s="15"/>
      <c r="F587" s="15"/>
      <c r="G587" s="1106"/>
      <c r="H587" s="1106"/>
      <c r="I587" s="1106"/>
      <c r="J587" s="1106"/>
      <c r="K587" s="1106"/>
      <c r="L587" s="1106"/>
      <c r="M587" s="1106"/>
      <c r="N587" s="1106"/>
      <c r="O587" s="1106"/>
      <c r="P587" s="1106"/>
      <c r="Q587" s="1106"/>
      <c r="R587" s="1106"/>
      <c r="S587" s="15"/>
      <c r="T587" s="39"/>
      <c r="U587" s="15" t="s">
        <v>20</v>
      </c>
      <c r="V587" s="15"/>
      <c r="W587" s="15"/>
      <c r="X587" s="15"/>
      <c r="Y587" s="15"/>
      <c r="Z587" s="1105"/>
      <c r="AA587" s="1105"/>
      <c r="AB587" s="1105"/>
      <c r="AC587" s="1105"/>
      <c r="AD587" s="1105"/>
      <c r="AE587" s="1105"/>
      <c r="AF587" s="1105"/>
      <c r="AG587" s="1105"/>
      <c r="AH587" s="1105"/>
      <c r="AI587" s="1105"/>
      <c r="AJ587" s="1105"/>
      <c r="AK587" s="1105"/>
      <c r="AL587" s="15"/>
      <c r="AM587" s="62"/>
      <c r="AN587" s="62"/>
      <c r="AO587" s="62"/>
      <c r="AP587" s="62"/>
      <c r="AQ587" s="62"/>
      <c r="AR587" s="62"/>
      <c r="AS587" s="62"/>
      <c r="AT587" s="62"/>
      <c r="AU587" s="62"/>
      <c r="AV587" s="62"/>
      <c r="AW587" s="62"/>
      <c r="AX587" s="62"/>
      <c r="AY587" s="62"/>
      <c r="AZ587" s="62"/>
      <c r="BA587" s="62" t="s">
        <v>110</v>
      </c>
      <c r="BB587" s="62"/>
      <c r="BC587" s="62"/>
      <c r="BD587" s="62"/>
      <c r="BE587" s="62"/>
      <c r="BF587" s="62"/>
      <c r="BG587" s="62"/>
      <c r="BH587" s="62"/>
      <c r="BI587" s="62"/>
      <c r="BJ587" s="62"/>
      <c r="BK587" s="62"/>
      <c r="BL587" s="62"/>
      <c r="BM587" s="62"/>
      <c r="BN587" s="62"/>
      <c r="BO587" s="62"/>
      <c r="BP587" s="62"/>
      <c r="BQ587" s="62"/>
      <c r="BR587" s="62"/>
      <c r="BS587" s="62"/>
      <c r="BT587" s="62"/>
      <c r="BU587" s="62"/>
      <c r="BV587" s="62"/>
      <c r="BW587" s="62"/>
      <c r="BX587" s="62"/>
      <c r="BY587" s="62"/>
      <c r="BZ587" s="62"/>
      <c r="CA587" s="62"/>
      <c r="CB587" s="62"/>
      <c r="CC587" s="62"/>
      <c r="CD587" s="62"/>
      <c r="CE587" s="62" t="s">
        <v>388</v>
      </c>
      <c r="CF587" s="62"/>
      <c r="CG587" s="62"/>
      <c r="CH587" s="62"/>
      <c r="CI587" s="62"/>
      <c r="CJ587" s="62"/>
      <c r="CK587" s="62"/>
      <c r="CL587" s="62"/>
      <c r="CM587" s="62"/>
      <c r="CN587" s="62"/>
      <c r="CO587" s="62"/>
      <c r="CP587" s="62"/>
      <c r="CQ587" s="62"/>
      <c r="CR587" s="62"/>
      <c r="CS587" s="62"/>
      <c r="CT587" s="62"/>
      <c r="CU587" s="62"/>
      <c r="CV587" s="62"/>
      <c r="CW587" s="62"/>
      <c r="CX587" s="62"/>
      <c r="CY587" s="62"/>
      <c r="CZ587" s="62"/>
      <c r="DA587" s="62"/>
      <c r="DB587" s="62"/>
      <c r="DC587" s="62"/>
      <c r="DD587" s="62"/>
      <c r="DE587" s="62"/>
      <c r="DF587" s="62"/>
      <c r="DG587" s="62"/>
      <c r="DH587" s="62"/>
    </row>
    <row r="588" spans="1:112" s="8" customFormat="1" ht="12.75">
      <c r="A588" s="39"/>
      <c r="B588" s="15" t="s">
        <v>341</v>
      </c>
      <c r="C588" s="15"/>
      <c r="D588" s="15"/>
      <c r="E588" s="15"/>
      <c r="F588" s="15"/>
      <c r="G588" s="1128"/>
      <c r="H588" s="1128"/>
      <c r="I588" s="1128"/>
      <c r="J588" s="1128"/>
      <c r="K588" s="1128"/>
      <c r="L588" s="1128"/>
      <c r="M588" s="15"/>
      <c r="N588" s="15"/>
      <c r="O588" s="144" t="s">
        <v>223</v>
      </c>
      <c r="P588" s="1151"/>
      <c r="Q588" s="1151"/>
      <c r="R588" s="1151"/>
      <c r="S588" s="15"/>
      <c r="T588" s="39"/>
      <c r="U588" s="15" t="s">
        <v>341</v>
      </c>
      <c r="V588" s="15"/>
      <c r="W588" s="15"/>
      <c r="X588" s="15"/>
      <c r="Y588" s="15"/>
      <c r="Z588" s="1128"/>
      <c r="AA588" s="1128"/>
      <c r="AB588" s="1128"/>
      <c r="AC588" s="1128"/>
      <c r="AD588" s="1128"/>
      <c r="AE588" s="1128"/>
      <c r="AF588" s="15"/>
      <c r="AG588" s="15"/>
      <c r="AH588" s="144" t="s">
        <v>223</v>
      </c>
      <c r="AI588" s="1151"/>
      <c r="AJ588" s="1151"/>
      <c r="AK588" s="1151"/>
      <c r="AL588" s="15"/>
      <c r="AM588" s="8" t="s">
        <v>350</v>
      </c>
      <c r="AN588" s="62"/>
      <c r="AO588" s="62"/>
      <c r="AP588" s="62"/>
      <c r="AQ588" s="62"/>
      <c r="AR588" s="205" t="s">
        <v>549</v>
      </c>
      <c r="AS588" s="206"/>
      <c r="AT588" s="1312"/>
      <c r="AU588" s="1313"/>
      <c r="AV588" s="205" t="s">
        <v>550</v>
      </c>
      <c r="AW588" s="206"/>
      <c r="AX588" s="1312"/>
      <c r="AY588" s="1313"/>
      <c r="AZ588" s="62"/>
      <c r="BA588" s="1554" t="s">
        <v>715</v>
      </c>
      <c r="BB588" s="1555"/>
      <c r="BC588" s="1555"/>
      <c r="BD588" s="1555"/>
      <c r="BE588" s="1556"/>
      <c r="BF588" s="1315" t="s">
        <v>351</v>
      </c>
      <c r="BG588" s="1315"/>
      <c r="BH588" s="1315"/>
      <c r="BI588" s="1315"/>
      <c r="BJ588" s="1315"/>
      <c r="BK588" s="1315" t="s">
        <v>174</v>
      </c>
      <c r="BL588" s="1315"/>
      <c r="BM588" s="1315"/>
      <c r="BN588" s="1315"/>
      <c r="BO588" s="1315"/>
      <c r="BP588" s="1315" t="s">
        <v>175</v>
      </c>
      <c r="BQ588" s="1315"/>
      <c r="BR588" s="1315"/>
      <c r="BS588" s="1315"/>
      <c r="BT588" s="1315"/>
      <c r="BU588" s="1315" t="s">
        <v>535</v>
      </c>
      <c r="BV588" s="1315"/>
      <c r="BW588" s="1315"/>
      <c r="BX588" s="1315"/>
      <c r="BY588" s="1315"/>
      <c r="BZ588" s="1315" t="s">
        <v>34</v>
      </c>
      <c r="CA588" s="1315"/>
      <c r="CB588" s="1315"/>
      <c r="CC588" s="1315"/>
      <c r="CD588" s="1315"/>
      <c r="CE588" s="1315" t="s">
        <v>715</v>
      </c>
      <c r="CF588" s="1315"/>
      <c r="CG588" s="1315"/>
      <c r="CH588" s="1315"/>
      <c r="CI588" s="1315"/>
      <c r="CJ588" s="1315" t="s">
        <v>351</v>
      </c>
      <c r="CK588" s="1315"/>
      <c r="CL588" s="1315"/>
      <c r="CM588" s="1315"/>
      <c r="CN588" s="1315"/>
      <c r="CO588" s="1315" t="s">
        <v>174</v>
      </c>
      <c r="CP588" s="1315"/>
      <c r="CQ588" s="1315"/>
      <c r="CR588" s="1315"/>
      <c r="CS588" s="1315"/>
      <c r="CT588" s="1315" t="s">
        <v>175</v>
      </c>
      <c r="CU588" s="1315"/>
      <c r="CV588" s="1315"/>
      <c r="CW588" s="1315"/>
      <c r="CX588" s="1315"/>
      <c r="CY588" s="1315" t="s">
        <v>535</v>
      </c>
      <c r="CZ588" s="1315"/>
      <c r="DA588" s="1315"/>
      <c r="DB588" s="1315"/>
      <c r="DC588" s="1315"/>
      <c r="DD588" s="1315" t="s">
        <v>34</v>
      </c>
      <c r="DE588" s="1315"/>
      <c r="DF588" s="1315"/>
      <c r="DG588" s="1315"/>
      <c r="DH588" s="1315"/>
    </row>
    <row r="589" spans="1:112" s="8" customFormat="1" ht="12.75">
      <c r="A589" s="39"/>
      <c r="B589" s="15" t="s">
        <v>21</v>
      </c>
      <c r="C589" s="15"/>
      <c r="D589" s="15"/>
      <c r="E589" s="15"/>
      <c r="F589" s="15"/>
      <c r="G589" s="15"/>
      <c r="H589" s="1106"/>
      <c r="I589" s="1106"/>
      <c r="J589" s="1106"/>
      <c r="K589" s="1106"/>
      <c r="L589" s="1106"/>
      <c r="M589" s="1106"/>
      <c r="N589" s="1106"/>
      <c r="O589" s="1106"/>
      <c r="P589" s="1106"/>
      <c r="Q589" s="1106"/>
      <c r="R589" s="1106"/>
      <c r="S589" s="15"/>
      <c r="T589" s="39"/>
      <c r="U589" s="15" t="s">
        <v>21</v>
      </c>
      <c r="V589" s="15"/>
      <c r="W589" s="15"/>
      <c r="X589" s="15"/>
      <c r="Y589" s="15"/>
      <c r="Z589" s="15"/>
      <c r="AA589" s="1106"/>
      <c r="AB589" s="1106"/>
      <c r="AC589" s="1106"/>
      <c r="AD589" s="1106"/>
      <c r="AE589" s="1106"/>
      <c r="AF589" s="1106"/>
      <c r="AG589" s="1106"/>
      <c r="AH589" s="1106"/>
      <c r="AI589" s="1106"/>
      <c r="AJ589" s="1106"/>
      <c r="AK589" s="1106"/>
      <c r="AL589" s="15"/>
      <c r="AM589" s="8" t="s">
        <v>351</v>
      </c>
      <c r="AN589" s="62"/>
      <c r="AO589" s="62"/>
      <c r="AP589" s="62"/>
      <c r="AQ589" s="62"/>
      <c r="AR589" s="1280">
        <f t="shared" ref="AR589:AR613" si="0">IF(AND(AD709&lt;=0.5,AD709&gt;=0.36),1,0)</f>
        <v>1</v>
      </c>
      <c r="AS589" s="1281"/>
      <c r="AT589" s="1312">
        <f t="shared" ref="AT589:AT613" si="1">IF(AR589=1,G709,0)</f>
        <v>20</v>
      </c>
      <c r="AU589" s="1313"/>
      <c r="AV589" s="1280">
        <f t="shared" ref="AV589:AV613" si="2">IF(AND(AD709&lt;=0.35,AD709&gt;0),1,0)</f>
        <v>0</v>
      </c>
      <c r="AW589" s="1281"/>
      <c r="AX589" s="1312">
        <f t="shared" ref="AX589:AX613" si="3">IF(AV589=1,G709,0)</f>
        <v>0</v>
      </c>
      <c r="AY589" s="1313"/>
      <c r="AZ589" s="62"/>
      <c r="BA589" s="1312">
        <f t="shared" ref="BA589:BA613" si="4">IF(B709="SRO/Studio",G709,0)</f>
        <v>20</v>
      </c>
      <c r="BB589" s="1314"/>
      <c r="BC589" s="1314"/>
      <c r="BD589" s="1314"/>
      <c r="BE589" s="1313"/>
      <c r="BF589" s="1306">
        <f t="shared" ref="BF589:BF613" si="5">IF(B709="1 Bedroom",G709,0)</f>
        <v>0</v>
      </c>
      <c r="BG589" s="1306"/>
      <c r="BH589" s="1306"/>
      <c r="BI589" s="1306"/>
      <c r="BJ589" s="1306"/>
      <c r="BK589" s="1306">
        <f t="shared" ref="BK589:BK613" si="6">IF(B709="2 Bedrooms",G709,0)</f>
        <v>0</v>
      </c>
      <c r="BL589" s="1306"/>
      <c r="BM589" s="1306"/>
      <c r="BN589" s="1306"/>
      <c r="BO589" s="1306"/>
      <c r="BP589" s="1306">
        <f t="shared" ref="BP589:BP613" si="7">IF(B709="3 Bedrooms",G709,0)</f>
        <v>0</v>
      </c>
      <c r="BQ589" s="1306"/>
      <c r="BR589" s="1306"/>
      <c r="BS589" s="1306"/>
      <c r="BT589" s="1306"/>
      <c r="BU589" s="1306">
        <f t="shared" ref="BU589:BU613" si="8">IF(B709="4 Bedrooms",G709,0)</f>
        <v>0</v>
      </c>
      <c r="BV589" s="1306"/>
      <c r="BW589" s="1306"/>
      <c r="BX589" s="1306"/>
      <c r="BY589" s="1306"/>
      <c r="BZ589" s="1306">
        <f t="shared" ref="BZ589:BZ613" si="9">IF(B709="5 Bedrooms",G709,0)</f>
        <v>0</v>
      </c>
      <c r="CA589" s="1306"/>
      <c r="CB589" s="1306"/>
      <c r="CC589" s="1306"/>
      <c r="CD589" s="1306"/>
      <c r="CE589" s="1557">
        <f t="shared" ref="CE589:CE613" si="10">IF(AND(B709="SRO/Studio",AD709&lt;=0.3),G709,0)</f>
        <v>0</v>
      </c>
      <c r="CF589" s="1557"/>
      <c r="CG589" s="1557"/>
      <c r="CH589" s="1557"/>
      <c r="CI589" s="1557"/>
      <c r="CJ589" s="1557">
        <f t="shared" ref="CJ589:CJ613" si="11">IF(AND(B709="1 Bedroom",AD709&lt;=0.3),G709,0)</f>
        <v>0</v>
      </c>
      <c r="CK589" s="1557"/>
      <c r="CL589" s="1557"/>
      <c r="CM589" s="1557"/>
      <c r="CN589" s="1557"/>
      <c r="CO589" s="1557">
        <f t="shared" ref="CO589:CO613" si="12">IF(AND(B709="2 Bedrooms",AD709&lt;=0.3),G709,0)</f>
        <v>0</v>
      </c>
      <c r="CP589" s="1557"/>
      <c r="CQ589" s="1557"/>
      <c r="CR589" s="1557"/>
      <c r="CS589" s="1557"/>
      <c r="CT589" s="1557">
        <f t="shared" ref="CT589:CT613" si="13">IF(AND(B709="3 Bedrooms",AD709&lt;=0.3),G709,0)</f>
        <v>0</v>
      </c>
      <c r="CU589" s="1557"/>
      <c r="CV589" s="1557"/>
      <c r="CW589" s="1557"/>
      <c r="CX589" s="1557"/>
      <c r="CY589" s="1557">
        <f t="shared" ref="CY589:CY613" si="14">IF(AND(B709="4 Bedrooms",AD709&lt;=0.3),G709,0)</f>
        <v>0</v>
      </c>
      <c r="CZ589" s="1557"/>
      <c r="DA589" s="1557"/>
      <c r="DB589" s="1557"/>
      <c r="DC589" s="1557"/>
      <c r="DD589" s="1557">
        <f t="shared" ref="DD589:DD613" si="15">IF(AND(B709="5 Bedrooms",AD709&lt;=0.3),G709,0)</f>
        <v>0</v>
      </c>
      <c r="DE589" s="1557"/>
      <c r="DF589" s="1557"/>
      <c r="DG589" s="1557"/>
      <c r="DH589" s="1557"/>
    </row>
    <row r="590" spans="1:112" s="8" customFormat="1" ht="12.75">
      <c r="A590" s="39"/>
      <c r="B590" s="15" t="s">
        <v>23</v>
      </c>
      <c r="C590" s="15"/>
      <c r="D590" s="15"/>
      <c r="E590" s="15"/>
      <c r="F590" s="15"/>
      <c r="G590" s="15"/>
      <c r="H590" s="15"/>
      <c r="I590" s="15"/>
      <c r="J590" s="15"/>
      <c r="K590" s="15"/>
      <c r="L590" s="15"/>
      <c r="M590" s="15"/>
      <c r="N590" s="1117" t="s">
        <v>754</v>
      </c>
      <c r="O590" s="1117"/>
      <c r="P590" s="15"/>
      <c r="Q590" s="15"/>
      <c r="R590" s="15"/>
      <c r="S590" s="15"/>
      <c r="T590" s="39"/>
      <c r="U590" s="15" t="s">
        <v>23</v>
      </c>
      <c r="V590" s="15"/>
      <c r="W590" s="15"/>
      <c r="X590" s="15"/>
      <c r="Y590" s="15"/>
      <c r="Z590" s="15"/>
      <c r="AA590" s="15"/>
      <c r="AB590" s="15"/>
      <c r="AC590" s="15"/>
      <c r="AD590" s="15"/>
      <c r="AE590" s="15"/>
      <c r="AF590" s="15"/>
      <c r="AG590" s="1117" t="s">
        <v>754</v>
      </c>
      <c r="AH590" s="1117"/>
      <c r="AI590" s="15"/>
      <c r="AJ590" s="15"/>
      <c r="AK590" s="15"/>
      <c r="AL590" s="15"/>
      <c r="AM590" s="8" t="s">
        <v>174</v>
      </c>
      <c r="AN590" s="62"/>
      <c r="AO590" s="62"/>
      <c r="AP590" s="62"/>
      <c r="AQ590" s="62"/>
      <c r="AR590" s="1280">
        <f t="shared" si="0"/>
        <v>1</v>
      </c>
      <c r="AS590" s="1281"/>
      <c r="AT590" s="1312">
        <f t="shared" si="1"/>
        <v>37</v>
      </c>
      <c r="AU590" s="1313"/>
      <c r="AV590" s="1280">
        <f t="shared" si="2"/>
        <v>0</v>
      </c>
      <c r="AW590" s="1281"/>
      <c r="AX590" s="1312">
        <f t="shared" si="3"/>
        <v>0</v>
      </c>
      <c r="AY590" s="1313"/>
      <c r="AZ590" s="62"/>
      <c r="BA590" s="1312">
        <f t="shared" si="4"/>
        <v>0</v>
      </c>
      <c r="BB590" s="1314"/>
      <c r="BC590" s="1314"/>
      <c r="BD590" s="1314"/>
      <c r="BE590" s="1313"/>
      <c r="BF590" s="1306">
        <f t="shared" si="5"/>
        <v>37</v>
      </c>
      <c r="BG590" s="1306"/>
      <c r="BH590" s="1306"/>
      <c r="BI590" s="1306"/>
      <c r="BJ590" s="1306"/>
      <c r="BK590" s="1306">
        <f t="shared" si="6"/>
        <v>0</v>
      </c>
      <c r="BL590" s="1306"/>
      <c r="BM590" s="1306"/>
      <c r="BN590" s="1306"/>
      <c r="BO590" s="1306"/>
      <c r="BP590" s="1306">
        <f t="shared" si="7"/>
        <v>0</v>
      </c>
      <c r="BQ590" s="1306"/>
      <c r="BR590" s="1306"/>
      <c r="BS590" s="1306"/>
      <c r="BT590" s="1306"/>
      <c r="BU590" s="1306">
        <f t="shared" si="8"/>
        <v>0</v>
      </c>
      <c r="BV590" s="1306"/>
      <c r="BW590" s="1306"/>
      <c r="BX590" s="1306"/>
      <c r="BY590" s="1306"/>
      <c r="BZ590" s="1306">
        <f t="shared" si="9"/>
        <v>0</v>
      </c>
      <c r="CA590" s="1306"/>
      <c r="CB590" s="1306"/>
      <c r="CC590" s="1306"/>
      <c r="CD590" s="1306"/>
      <c r="CE590" s="1557">
        <f t="shared" si="10"/>
        <v>0</v>
      </c>
      <c r="CF590" s="1557"/>
      <c r="CG590" s="1557"/>
      <c r="CH590" s="1557"/>
      <c r="CI590" s="1557"/>
      <c r="CJ590" s="1557">
        <f t="shared" si="11"/>
        <v>0</v>
      </c>
      <c r="CK590" s="1557"/>
      <c r="CL590" s="1557"/>
      <c r="CM590" s="1557"/>
      <c r="CN590" s="1557"/>
      <c r="CO590" s="1557">
        <f t="shared" si="12"/>
        <v>0</v>
      </c>
      <c r="CP590" s="1557"/>
      <c r="CQ590" s="1557"/>
      <c r="CR590" s="1557"/>
      <c r="CS590" s="1557"/>
      <c r="CT590" s="1557">
        <f t="shared" si="13"/>
        <v>0</v>
      </c>
      <c r="CU590" s="1557"/>
      <c r="CV590" s="1557"/>
      <c r="CW590" s="1557"/>
      <c r="CX590" s="1557"/>
      <c r="CY590" s="1557">
        <f t="shared" si="14"/>
        <v>0</v>
      </c>
      <c r="CZ590" s="1557"/>
      <c r="DA590" s="1557"/>
      <c r="DB590" s="1557"/>
      <c r="DC590" s="1557"/>
      <c r="DD590" s="1557">
        <f t="shared" si="15"/>
        <v>0</v>
      </c>
      <c r="DE590" s="1557"/>
      <c r="DF590" s="1557"/>
      <c r="DG590" s="1557"/>
      <c r="DH590" s="1557"/>
    </row>
    <row r="591" spans="1:112" ht="12.75">
      <c r="A591" s="39"/>
      <c r="T591" s="39"/>
      <c r="AM591" s="8" t="s">
        <v>175</v>
      </c>
      <c r="AN591" s="62"/>
      <c r="AO591" s="62"/>
      <c r="AP591" s="62"/>
      <c r="AQ591" s="62"/>
      <c r="AR591" s="1280">
        <f t="shared" si="0"/>
        <v>1</v>
      </c>
      <c r="AS591" s="1281"/>
      <c r="AT591" s="1312">
        <f t="shared" si="1"/>
        <v>27</v>
      </c>
      <c r="AU591" s="1313"/>
      <c r="AV591" s="1280">
        <f t="shared" si="2"/>
        <v>0</v>
      </c>
      <c r="AW591" s="1281"/>
      <c r="AX591" s="1312">
        <f t="shared" si="3"/>
        <v>0</v>
      </c>
      <c r="AY591" s="1313"/>
      <c r="AZ591" s="62"/>
      <c r="BA591" s="1312">
        <f t="shared" si="4"/>
        <v>0</v>
      </c>
      <c r="BB591" s="1314"/>
      <c r="BC591" s="1314"/>
      <c r="BD591" s="1314"/>
      <c r="BE591" s="1313"/>
      <c r="BF591" s="1306">
        <f t="shared" si="5"/>
        <v>0</v>
      </c>
      <c r="BG591" s="1306"/>
      <c r="BH591" s="1306"/>
      <c r="BI591" s="1306"/>
      <c r="BJ591" s="1306"/>
      <c r="BK591" s="1306">
        <f t="shared" si="6"/>
        <v>27</v>
      </c>
      <c r="BL591" s="1306"/>
      <c r="BM591" s="1306"/>
      <c r="BN591" s="1306"/>
      <c r="BO591" s="1306"/>
      <c r="BP591" s="1306">
        <f t="shared" si="7"/>
        <v>0</v>
      </c>
      <c r="BQ591" s="1306"/>
      <c r="BR591" s="1306"/>
      <c r="BS591" s="1306"/>
      <c r="BT591" s="1306"/>
      <c r="BU591" s="1306">
        <f t="shared" si="8"/>
        <v>0</v>
      </c>
      <c r="BV591" s="1306"/>
      <c r="BW591" s="1306"/>
      <c r="BX591" s="1306"/>
      <c r="BY591" s="1306"/>
      <c r="BZ591" s="1306">
        <f t="shared" si="9"/>
        <v>0</v>
      </c>
      <c r="CA591" s="1306"/>
      <c r="CB591" s="1306"/>
      <c r="CC591" s="1306"/>
      <c r="CD591" s="1306"/>
      <c r="CE591" s="1557">
        <f t="shared" si="10"/>
        <v>0</v>
      </c>
      <c r="CF591" s="1557"/>
      <c r="CG591" s="1557"/>
      <c r="CH591" s="1557"/>
      <c r="CI591" s="1557"/>
      <c r="CJ591" s="1557">
        <f t="shared" si="11"/>
        <v>0</v>
      </c>
      <c r="CK591" s="1557"/>
      <c r="CL591" s="1557"/>
      <c r="CM591" s="1557"/>
      <c r="CN591" s="1557"/>
      <c r="CO591" s="1557">
        <f t="shared" si="12"/>
        <v>0</v>
      </c>
      <c r="CP591" s="1557"/>
      <c r="CQ591" s="1557"/>
      <c r="CR591" s="1557"/>
      <c r="CS591" s="1557"/>
      <c r="CT591" s="1557">
        <f t="shared" si="13"/>
        <v>0</v>
      </c>
      <c r="CU591" s="1557"/>
      <c r="CV591" s="1557"/>
      <c r="CW591" s="1557"/>
      <c r="CX591" s="1557"/>
      <c r="CY591" s="1557">
        <f t="shared" si="14"/>
        <v>0</v>
      </c>
      <c r="CZ591" s="1557"/>
      <c r="DA591" s="1557"/>
      <c r="DB591" s="1557"/>
      <c r="DC591" s="1557"/>
      <c r="DD591" s="1557">
        <f t="shared" si="15"/>
        <v>0</v>
      </c>
      <c r="DE591" s="1557"/>
      <c r="DF591" s="1557"/>
      <c r="DG591" s="1557"/>
      <c r="DH591" s="1557"/>
    </row>
    <row r="592" spans="1:112" ht="12.75">
      <c r="A592" s="91" t="s">
        <v>536</v>
      </c>
      <c r="B592" s="15" t="s">
        <v>538</v>
      </c>
      <c r="G592" s="1282">
        <f>C553</f>
        <v>0</v>
      </c>
      <c r="H592" s="1282"/>
      <c r="I592" s="1282"/>
      <c r="J592" s="1282"/>
      <c r="K592" s="1282"/>
      <c r="L592" s="1282"/>
      <c r="M592" s="1282"/>
      <c r="N592" s="1282"/>
      <c r="O592" s="1282"/>
      <c r="P592" s="1282"/>
      <c r="Q592" s="1282"/>
      <c r="R592" s="1282"/>
      <c r="T592" s="91" t="s">
        <v>728</v>
      </c>
      <c r="U592" s="15" t="s">
        <v>538</v>
      </c>
      <c r="Z592" s="1282">
        <f>C554</f>
        <v>0</v>
      </c>
      <c r="AA592" s="1282"/>
      <c r="AB592" s="1282"/>
      <c r="AC592" s="1282"/>
      <c r="AD592" s="1282"/>
      <c r="AE592" s="1282"/>
      <c r="AF592" s="1282"/>
      <c r="AG592" s="1282"/>
      <c r="AH592" s="1282"/>
      <c r="AI592" s="1282"/>
      <c r="AJ592" s="1282"/>
      <c r="AK592" s="1282"/>
      <c r="AM592" s="8" t="s">
        <v>176</v>
      </c>
      <c r="AN592" s="62"/>
      <c r="AO592" s="62"/>
      <c r="AP592" s="62"/>
      <c r="AQ592" s="62"/>
      <c r="AR592" s="1280">
        <f t="shared" si="0"/>
        <v>0</v>
      </c>
      <c r="AS592" s="1281"/>
      <c r="AT592" s="1312">
        <f t="shared" si="1"/>
        <v>0</v>
      </c>
      <c r="AU592" s="1313"/>
      <c r="AV592" s="1280">
        <f t="shared" si="2"/>
        <v>0</v>
      </c>
      <c r="AW592" s="1281"/>
      <c r="AX592" s="1312">
        <f t="shared" si="3"/>
        <v>0</v>
      </c>
      <c r="AY592" s="1313"/>
      <c r="AZ592" s="62"/>
      <c r="BA592" s="1312">
        <f t="shared" si="4"/>
        <v>0</v>
      </c>
      <c r="BB592" s="1314"/>
      <c r="BC592" s="1314"/>
      <c r="BD592" s="1314"/>
      <c r="BE592" s="1313"/>
      <c r="BF592" s="1306">
        <f t="shared" si="5"/>
        <v>0</v>
      </c>
      <c r="BG592" s="1306"/>
      <c r="BH592" s="1306"/>
      <c r="BI592" s="1306"/>
      <c r="BJ592" s="1306"/>
      <c r="BK592" s="1306">
        <f t="shared" si="6"/>
        <v>0</v>
      </c>
      <c r="BL592" s="1306"/>
      <c r="BM592" s="1306"/>
      <c r="BN592" s="1306"/>
      <c r="BO592" s="1306"/>
      <c r="BP592" s="1306">
        <f t="shared" si="7"/>
        <v>0</v>
      </c>
      <c r="BQ592" s="1306"/>
      <c r="BR592" s="1306"/>
      <c r="BS592" s="1306"/>
      <c r="BT592" s="1306"/>
      <c r="BU592" s="1306">
        <f t="shared" si="8"/>
        <v>0</v>
      </c>
      <c r="BV592" s="1306"/>
      <c r="BW592" s="1306"/>
      <c r="BX592" s="1306"/>
      <c r="BY592" s="1306"/>
      <c r="BZ592" s="1306">
        <f t="shared" si="9"/>
        <v>0</v>
      </c>
      <c r="CA592" s="1306"/>
      <c r="CB592" s="1306"/>
      <c r="CC592" s="1306"/>
      <c r="CD592" s="1306"/>
      <c r="CE592" s="1557">
        <f t="shared" si="10"/>
        <v>0</v>
      </c>
      <c r="CF592" s="1557"/>
      <c r="CG592" s="1557"/>
      <c r="CH592" s="1557"/>
      <c r="CI592" s="1557"/>
      <c r="CJ592" s="1557">
        <f t="shared" si="11"/>
        <v>0</v>
      </c>
      <c r="CK592" s="1557"/>
      <c r="CL592" s="1557"/>
      <c r="CM592" s="1557"/>
      <c r="CN592" s="1557"/>
      <c r="CO592" s="1557">
        <f t="shared" si="12"/>
        <v>0</v>
      </c>
      <c r="CP592" s="1557"/>
      <c r="CQ592" s="1557"/>
      <c r="CR592" s="1557"/>
      <c r="CS592" s="1557"/>
      <c r="CT592" s="1557">
        <f t="shared" si="13"/>
        <v>0</v>
      </c>
      <c r="CU592" s="1557"/>
      <c r="CV592" s="1557"/>
      <c r="CW592" s="1557"/>
      <c r="CX592" s="1557"/>
      <c r="CY592" s="1557">
        <f t="shared" si="14"/>
        <v>0</v>
      </c>
      <c r="CZ592" s="1557"/>
      <c r="DA592" s="1557"/>
      <c r="DB592" s="1557"/>
      <c r="DC592" s="1557"/>
      <c r="DD592" s="1557">
        <f t="shared" si="15"/>
        <v>0</v>
      </c>
      <c r="DE592" s="1557"/>
      <c r="DF592" s="1557"/>
      <c r="DG592" s="1557"/>
      <c r="DH592" s="1557"/>
    </row>
    <row r="593" spans="1:112" ht="12.75">
      <c r="A593" s="39"/>
      <c r="B593" s="15" t="s">
        <v>93</v>
      </c>
      <c r="G593" s="1106"/>
      <c r="H593" s="1106"/>
      <c r="I593" s="1106"/>
      <c r="J593" s="1106"/>
      <c r="K593" s="1106"/>
      <c r="L593" s="1106"/>
      <c r="M593" s="1106"/>
      <c r="N593" s="1106"/>
      <c r="O593" s="1106"/>
      <c r="P593" s="1106"/>
      <c r="Q593" s="1106"/>
      <c r="R593" s="1106"/>
      <c r="T593" s="39"/>
      <c r="U593" s="15" t="s">
        <v>93</v>
      </c>
      <c r="Z593" s="1106"/>
      <c r="AA593" s="1106"/>
      <c r="AB593" s="1106"/>
      <c r="AC593" s="1106"/>
      <c r="AD593" s="1106"/>
      <c r="AE593" s="1106"/>
      <c r="AF593" s="1106"/>
      <c r="AG593" s="1106"/>
      <c r="AH593" s="1106"/>
      <c r="AI593" s="1106"/>
      <c r="AJ593" s="1106"/>
      <c r="AK593" s="1106"/>
      <c r="AM593" s="8" t="s">
        <v>34</v>
      </c>
      <c r="AN593" s="62"/>
      <c r="AO593" s="62"/>
      <c r="AP593" s="62"/>
      <c r="AQ593" s="62"/>
      <c r="AR593" s="1280">
        <f t="shared" si="0"/>
        <v>1</v>
      </c>
      <c r="AS593" s="1281"/>
      <c r="AT593" s="1312">
        <f t="shared" si="1"/>
        <v>2</v>
      </c>
      <c r="AU593" s="1313"/>
      <c r="AV593" s="1280">
        <f t="shared" si="2"/>
        <v>0</v>
      </c>
      <c r="AW593" s="1281"/>
      <c r="AX593" s="1312">
        <f t="shared" si="3"/>
        <v>0</v>
      </c>
      <c r="AY593" s="1313"/>
      <c r="AZ593" s="62"/>
      <c r="BA593" s="1312">
        <f t="shared" si="4"/>
        <v>0</v>
      </c>
      <c r="BB593" s="1314"/>
      <c r="BC593" s="1314"/>
      <c r="BD593" s="1314"/>
      <c r="BE593" s="1313"/>
      <c r="BF593" s="1306">
        <f t="shared" si="5"/>
        <v>0</v>
      </c>
      <c r="BG593" s="1306"/>
      <c r="BH593" s="1306"/>
      <c r="BI593" s="1306"/>
      <c r="BJ593" s="1306"/>
      <c r="BK593" s="1306">
        <f t="shared" si="6"/>
        <v>0</v>
      </c>
      <c r="BL593" s="1306"/>
      <c r="BM593" s="1306"/>
      <c r="BN593" s="1306"/>
      <c r="BO593" s="1306"/>
      <c r="BP593" s="1306">
        <f t="shared" si="7"/>
        <v>2</v>
      </c>
      <c r="BQ593" s="1306"/>
      <c r="BR593" s="1306"/>
      <c r="BS593" s="1306"/>
      <c r="BT593" s="1306"/>
      <c r="BU593" s="1306">
        <f t="shared" si="8"/>
        <v>0</v>
      </c>
      <c r="BV593" s="1306"/>
      <c r="BW593" s="1306"/>
      <c r="BX593" s="1306"/>
      <c r="BY593" s="1306"/>
      <c r="BZ593" s="1306">
        <f t="shared" si="9"/>
        <v>0</v>
      </c>
      <c r="CA593" s="1306"/>
      <c r="CB593" s="1306"/>
      <c r="CC593" s="1306"/>
      <c r="CD593" s="1306"/>
      <c r="CE593" s="1557">
        <f t="shared" si="10"/>
        <v>0</v>
      </c>
      <c r="CF593" s="1557"/>
      <c r="CG593" s="1557"/>
      <c r="CH593" s="1557"/>
      <c r="CI593" s="1557"/>
      <c r="CJ593" s="1557">
        <f t="shared" si="11"/>
        <v>0</v>
      </c>
      <c r="CK593" s="1557"/>
      <c r="CL593" s="1557"/>
      <c r="CM593" s="1557"/>
      <c r="CN593" s="1557"/>
      <c r="CO593" s="1557">
        <f t="shared" si="12"/>
        <v>0</v>
      </c>
      <c r="CP593" s="1557"/>
      <c r="CQ593" s="1557"/>
      <c r="CR593" s="1557"/>
      <c r="CS593" s="1557"/>
      <c r="CT593" s="1557">
        <f t="shared" si="13"/>
        <v>0</v>
      </c>
      <c r="CU593" s="1557"/>
      <c r="CV593" s="1557"/>
      <c r="CW593" s="1557"/>
      <c r="CX593" s="1557"/>
      <c r="CY593" s="1557">
        <f t="shared" si="14"/>
        <v>0</v>
      </c>
      <c r="CZ593" s="1557"/>
      <c r="DA593" s="1557"/>
      <c r="DB593" s="1557"/>
      <c r="DC593" s="1557"/>
      <c r="DD593" s="1557">
        <f t="shared" si="15"/>
        <v>0</v>
      </c>
      <c r="DE593" s="1557"/>
      <c r="DF593" s="1557"/>
      <c r="DG593" s="1557"/>
      <c r="DH593" s="1557"/>
    </row>
    <row r="594" spans="1:112" ht="12.75">
      <c r="A594" s="39"/>
      <c r="B594" s="15" t="s">
        <v>660</v>
      </c>
      <c r="G594" s="1106"/>
      <c r="H594" s="1106"/>
      <c r="I594" s="1106"/>
      <c r="J594" s="1106"/>
      <c r="K594" s="1106"/>
      <c r="L594" s="1106"/>
      <c r="M594" s="1106"/>
      <c r="N594" s="1106"/>
      <c r="O594" s="1106"/>
      <c r="P594" s="1106"/>
      <c r="Q594" s="1106"/>
      <c r="R594" s="1106"/>
      <c r="T594" s="39"/>
      <c r="U594" s="15" t="s">
        <v>660</v>
      </c>
      <c r="Z594" s="1105"/>
      <c r="AA594" s="1105"/>
      <c r="AB594" s="1105"/>
      <c r="AC594" s="1105"/>
      <c r="AD594" s="1105"/>
      <c r="AE594" s="1105"/>
      <c r="AF594" s="1105"/>
      <c r="AG594" s="1105"/>
      <c r="AH594" s="1105"/>
      <c r="AI594" s="1105"/>
      <c r="AJ594" s="1105"/>
      <c r="AK594" s="1105"/>
      <c r="AM594" s="62"/>
      <c r="AN594" s="62"/>
      <c r="AO594" s="62"/>
      <c r="AP594" s="62"/>
      <c r="AQ594" s="62"/>
      <c r="AR594" s="1280">
        <f t="shared" si="0"/>
        <v>0</v>
      </c>
      <c r="AS594" s="1281"/>
      <c r="AT594" s="1312">
        <f t="shared" si="1"/>
        <v>0</v>
      </c>
      <c r="AU594" s="1313"/>
      <c r="AV594" s="1280">
        <f t="shared" si="2"/>
        <v>0</v>
      </c>
      <c r="AW594" s="1281"/>
      <c r="AX594" s="1312">
        <f t="shared" si="3"/>
        <v>0</v>
      </c>
      <c r="AY594" s="1313"/>
      <c r="AZ594" s="62"/>
      <c r="BA594" s="1312">
        <f t="shared" si="4"/>
        <v>0</v>
      </c>
      <c r="BB594" s="1314"/>
      <c r="BC594" s="1314"/>
      <c r="BD594" s="1314"/>
      <c r="BE594" s="1313"/>
      <c r="BF594" s="1306">
        <f t="shared" si="5"/>
        <v>0</v>
      </c>
      <c r="BG594" s="1306"/>
      <c r="BH594" s="1306"/>
      <c r="BI594" s="1306"/>
      <c r="BJ594" s="1306"/>
      <c r="BK594" s="1306">
        <f t="shared" si="6"/>
        <v>0</v>
      </c>
      <c r="BL594" s="1306"/>
      <c r="BM594" s="1306"/>
      <c r="BN594" s="1306"/>
      <c r="BO594" s="1306"/>
      <c r="BP594" s="1306">
        <f t="shared" si="7"/>
        <v>0</v>
      </c>
      <c r="BQ594" s="1306"/>
      <c r="BR594" s="1306"/>
      <c r="BS594" s="1306"/>
      <c r="BT594" s="1306"/>
      <c r="BU594" s="1306">
        <f t="shared" si="8"/>
        <v>0</v>
      </c>
      <c r="BV594" s="1306"/>
      <c r="BW594" s="1306"/>
      <c r="BX594" s="1306"/>
      <c r="BY594" s="1306"/>
      <c r="BZ594" s="1306">
        <f t="shared" si="9"/>
        <v>0</v>
      </c>
      <c r="CA594" s="1306"/>
      <c r="CB594" s="1306"/>
      <c r="CC594" s="1306"/>
      <c r="CD594" s="1306"/>
      <c r="CE594" s="1557">
        <f t="shared" si="10"/>
        <v>0</v>
      </c>
      <c r="CF594" s="1557"/>
      <c r="CG594" s="1557"/>
      <c r="CH594" s="1557"/>
      <c r="CI594" s="1557"/>
      <c r="CJ594" s="1557">
        <f t="shared" si="11"/>
        <v>0</v>
      </c>
      <c r="CK594" s="1557"/>
      <c r="CL594" s="1557"/>
      <c r="CM594" s="1557"/>
      <c r="CN594" s="1557"/>
      <c r="CO594" s="1557">
        <f t="shared" si="12"/>
        <v>0</v>
      </c>
      <c r="CP594" s="1557"/>
      <c r="CQ594" s="1557"/>
      <c r="CR594" s="1557"/>
      <c r="CS594" s="1557"/>
      <c r="CT594" s="1557">
        <f t="shared" si="13"/>
        <v>0</v>
      </c>
      <c r="CU594" s="1557"/>
      <c r="CV594" s="1557"/>
      <c r="CW594" s="1557"/>
      <c r="CX594" s="1557"/>
      <c r="CY594" s="1557">
        <f t="shared" si="14"/>
        <v>0</v>
      </c>
      <c r="CZ594" s="1557"/>
      <c r="DA594" s="1557"/>
      <c r="DB594" s="1557"/>
      <c r="DC594" s="1557"/>
      <c r="DD594" s="1557">
        <f t="shared" si="15"/>
        <v>0</v>
      </c>
      <c r="DE594" s="1557"/>
      <c r="DF594" s="1557"/>
      <c r="DG594" s="1557"/>
      <c r="DH594" s="1557"/>
    </row>
    <row r="595" spans="1:112" ht="12.75">
      <c r="A595" s="39"/>
      <c r="B595" s="15" t="s">
        <v>20</v>
      </c>
      <c r="G595" s="1106"/>
      <c r="H595" s="1106"/>
      <c r="I595" s="1106"/>
      <c r="J595" s="1106"/>
      <c r="K595" s="1106"/>
      <c r="L595" s="1106"/>
      <c r="M595" s="1106"/>
      <c r="N595" s="1106"/>
      <c r="O595" s="1106"/>
      <c r="P595" s="1106"/>
      <c r="Q595" s="1106"/>
      <c r="R595" s="1106"/>
      <c r="T595" s="39"/>
      <c r="U595" s="15" t="s">
        <v>20</v>
      </c>
      <c r="Z595" s="1105"/>
      <c r="AA595" s="1105"/>
      <c r="AB595" s="1105"/>
      <c r="AC595" s="1105"/>
      <c r="AD595" s="1105"/>
      <c r="AE595" s="1105"/>
      <c r="AF595" s="1105"/>
      <c r="AG595" s="1105"/>
      <c r="AH595" s="1105"/>
      <c r="AI595" s="1105"/>
      <c r="AJ595" s="1105"/>
      <c r="AK595" s="1105"/>
      <c r="AM595" s="62"/>
      <c r="AN595" s="62"/>
      <c r="AO595" s="62"/>
      <c r="AP595" s="62"/>
      <c r="AQ595" s="62"/>
      <c r="AR595" s="1280">
        <f t="shared" si="0"/>
        <v>0</v>
      </c>
      <c r="AS595" s="1281"/>
      <c r="AT595" s="1312">
        <f t="shared" si="1"/>
        <v>0</v>
      </c>
      <c r="AU595" s="1313"/>
      <c r="AV595" s="1280">
        <f t="shared" si="2"/>
        <v>0</v>
      </c>
      <c r="AW595" s="1281"/>
      <c r="AX595" s="1312">
        <f t="shared" si="3"/>
        <v>0</v>
      </c>
      <c r="AY595" s="1313"/>
      <c r="AZ595" s="62"/>
      <c r="BA595" s="1312">
        <f t="shared" si="4"/>
        <v>0</v>
      </c>
      <c r="BB595" s="1314"/>
      <c r="BC595" s="1314"/>
      <c r="BD595" s="1314"/>
      <c r="BE595" s="1313"/>
      <c r="BF595" s="1306">
        <f t="shared" si="5"/>
        <v>0</v>
      </c>
      <c r="BG595" s="1306"/>
      <c r="BH595" s="1306"/>
      <c r="BI595" s="1306"/>
      <c r="BJ595" s="1306"/>
      <c r="BK595" s="1306">
        <f t="shared" si="6"/>
        <v>0</v>
      </c>
      <c r="BL595" s="1306"/>
      <c r="BM595" s="1306"/>
      <c r="BN595" s="1306"/>
      <c r="BO595" s="1306"/>
      <c r="BP595" s="1306">
        <f t="shared" si="7"/>
        <v>0</v>
      </c>
      <c r="BQ595" s="1306"/>
      <c r="BR595" s="1306"/>
      <c r="BS595" s="1306"/>
      <c r="BT595" s="1306"/>
      <c r="BU595" s="1306">
        <f t="shared" si="8"/>
        <v>0</v>
      </c>
      <c r="BV595" s="1306"/>
      <c r="BW595" s="1306"/>
      <c r="BX595" s="1306"/>
      <c r="BY595" s="1306"/>
      <c r="BZ595" s="1306">
        <f t="shared" si="9"/>
        <v>0</v>
      </c>
      <c r="CA595" s="1306"/>
      <c r="CB595" s="1306"/>
      <c r="CC595" s="1306"/>
      <c r="CD595" s="1306"/>
      <c r="CE595" s="1557">
        <f t="shared" si="10"/>
        <v>0</v>
      </c>
      <c r="CF595" s="1557"/>
      <c r="CG595" s="1557"/>
      <c r="CH595" s="1557"/>
      <c r="CI595" s="1557"/>
      <c r="CJ595" s="1557">
        <f t="shared" si="11"/>
        <v>0</v>
      </c>
      <c r="CK595" s="1557"/>
      <c r="CL595" s="1557"/>
      <c r="CM595" s="1557"/>
      <c r="CN595" s="1557"/>
      <c r="CO595" s="1557">
        <f t="shared" si="12"/>
        <v>0</v>
      </c>
      <c r="CP595" s="1557"/>
      <c r="CQ595" s="1557"/>
      <c r="CR595" s="1557"/>
      <c r="CS595" s="1557"/>
      <c r="CT595" s="1557">
        <f t="shared" si="13"/>
        <v>0</v>
      </c>
      <c r="CU595" s="1557"/>
      <c r="CV595" s="1557"/>
      <c r="CW595" s="1557"/>
      <c r="CX595" s="1557"/>
      <c r="CY595" s="1557">
        <f t="shared" si="14"/>
        <v>0</v>
      </c>
      <c r="CZ595" s="1557"/>
      <c r="DA595" s="1557"/>
      <c r="DB595" s="1557"/>
      <c r="DC595" s="1557"/>
      <c r="DD595" s="1557">
        <f t="shared" si="15"/>
        <v>0</v>
      </c>
      <c r="DE595" s="1557"/>
      <c r="DF595" s="1557"/>
      <c r="DG595" s="1557"/>
      <c r="DH595" s="1557"/>
    </row>
    <row r="596" spans="1:112" ht="12.75">
      <c r="A596" s="39"/>
      <c r="B596" s="15" t="s">
        <v>341</v>
      </c>
      <c r="G596" s="1128"/>
      <c r="H596" s="1128"/>
      <c r="I596" s="1128"/>
      <c r="J596" s="1128"/>
      <c r="K596" s="1128"/>
      <c r="L596" s="1128"/>
      <c r="O596" s="144" t="s">
        <v>223</v>
      </c>
      <c r="P596" s="1151"/>
      <c r="Q596" s="1151"/>
      <c r="R596" s="1151"/>
      <c r="T596" s="39"/>
      <c r="U596" s="15" t="s">
        <v>341</v>
      </c>
      <c r="Z596" s="1128"/>
      <c r="AA596" s="1128"/>
      <c r="AB596" s="1128"/>
      <c r="AC596" s="1128"/>
      <c r="AD596" s="1128"/>
      <c r="AE596" s="1128"/>
      <c r="AH596" s="144" t="s">
        <v>223</v>
      </c>
      <c r="AI596" s="1151"/>
      <c r="AJ596" s="1151"/>
      <c r="AK596" s="1151"/>
      <c r="AM596" s="62"/>
      <c r="AN596" s="62"/>
      <c r="AO596" s="62"/>
      <c r="AP596" s="62"/>
      <c r="AQ596" s="62"/>
      <c r="AR596" s="1280">
        <f t="shared" si="0"/>
        <v>0</v>
      </c>
      <c r="AS596" s="1281"/>
      <c r="AT596" s="1312">
        <f t="shared" si="1"/>
        <v>0</v>
      </c>
      <c r="AU596" s="1313"/>
      <c r="AV596" s="1280">
        <f t="shared" si="2"/>
        <v>0</v>
      </c>
      <c r="AW596" s="1281"/>
      <c r="AX596" s="1312">
        <f t="shared" si="3"/>
        <v>0</v>
      </c>
      <c r="AY596" s="1313"/>
      <c r="AZ596" s="62"/>
      <c r="BA596" s="1312">
        <f t="shared" si="4"/>
        <v>0</v>
      </c>
      <c r="BB596" s="1314"/>
      <c r="BC596" s="1314"/>
      <c r="BD596" s="1314"/>
      <c r="BE596" s="1313"/>
      <c r="BF596" s="1306">
        <f t="shared" si="5"/>
        <v>0</v>
      </c>
      <c r="BG596" s="1306"/>
      <c r="BH596" s="1306"/>
      <c r="BI596" s="1306"/>
      <c r="BJ596" s="1306"/>
      <c r="BK596" s="1306">
        <f t="shared" si="6"/>
        <v>0</v>
      </c>
      <c r="BL596" s="1306"/>
      <c r="BM596" s="1306"/>
      <c r="BN596" s="1306"/>
      <c r="BO596" s="1306"/>
      <c r="BP596" s="1306">
        <f t="shared" si="7"/>
        <v>0</v>
      </c>
      <c r="BQ596" s="1306"/>
      <c r="BR596" s="1306"/>
      <c r="BS596" s="1306"/>
      <c r="BT596" s="1306"/>
      <c r="BU596" s="1306">
        <f t="shared" si="8"/>
        <v>0</v>
      </c>
      <c r="BV596" s="1306"/>
      <c r="BW596" s="1306"/>
      <c r="BX596" s="1306"/>
      <c r="BY596" s="1306"/>
      <c r="BZ596" s="1306">
        <f t="shared" si="9"/>
        <v>0</v>
      </c>
      <c r="CA596" s="1306"/>
      <c r="CB596" s="1306"/>
      <c r="CC596" s="1306"/>
      <c r="CD596" s="1306"/>
      <c r="CE596" s="1557">
        <f t="shared" si="10"/>
        <v>0</v>
      </c>
      <c r="CF596" s="1557"/>
      <c r="CG596" s="1557"/>
      <c r="CH596" s="1557"/>
      <c r="CI596" s="1557"/>
      <c r="CJ596" s="1557">
        <f t="shared" si="11"/>
        <v>0</v>
      </c>
      <c r="CK596" s="1557"/>
      <c r="CL596" s="1557"/>
      <c r="CM596" s="1557"/>
      <c r="CN596" s="1557"/>
      <c r="CO596" s="1557">
        <f t="shared" si="12"/>
        <v>0</v>
      </c>
      <c r="CP596" s="1557"/>
      <c r="CQ596" s="1557"/>
      <c r="CR596" s="1557"/>
      <c r="CS596" s="1557"/>
      <c r="CT596" s="1557">
        <f t="shared" si="13"/>
        <v>0</v>
      </c>
      <c r="CU596" s="1557"/>
      <c r="CV596" s="1557"/>
      <c r="CW596" s="1557"/>
      <c r="CX596" s="1557"/>
      <c r="CY596" s="1557">
        <f t="shared" si="14"/>
        <v>0</v>
      </c>
      <c r="CZ596" s="1557"/>
      <c r="DA596" s="1557"/>
      <c r="DB596" s="1557"/>
      <c r="DC596" s="1557"/>
      <c r="DD596" s="1557">
        <f t="shared" si="15"/>
        <v>0</v>
      </c>
      <c r="DE596" s="1557"/>
      <c r="DF596" s="1557"/>
      <c r="DG596" s="1557"/>
      <c r="DH596" s="1557"/>
    </row>
    <row r="597" spans="1:112" s="8" customFormat="1" ht="12.75">
      <c r="A597" s="39"/>
      <c r="B597" s="15" t="s">
        <v>21</v>
      </c>
      <c r="C597" s="15"/>
      <c r="D597" s="15"/>
      <c r="E597" s="15"/>
      <c r="F597" s="15"/>
      <c r="G597" s="15"/>
      <c r="H597" s="1106"/>
      <c r="I597" s="1106"/>
      <c r="J597" s="1106"/>
      <c r="K597" s="1106"/>
      <c r="L597" s="1106"/>
      <c r="M597" s="1106"/>
      <c r="N597" s="1106"/>
      <c r="O597" s="1106"/>
      <c r="P597" s="1106"/>
      <c r="Q597" s="1106"/>
      <c r="R597" s="1106"/>
      <c r="S597" s="15"/>
      <c r="T597" s="39"/>
      <c r="U597" s="15" t="s">
        <v>21</v>
      </c>
      <c r="V597" s="15"/>
      <c r="W597" s="15"/>
      <c r="X597" s="15"/>
      <c r="Y597" s="15"/>
      <c r="Z597" s="15"/>
      <c r="AA597" s="1106"/>
      <c r="AB597" s="1106"/>
      <c r="AC597" s="1106"/>
      <c r="AD597" s="1106"/>
      <c r="AE597" s="1106"/>
      <c r="AF597" s="1106"/>
      <c r="AG597" s="1106"/>
      <c r="AH597" s="1106"/>
      <c r="AI597" s="1106"/>
      <c r="AJ597" s="1106"/>
      <c r="AK597" s="1106"/>
      <c r="AL597" s="15"/>
      <c r="AM597" s="62"/>
      <c r="AN597" s="62"/>
      <c r="AO597" s="62"/>
      <c r="AP597" s="62"/>
      <c r="AQ597" s="62"/>
      <c r="AR597" s="1280">
        <f t="shared" si="0"/>
        <v>0</v>
      </c>
      <c r="AS597" s="1281"/>
      <c r="AT597" s="1312">
        <f t="shared" si="1"/>
        <v>0</v>
      </c>
      <c r="AU597" s="1313"/>
      <c r="AV597" s="1280">
        <f t="shared" si="2"/>
        <v>0</v>
      </c>
      <c r="AW597" s="1281"/>
      <c r="AX597" s="1312">
        <f t="shared" si="3"/>
        <v>0</v>
      </c>
      <c r="AY597" s="1313"/>
      <c r="AZ597" s="62"/>
      <c r="BA597" s="1312">
        <f t="shared" si="4"/>
        <v>0</v>
      </c>
      <c r="BB597" s="1314"/>
      <c r="BC597" s="1314"/>
      <c r="BD597" s="1314"/>
      <c r="BE597" s="1313"/>
      <c r="BF597" s="1306">
        <f t="shared" si="5"/>
        <v>0</v>
      </c>
      <c r="BG597" s="1306"/>
      <c r="BH597" s="1306"/>
      <c r="BI597" s="1306"/>
      <c r="BJ597" s="1306"/>
      <c r="BK597" s="1306">
        <f t="shared" si="6"/>
        <v>0</v>
      </c>
      <c r="BL597" s="1306"/>
      <c r="BM597" s="1306"/>
      <c r="BN597" s="1306"/>
      <c r="BO597" s="1306"/>
      <c r="BP597" s="1306">
        <f t="shared" si="7"/>
        <v>0</v>
      </c>
      <c r="BQ597" s="1306"/>
      <c r="BR597" s="1306"/>
      <c r="BS597" s="1306"/>
      <c r="BT597" s="1306"/>
      <c r="BU597" s="1306">
        <f t="shared" si="8"/>
        <v>0</v>
      </c>
      <c r="BV597" s="1306"/>
      <c r="BW597" s="1306"/>
      <c r="BX597" s="1306"/>
      <c r="BY597" s="1306"/>
      <c r="BZ597" s="1306">
        <f t="shared" si="9"/>
        <v>0</v>
      </c>
      <c r="CA597" s="1306"/>
      <c r="CB597" s="1306"/>
      <c r="CC597" s="1306"/>
      <c r="CD597" s="1306"/>
      <c r="CE597" s="1557">
        <f t="shared" si="10"/>
        <v>0</v>
      </c>
      <c r="CF597" s="1557"/>
      <c r="CG597" s="1557"/>
      <c r="CH597" s="1557"/>
      <c r="CI597" s="1557"/>
      <c r="CJ597" s="1557">
        <f t="shared" si="11"/>
        <v>0</v>
      </c>
      <c r="CK597" s="1557"/>
      <c r="CL597" s="1557"/>
      <c r="CM597" s="1557"/>
      <c r="CN597" s="1557"/>
      <c r="CO597" s="1557">
        <f t="shared" si="12"/>
        <v>0</v>
      </c>
      <c r="CP597" s="1557"/>
      <c r="CQ597" s="1557"/>
      <c r="CR597" s="1557"/>
      <c r="CS597" s="1557"/>
      <c r="CT597" s="1557">
        <f t="shared" si="13"/>
        <v>0</v>
      </c>
      <c r="CU597" s="1557"/>
      <c r="CV597" s="1557"/>
      <c r="CW597" s="1557"/>
      <c r="CX597" s="1557"/>
      <c r="CY597" s="1557">
        <f t="shared" si="14"/>
        <v>0</v>
      </c>
      <c r="CZ597" s="1557"/>
      <c r="DA597" s="1557"/>
      <c r="DB597" s="1557"/>
      <c r="DC597" s="1557"/>
      <c r="DD597" s="1557">
        <f t="shared" si="15"/>
        <v>0</v>
      </c>
      <c r="DE597" s="1557"/>
      <c r="DF597" s="1557"/>
      <c r="DG597" s="1557"/>
      <c r="DH597" s="1557"/>
    </row>
    <row r="598" spans="1:112" s="8" customFormat="1" ht="12.75">
      <c r="A598" s="39"/>
      <c r="B598" s="15" t="s">
        <v>23</v>
      </c>
      <c r="C598" s="15"/>
      <c r="D598" s="15"/>
      <c r="E598" s="15"/>
      <c r="F598" s="15"/>
      <c r="G598" s="15"/>
      <c r="H598" s="15"/>
      <c r="I598" s="15"/>
      <c r="J598" s="15"/>
      <c r="K598" s="15"/>
      <c r="L598" s="15"/>
      <c r="M598" s="15"/>
      <c r="N598" s="1117" t="s">
        <v>754</v>
      </c>
      <c r="O598" s="1117"/>
      <c r="P598" s="15"/>
      <c r="Q598" s="15"/>
      <c r="R598" s="15"/>
      <c r="S598" s="15"/>
      <c r="T598" s="39"/>
      <c r="U598" s="15" t="s">
        <v>23</v>
      </c>
      <c r="V598" s="15"/>
      <c r="W598" s="15"/>
      <c r="X598" s="15"/>
      <c r="Y598" s="15"/>
      <c r="Z598" s="15"/>
      <c r="AA598" s="15"/>
      <c r="AB598" s="15"/>
      <c r="AC598" s="15"/>
      <c r="AD598" s="15"/>
      <c r="AE598" s="15"/>
      <c r="AF598" s="15"/>
      <c r="AG598" s="1117" t="s">
        <v>754</v>
      </c>
      <c r="AH598" s="1117"/>
      <c r="AI598" s="15"/>
      <c r="AJ598" s="15"/>
      <c r="AK598" s="15"/>
      <c r="AL598" s="15"/>
      <c r="AM598" s="62"/>
      <c r="AN598" s="62"/>
      <c r="AO598" s="62"/>
      <c r="AP598" s="62"/>
      <c r="AQ598" s="62"/>
      <c r="AR598" s="1280">
        <f t="shared" si="0"/>
        <v>0</v>
      </c>
      <c r="AS598" s="1281"/>
      <c r="AT598" s="1312">
        <f t="shared" si="1"/>
        <v>0</v>
      </c>
      <c r="AU598" s="1313"/>
      <c r="AV598" s="1280">
        <f t="shared" si="2"/>
        <v>0</v>
      </c>
      <c r="AW598" s="1281"/>
      <c r="AX598" s="1312">
        <f t="shared" si="3"/>
        <v>0</v>
      </c>
      <c r="AY598" s="1313"/>
      <c r="AZ598" s="62"/>
      <c r="BA598" s="1312">
        <f t="shared" si="4"/>
        <v>0</v>
      </c>
      <c r="BB598" s="1314"/>
      <c r="BC598" s="1314"/>
      <c r="BD598" s="1314"/>
      <c r="BE598" s="1313"/>
      <c r="BF598" s="1306">
        <f t="shared" si="5"/>
        <v>0</v>
      </c>
      <c r="BG598" s="1306"/>
      <c r="BH598" s="1306"/>
      <c r="BI598" s="1306"/>
      <c r="BJ598" s="1306"/>
      <c r="BK598" s="1306">
        <f t="shared" si="6"/>
        <v>0</v>
      </c>
      <c r="BL598" s="1306"/>
      <c r="BM598" s="1306"/>
      <c r="BN598" s="1306"/>
      <c r="BO598" s="1306"/>
      <c r="BP598" s="1306">
        <f t="shared" si="7"/>
        <v>0</v>
      </c>
      <c r="BQ598" s="1306"/>
      <c r="BR598" s="1306"/>
      <c r="BS598" s="1306"/>
      <c r="BT598" s="1306"/>
      <c r="BU598" s="1306">
        <f t="shared" si="8"/>
        <v>0</v>
      </c>
      <c r="BV598" s="1306"/>
      <c r="BW598" s="1306"/>
      <c r="BX598" s="1306"/>
      <c r="BY598" s="1306"/>
      <c r="BZ598" s="1306">
        <f t="shared" si="9"/>
        <v>0</v>
      </c>
      <c r="CA598" s="1306"/>
      <c r="CB598" s="1306"/>
      <c r="CC598" s="1306"/>
      <c r="CD598" s="1306"/>
      <c r="CE598" s="1557">
        <f t="shared" si="10"/>
        <v>0</v>
      </c>
      <c r="CF598" s="1557"/>
      <c r="CG598" s="1557"/>
      <c r="CH598" s="1557"/>
      <c r="CI598" s="1557"/>
      <c r="CJ598" s="1557">
        <f t="shared" si="11"/>
        <v>0</v>
      </c>
      <c r="CK598" s="1557"/>
      <c r="CL598" s="1557"/>
      <c r="CM598" s="1557"/>
      <c r="CN598" s="1557"/>
      <c r="CO598" s="1557">
        <f t="shared" si="12"/>
        <v>0</v>
      </c>
      <c r="CP598" s="1557"/>
      <c r="CQ598" s="1557"/>
      <c r="CR598" s="1557"/>
      <c r="CS598" s="1557"/>
      <c r="CT598" s="1557">
        <f t="shared" si="13"/>
        <v>0</v>
      </c>
      <c r="CU598" s="1557"/>
      <c r="CV598" s="1557"/>
      <c r="CW598" s="1557"/>
      <c r="CX598" s="1557"/>
      <c r="CY598" s="1557">
        <f t="shared" si="14"/>
        <v>0</v>
      </c>
      <c r="CZ598" s="1557"/>
      <c r="DA598" s="1557"/>
      <c r="DB598" s="1557"/>
      <c r="DC598" s="1557"/>
      <c r="DD598" s="1557">
        <f t="shared" si="15"/>
        <v>0</v>
      </c>
      <c r="DE598" s="1557"/>
      <c r="DF598" s="1557"/>
      <c r="DG598" s="1557"/>
      <c r="DH598" s="1557"/>
    </row>
    <row r="599" spans="1:112" s="8" customFormat="1" ht="12.75">
      <c r="A599" s="39"/>
      <c r="B599" s="15"/>
      <c r="C599" s="15"/>
      <c r="D599" s="15"/>
      <c r="E599" s="15"/>
      <c r="F599" s="15"/>
      <c r="G599" s="15"/>
      <c r="H599" s="15"/>
      <c r="I599" s="15"/>
      <c r="J599" s="15"/>
      <c r="K599" s="15"/>
      <c r="L599" s="15"/>
      <c r="M599" s="15"/>
      <c r="N599" s="15"/>
      <c r="O599" s="15"/>
      <c r="P599" s="15"/>
      <c r="Q599" s="15"/>
      <c r="R599" s="15"/>
      <c r="S599" s="15"/>
      <c r="T599" s="39"/>
      <c r="U599" s="15"/>
      <c r="V599" s="15"/>
      <c r="W599" s="15"/>
      <c r="X599" s="15"/>
      <c r="Y599" s="15"/>
      <c r="Z599" s="15"/>
      <c r="AA599" s="15"/>
      <c r="AB599" s="15"/>
      <c r="AC599" s="15"/>
      <c r="AD599" s="15"/>
      <c r="AE599" s="15"/>
      <c r="AF599" s="15"/>
      <c r="AG599" s="15"/>
      <c r="AH599" s="15"/>
      <c r="AI599" s="15"/>
      <c r="AJ599" s="15"/>
      <c r="AK599" s="15"/>
      <c r="AL599" s="15"/>
      <c r="AM599" s="62"/>
      <c r="AN599" s="62"/>
      <c r="AO599" s="62"/>
      <c r="AP599" s="62"/>
      <c r="AQ599" s="62"/>
      <c r="AR599" s="1280">
        <f t="shared" si="0"/>
        <v>0</v>
      </c>
      <c r="AS599" s="1281"/>
      <c r="AT599" s="1312">
        <f t="shared" si="1"/>
        <v>0</v>
      </c>
      <c r="AU599" s="1313"/>
      <c r="AV599" s="1280">
        <f t="shared" si="2"/>
        <v>0</v>
      </c>
      <c r="AW599" s="1281"/>
      <c r="AX599" s="1312">
        <f t="shared" si="3"/>
        <v>0</v>
      </c>
      <c r="AY599" s="1313"/>
      <c r="AZ599" s="62"/>
      <c r="BA599" s="1312">
        <f t="shared" si="4"/>
        <v>0</v>
      </c>
      <c r="BB599" s="1314"/>
      <c r="BC599" s="1314"/>
      <c r="BD599" s="1314"/>
      <c r="BE599" s="1313"/>
      <c r="BF599" s="1306">
        <f t="shared" si="5"/>
        <v>0</v>
      </c>
      <c r="BG599" s="1306"/>
      <c r="BH599" s="1306"/>
      <c r="BI599" s="1306"/>
      <c r="BJ599" s="1306"/>
      <c r="BK599" s="1306">
        <f t="shared" si="6"/>
        <v>0</v>
      </c>
      <c r="BL599" s="1306"/>
      <c r="BM599" s="1306"/>
      <c r="BN599" s="1306"/>
      <c r="BO599" s="1306"/>
      <c r="BP599" s="1306">
        <f t="shared" si="7"/>
        <v>0</v>
      </c>
      <c r="BQ599" s="1306"/>
      <c r="BR599" s="1306"/>
      <c r="BS599" s="1306"/>
      <c r="BT599" s="1306"/>
      <c r="BU599" s="1306">
        <f t="shared" si="8"/>
        <v>0</v>
      </c>
      <c r="BV599" s="1306"/>
      <c r="BW599" s="1306"/>
      <c r="BX599" s="1306"/>
      <c r="BY599" s="1306"/>
      <c r="BZ599" s="1306">
        <f t="shared" si="9"/>
        <v>0</v>
      </c>
      <c r="CA599" s="1306"/>
      <c r="CB599" s="1306"/>
      <c r="CC599" s="1306"/>
      <c r="CD599" s="1306"/>
      <c r="CE599" s="1557">
        <f t="shared" si="10"/>
        <v>0</v>
      </c>
      <c r="CF599" s="1557"/>
      <c r="CG599" s="1557"/>
      <c r="CH599" s="1557"/>
      <c r="CI599" s="1557"/>
      <c r="CJ599" s="1557">
        <f t="shared" si="11"/>
        <v>0</v>
      </c>
      <c r="CK599" s="1557"/>
      <c r="CL599" s="1557"/>
      <c r="CM599" s="1557"/>
      <c r="CN599" s="1557"/>
      <c r="CO599" s="1557">
        <f t="shared" si="12"/>
        <v>0</v>
      </c>
      <c r="CP599" s="1557"/>
      <c r="CQ599" s="1557"/>
      <c r="CR599" s="1557"/>
      <c r="CS599" s="1557"/>
      <c r="CT599" s="1557">
        <f t="shared" si="13"/>
        <v>0</v>
      </c>
      <c r="CU599" s="1557"/>
      <c r="CV599" s="1557"/>
      <c r="CW599" s="1557"/>
      <c r="CX599" s="1557"/>
      <c r="CY599" s="1557">
        <f t="shared" si="14"/>
        <v>0</v>
      </c>
      <c r="CZ599" s="1557"/>
      <c r="DA599" s="1557"/>
      <c r="DB599" s="1557"/>
      <c r="DC599" s="1557"/>
      <c r="DD599" s="1557">
        <f t="shared" si="15"/>
        <v>0</v>
      </c>
      <c r="DE599" s="1557"/>
      <c r="DF599" s="1557"/>
      <c r="DG599" s="1557"/>
      <c r="DH599" s="1557"/>
    </row>
    <row r="600" spans="1:112" ht="12.75">
      <c r="A600" s="91" t="s">
        <v>398</v>
      </c>
      <c r="B600" s="15" t="s">
        <v>538</v>
      </c>
      <c r="G600" s="1282">
        <f>C555</f>
        <v>0</v>
      </c>
      <c r="H600" s="1282"/>
      <c r="I600" s="1282"/>
      <c r="J600" s="1282"/>
      <c r="K600" s="1282"/>
      <c r="L600" s="1282"/>
      <c r="M600" s="1282"/>
      <c r="N600" s="1282"/>
      <c r="O600" s="1282"/>
      <c r="P600" s="1282"/>
      <c r="Q600" s="1282"/>
      <c r="R600" s="1282"/>
      <c r="T600" s="91" t="s">
        <v>399</v>
      </c>
      <c r="U600" s="15" t="s">
        <v>538</v>
      </c>
      <c r="Z600" s="1282">
        <f>C556</f>
        <v>0</v>
      </c>
      <c r="AA600" s="1282"/>
      <c r="AB600" s="1282"/>
      <c r="AC600" s="1282"/>
      <c r="AD600" s="1282"/>
      <c r="AE600" s="1282"/>
      <c r="AF600" s="1282"/>
      <c r="AG600" s="1282"/>
      <c r="AH600" s="1282"/>
      <c r="AI600" s="1282"/>
      <c r="AJ600" s="1282"/>
      <c r="AK600" s="1282"/>
      <c r="AM600" s="62"/>
      <c r="AN600" s="62"/>
      <c r="AO600" s="62"/>
      <c r="AP600" s="62"/>
      <c r="AQ600" s="62"/>
      <c r="AR600" s="1280">
        <f t="shared" si="0"/>
        <v>0</v>
      </c>
      <c r="AS600" s="1281"/>
      <c r="AT600" s="1312">
        <f t="shared" si="1"/>
        <v>0</v>
      </c>
      <c r="AU600" s="1313"/>
      <c r="AV600" s="1280">
        <f t="shared" si="2"/>
        <v>0</v>
      </c>
      <c r="AW600" s="1281"/>
      <c r="AX600" s="1312">
        <f t="shared" si="3"/>
        <v>0</v>
      </c>
      <c r="AY600" s="1313"/>
      <c r="AZ600" s="62"/>
      <c r="BA600" s="1312">
        <f t="shared" si="4"/>
        <v>0</v>
      </c>
      <c r="BB600" s="1314"/>
      <c r="BC600" s="1314"/>
      <c r="BD600" s="1314"/>
      <c r="BE600" s="1313"/>
      <c r="BF600" s="1306">
        <f t="shared" si="5"/>
        <v>0</v>
      </c>
      <c r="BG600" s="1306"/>
      <c r="BH600" s="1306"/>
      <c r="BI600" s="1306"/>
      <c r="BJ600" s="1306"/>
      <c r="BK600" s="1306">
        <f t="shared" si="6"/>
        <v>0</v>
      </c>
      <c r="BL600" s="1306"/>
      <c r="BM600" s="1306"/>
      <c r="BN600" s="1306"/>
      <c r="BO600" s="1306"/>
      <c r="BP600" s="1306">
        <f t="shared" si="7"/>
        <v>0</v>
      </c>
      <c r="BQ600" s="1306"/>
      <c r="BR600" s="1306"/>
      <c r="BS600" s="1306"/>
      <c r="BT600" s="1306"/>
      <c r="BU600" s="1306">
        <f t="shared" si="8"/>
        <v>0</v>
      </c>
      <c r="BV600" s="1306"/>
      <c r="BW600" s="1306"/>
      <c r="BX600" s="1306"/>
      <c r="BY600" s="1306"/>
      <c r="BZ600" s="1306">
        <f t="shared" si="9"/>
        <v>0</v>
      </c>
      <c r="CA600" s="1306"/>
      <c r="CB600" s="1306"/>
      <c r="CC600" s="1306"/>
      <c r="CD600" s="1306"/>
      <c r="CE600" s="1557">
        <f t="shared" si="10"/>
        <v>0</v>
      </c>
      <c r="CF600" s="1557"/>
      <c r="CG600" s="1557"/>
      <c r="CH600" s="1557"/>
      <c r="CI600" s="1557"/>
      <c r="CJ600" s="1557">
        <f t="shared" si="11"/>
        <v>0</v>
      </c>
      <c r="CK600" s="1557"/>
      <c r="CL600" s="1557"/>
      <c r="CM600" s="1557"/>
      <c r="CN600" s="1557"/>
      <c r="CO600" s="1557">
        <f t="shared" si="12"/>
        <v>0</v>
      </c>
      <c r="CP600" s="1557"/>
      <c r="CQ600" s="1557"/>
      <c r="CR600" s="1557"/>
      <c r="CS600" s="1557"/>
      <c r="CT600" s="1557">
        <f t="shared" si="13"/>
        <v>0</v>
      </c>
      <c r="CU600" s="1557"/>
      <c r="CV600" s="1557"/>
      <c r="CW600" s="1557"/>
      <c r="CX600" s="1557"/>
      <c r="CY600" s="1557">
        <f t="shared" si="14"/>
        <v>0</v>
      </c>
      <c r="CZ600" s="1557"/>
      <c r="DA600" s="1557"/>
      <c r="DB600" s="1557"/>
      <c r="DC600" s="1557"/>
      <c r="DD600" s="1557">
        <f t="shared" si="15"/>
        <v>0</v>
      </c>
      <c r="DE600" s="1557"/>
      <c r="DF600" s="1557"/>
      <c r="DG600" s="1557"/>
      <c r="DH600" s="1557"/>
    </row>
    <row r="601" spans="1:112" ht="12.75">
      <c r="B601" s="15" t="s">
        <v>93</v>
      </c>
      <c r="G601" s="1106"/>
      <c r="H601" s="1106"/>
      <c r="I601" s="1106"/>
      <c r="J601" s="1106"/>
      <c r="K601" s="1106"/>
      <c r="L601" s="1106"/>
      <c r="M601" s="1106"/>
      <c r="N601" s="1106"/>
      <c r="O601" s="1106"/>
      <c r="P601" s="1106"/>
      <c r="Q601" s="1106"/>
      <c r="R601" s="1106"/>
      <c r="U601" s="15" t="s">
        <v>93</v>
      </c>
      <c r="Z601" s="1106"/>
      <c r="AA601" s="1106"/>
      <c r="AB601" s="1106"/>
      <c r="AC601" s="1106"/>
      <c r="AD601" s="1106"/>
      <c r="AE601" s="1106"/>
      <c r="AF601" s="1106"/>
      <c r="AG601" s="1106"/>
      <c r="AH601" s="1106"/>
      <c r="AI601" s="1106"/>
      <c r="AJ601" s="1106"/>
      <c r="AK601" s="1106"/>
      <c r="AM601" s="62"/>
      <c r="AN601" s="62"/>
      <c r="AO601" s="62"/>
      <c r="AP601" s="62"/>
      <c r="AQ601" s="62"/>
      <c r="AR601" s="1280">
        <f t="shared" si="0"/>
        <v>0</v>
      </c>
      <c r="AS601" s="1281"/>
      <c r="AT601" s="1312">
        <f t="shared" si="1"/>
        <v>0</v>
      </c>
      <c r="AU601" s="1313"/>
      <c r="AV601" s="1280">
        <f t="shared" si="2"/>
        <v>0</v>
      </c>
      <c r="AW601" s="1281"/>
      <c r="AX601" s="1312">
        <f t="shared" si="3"/>
        <v>0</v>
      </c>
      <c r="AY601" s="1313"/>
      <c r="AZ601" s="62"/>
      <c r="BA601" s="1312">
        <f t="shared" si="4"/>
        <v>0</v>
      </c>
      <c r="BB601" s="1314"/>
      <c r="BC601" s="1314"/>
      <c r="BD601" s="1314"/>
      <c r="BE601" s="1313"/>
      <c r="BF601" s="1306">
        <f t="shared" si="5"/>
        <v>0</v>
      </c>
      <c r="BG601" s="1306"/>
      <c r="BH601" s="1306"/>
      <c r="BI601" s="1306"/>
      <c r="BJ601" s="1306"/>
      <c r="BK601" s="1306">
        <f t="shared" si="6"/>
        <v>0</v>
      </c>
      <c r="BL601" s="1306"/>
      <c r="BM601" s="1306"/>
      <c r="BN601" s="1306"/>
      <c r="BO601" s="1306"/>
      <c r="BP601" s="1306">
        <f t="shared" si="7"/>
        <v>0</v>
      </c>
      <c r="BQ601" s="1306"/>
      <c r="BR601" s="1306"/>
      <c r="BS601" s="1306"/>
      <c r="BT601" s="1306"/>
      <c r="BU601" s="1306">
        <f t="shared" si="8"/>
        <v>0</v>
      </c>
      <c r="BV601" s="1306"/>
      <c r="BW601" s="1306"/>
      <c r="BX601" s="1306"/>
      <c r="BY601" s="1306"/>
      <c r="BZ601" s="1306">
        <f t="shared" si="9"/>
        <v>0</v>
      </c>
      <c r="CA601" s="1306"/>
      <c r="CB601" s="1306"/>
      <c r="CC601" s="1306"/>
      <c r="CD601" s="1306"/>
      <c r="CE601" s="1557">
        <f t="shared" si="10"/>
        <v>0</v>
      </c>
      <c r="CF601" s="1557"/>
      <c r="CG601" s="1557"/>
      <c r="CH601" s="1557"/>
      <c r="CI601" s="1557"/>
      <c r="CJ601" s="1557">
        <f t="shared" si="11"/>
        <v>0</v>
      </c>
      <c r="CK601" s="1557"/>
      <c r="CL601" s="1557"/>
      <c r="CM601" s="1557"/>
      <c r="CN601" s="1557"/>
      <c r="CO601" s="1557">
        <f t="shared" si="12"/>
        <v>0</v>
      </c>
      <c r="CP601" s="1557"/>
      <c r="CQ601" s="1557"/>
      <c r="CR601" s="1557"/>
      <c r="CS601" s="1557"/>
      <c r="CT601" s="1557">
        <f t="shared" si="13"/>
        <v>0</v>
      </c>
      <c r="CU601" s="1557"/>
      <c r="CV601" s="1557"/>
      <c r="CW601" s="1557"/>
      <c r="CX601" s="1557"/>
      <c r="CY601" s="1557">
        <f t="shared" si="14"/>
        <v>0</v>
      </c>
      <c r="CZ601" s="1557"/>
      <c r="DA601" s="1557"/>
      <c r="DB601" s="1557"/>
      <c r="DC601" s="1557"/>
      <c r="DD601" s="1557">
        <f t="shared" si="15"/>
        <v>0</v>
      </c>
      <c r="DE601" s="1557"/>
      <c r="DF601" s="1557"/>
      <c r="DG601" s="1557"/>
      <c r="DH601" s="1557"/>
    </row>
    <row r="602" spans="1:112" ht="12.75">
      <c r="B602" s="15" t="s">
        <v>660</v>
      </c>
      <c r="G602" s="1106"/>
      <c r="H602" s="1106"/>
      <c r="I602" s="1106"/>
      <c r="J602" s="1106"/>
      <c r="K602" s="1106"/>
      <c r="L602" s="1106"/>
      <c r="M602" s="1106"/>
      <c r="N602" s="1106"/>
      <c r="O602" s="1106"/>
      <c r="P602" s="1106"/>
      <c r="Q602" s="1106"/>
      <c r="R602" s="1106"/>
      <c r="U602" s="15" t="s">
        <v>660</v>
      </c>
      <c r="Z602" s="1105"/>
      <c r="AA602" s="1105"/>
      <c r="AB602" s="1105"/>
      <c r="AC602" s="1105"/>
      <c r="AD602" s="1105"/>
      <c r="AE602" s="1105"/>
      <c r="AF602" s="1105"/>
      <c r="AG602" s="1105"/>
      <c r="AH602" s="1105"/>
      <c r="AI602" s="1105"/>
      <c r="AJ602" s="1105"/>
      <c r="AK602" s="1105"/>
      <c r="AM602" s="62"/>
      <c r="AN602" s="62"/>
      <c r="AO602" s="62"/>
      <c r="AP602" s="62"/>
      <c r="AQ602" s="62"/>
      <c r="AR602" s="1280">
        <f t="shared" si="0"/>
        <v>0</v>
      </c>
      <c r="AS602" s="1281"/>
      <c r="AT602" s="1312">
        <f t="shared" si="1"/>
        <v>0</v>
      </c>
      <c r="AU602" s="1313"/>
      <c r="AV602" s="1280">
        <f t="shared" si="2"/>
        <v>0</v>
      </c>
      <c r="AW602" s="1281"/>
      <c r="AX602" s="1312">
        <f t="shared" si="3"/>
        <v>0</v>
      </c>
      <c r="AY602" s="1313"/>
      <c r="AZ602" s="62"/>
      <c r="BA602" s="1312">
        <f t="shared" si="4"/>
        <v>0</v>
      </c>
      <c r="BB602" s="1314"/>
      <c r="BC602" s="1314"/>
      <c r="BD602" s="1314"/>
      <c r="BE602" s="1313"/>
      <c r="BF602" s="1306">
        <f t="shared" si="5"/>
        <v>0</v>
      </c>
      <c r="BG602" s="1306"/>
      <c r="BH602" s="1306"/>
      <c r="BI602" s="1306"/>
      <c r="BJ602" s="1306"/>
      <c r="BK602" s="1306">
        <f t="shared" si="6"/>
        <v>0</v>
      </c>
      <c r="BL602" s="1306"/>
      <c r="BM602" s="1306"/>
      <c r="BN602" s="1306"/>
      <c r="BO602" s="1306"/>
      <c r="BP602" s="1306">
        <f t="shared" si="7"/>
        <v>0</v>
      </c>
      <c r="BQ602" s="1306"/>
      <c r="BR602" s="1306"/>
      <c r="BS602" s="1306"/>
      <c r="BT602" s="1306"/>
      <c r="BU602" s="1306">
        <f t="shared" si="8"/>
        <v>0</v>
      </c>
      <c r="BV602" s="1306"/>
      <c r="BW602" s="1306"/>
      <c r="BX602" s="1306"/>
      <c r="BY602" s="1306"/>
      <c r="BZ602" s="1306">
        <f t="shared" si="9"/>
        <v>0</v>
      </c>
      <c r="CA602" s="1306"/>
      <c r="CB602" s="1306"/>
      <c r="CC602" s="1306"/>
      <c r="CD602" s="1306"/>
      <c r="CE602" s="1557">
        <f t="shared" si="10"/>
        <v>0</v>
      </c>
      <c r="CF602" s="1557"/>
      <c r="CG602" s="1557"/>
      <c r="CH602" s="1557"/>
      <c r="CI602" s="1557"/>
      <c r="CJ602" s="1557">
        <f t="shared" si="11"/>
        <v>0</v>
      </c>
      <c r="CK602" s="1557"/>
      <c r="CL602" s="1557"/>
      <c r="CM602" s="1557"/>
      <c r="CN602" s="1557"/>
      <c r="CO602" s="1557">
        <f t="shared" si="12"/>
        <v>0</v>
      </c>
      <c r="CP602" s="1557"/>
      <c r="CQ602" s="1557"/>
      <c r="CR602" s="1557"/>
      <c r="CS602" s="1557"/>
      <c r="CT602" s="1557">
        <f t="shared" si="13"/>
        <v>0</v>
      </c>
      <c r="CU602" s="1557"/>
      <c r="CV602" s="1557"/>
      <c r="CW602" s="1557"/>
      <c r="CX602" s="1557"/>
      <c r="CY602" s="1557">
        <f t="shared" si="14"/>
        <v>0</v>
      </c>
      <c r="CZ602" s="1557"/>
      <c r="DA602" s="1557"/>
      <c r="DB602" s="1557"/>
      <c r="DC602" s="1557"/>
      <c r="DD602" s="1557">
        <f t="shared" si="15"/>
        <v>0</v>
      </c>
      <c r="DE602" s="1557"/>
      <c r="DF602" s="1557"/>
      <c r="DG602" s="1557"/>
      <c r="DH602" s="1557"/>
    </row>
    <row r="603" spans="1:112" ht="12.75">
      <c r="B603" s="15" t="s">
        <v>20</v>
      </c>
      <c r="G603" s="1106"/>
      <c r="H603" s="1106"/>
      <c r="I603" s="1106"/>
      <c r="J603" s="1106"/>
      <c r="K603" s="1106"/>
      <c r="L603" s="1106"/>
      <c r="M603" s="1106"/>
      <c r="N603" s="1106"/>
      <c r="O603" s="1106"/>
      <c r="P603" s="1106"/>
      <c r="Q603" s="1106"/>
      <c r="R603" s="1106"/>
      <c r="U603" s="15" t="s">
        <v>20</v>
      </c>
      <c r="Z603" s="1105"/>
      <c r="AA603" s="1105"/>
      <c r="AB603" s="1105"/>
      <c r="AC603" s="1105"/>
      <c r="AD603" s="1105"/>
      <c r="AE603" s="1105"/>
      <c r="AF603" s="1105"/>
      <c r="AG603" s="1105"/>
      <c r="AH603" s="1105"/>
      <c r="AI603" s="1105"/>
      <c r="AJ603" s="1105"/>
      <c r="AK603" s="1105"/>
      <c r="AM603" s="62"/>
      <c r="AN603" s="62"/>
      <c r="AO603" s="62"/>
      <c r="AP603" s="62"/>
      <c r="AQ603" s="62"/>
      <c r="AR603" s="1280">
        <f t="shared" si="0"/>
        <v>0</v>
      </c>
      <c r="AS603" s="1281"/>
      <c r="AT603" s="1312">
        <f t="shared" si="1"/>
        <v>0</v>
      </c>
      <c r="AU603" s="1313"/>
      <c r="AV603" s="1280">
        <f t="shared" si="2"/>
        <v>0</v>
      </c>
      <c r="AW603" s="1281"/>
      <c r="AX603" s="1312">
        <f t="shared" si="3"/>
        <v>0</v>
      </c>
      <c r="AY603" s="1313"/>
      <c r="AZ603" s="62"/>
      <c r="BA603" s="1312">
        <f t="shared" si="4"/>
        <v>0</v>
      </c>
      <c r="BB603" s="1314"/>
      <c r="BC603" s="1314"/>
      <c r="BD603" s="1314"/>
      <c r="BE603" s="1313"/>
      <c r="BF603" s="1306">
        <f t="shared" si="5"/>
        <v>0</v>
      </c>
      <c r="BG603" s="1306"/>
      <c r="BH603" s="1306"/>
      <c r="BI603" s="1306"/>
      <c r="BJ603" s="1306"/>
      <c r="BK603" s="1306">
        <f t="shared" si="6"/>
        <v>0</v>
      </c>
      <c r="BL603" s="1306"/>
      <c r="BM603" s="1306"/>
      <c r="BN603" s="1306"/>
      <c r="BO603" s="1306"/>
      <c r="BP603" s="1306">
        <f t="shared" si="7"/>
        <v>0</v>
      </c>
      <c r="BQ603" s="1306"/>
      <c r="BR603" s="1306"/>
      <c r="BS603" s="1306"/>
      <c r="BT603" s="1306"/>
      <c r="BU603" s="1306">
        <f t="shared" si="8"/>
        <v>0</v>
      </c>
      <c r="BV603" s="1306"/>
      <c r="BW603" s="1306"/>
      <c r="BX603" s="1306"/>
      <c r="BY603" s="1306"/>
      <c r="BZ603" s="1306">
        <f t="shared" si="9"/>
        <v>0</v>
      </c>
      <c r="CA603" s="1306"/>
      <c r="CB603" s="1306"/>
      <c r="CC603" s="1306"/>
      <c r="CD603" s="1306"/>
      <c r="CE603" s="1557">
        <f t="shared" si="10"/>
        <v>0</v>
      </c>
      <c r="CF603" s="1557"/>
      <c r="CG603" s="1557"/>
      <c r="CH603" s="1557"/>
      <c r="CI603" s="1557"/>
      <c r="CJ603" s="1557">
        <f t="shared" si="11"/>
        <v>0</v>
      </c>
      <c r="CK603" s="1557"/>
      <c r="CL603" s="1557"/>
      <c r="CM603" s="1557"/>
      <c r="CN603" s="1557"/>
      <c r="CO603" s="1557">
        <f t="shared" si="12"/>
        <v>0</v>
      </c>
      <c r="CP603" s="1557"/>
      <c r="CQ603" s="1557"/>
      <c r="CR603" s="1557"/>
      <c r="CS603" s="1557"/>
      <c r="CT603" s="1557">
        <f t="shared" si="13"/>
        <v>0</v>
      </c>
      <c r="CU603" s="1557"/>
      <c r="CV603" s="1557"/>
      <c r="CW603" s="1557"/>
      <c r="CX603" s="1557"/>
      <c r="CY603" s="1557">
        <f t="shared" si="14"/>
        <v>0</v>
      </c>
      <c r="CZ603" s="1557"/>
      <c r="DA603" s="1557"/>
      <c r="DB603" s="1557"/>
      <c r="DC603" s="1557"/>
      <c r="DD603" s="1557">
        <f t="shared" si="15"/>
        <v>0</v>
      </c>
      <c r="DE603" s="1557"/>
      <c r="DF603" s="1557"/>
      <c r="DG603" s="1557"/>
      <c r="DH603" s="1557"/>
    </row>
    <row r="604" spans="1:112" ht="12.75">
      <c r="B604" s="15" t="s">
        <v>341</v>
      </c>
      <c r="G604" s="1128"/>
      <c r="H604" s="1128"/>
      <c r="I604" s="1128"/>
      <c r="J604" s="1128"/>
      <c r="K604" s="1128"/>
      <c r="L604" s="1128"/>
      <c r="O604" s="144" t="s">
        <v>223</v>
      </c>
      <c r="P604" s="1151"/>
      <c r="Q604" s="1151"/>
      <c r="R604" s="1151"/>
      <c r="U604" s="15" t="s">
        <v>341</v>
      </c>
      <c r="Z604" s="1128"/>
      <c r="AA604" s="1128"/>
      <c r="AB604" s="1128"/>
      <c r="AC604" s="1128"/>
      <c r="AD604" s="1128"/>
      <c r="AE604" s="1128"/>
      <c r="AH604" s="144" t="s">
        <v>223</v>
      </c>
      <c r="AI604" s="1151"/>
      <c r="AJ604" s="1151"/>
      <c r="AK604" s="1151"/>
      <c r="AM604" s="62"/>
      <c r="AN604" s="62"/>
      <c r="AO604" s="62"/>
      <c r="AP604" s="62"/>
      <c r="AQ604" s="62"/>
      <c r="AR604" s="1280">
        <f t="shared" si="0"/>
        <v>0</v>
      </c>
      <c r="AS604" s="1281"/>
      <c r="AT604" s="1312">
        <f t="shared" si="1"/>
        <v>0</v>
      </c>
      <c r="AU604" s="1313"/>
      <c r="AV604" s="1280">
        <f t="shared" si="2"/>
        <v>0</v>
      </c>
      <c r="AW604" s="1281"/>
      <c r="AX604" s="1312">
        <f t="shared" si="3"/>
        <v>0</v>
      </c>
      <c r="AY604" s="1313"/>
      <c r="AZ604" s="62"/>
      <c r="BA604" s="1312">
        <f t="shared" si="4"/>
        <v>0</v>
      </c>
      <c r="BB604" s="1314"/>
      <c r="BC604" s="1314"/>
      <c r="BD604" s="1314"/>
      <c r="BE604" s="1313"/>
      <c r="BF604" s="1306">
        <f t="shared" si="5"/>
        <v>0</v>
      </c>
      <c r="BG604" s="1306"/>
      <c r="BH604" s="1306"/>
      <c r="BI604" s="1306"/>
      <c r="BJ604" s="1306"/>
      <c r="BK604" s="1306">
        <f t="shared" si="6"/>
        <v>0</v>
      </c>
      <c r="BL604" s="1306"/>
      <c r="BM604" s="1306"/>
      <c r="BN604" s="1306"/>
      <c r="BO604" s="1306"/>
      <c r="BP604" s="1306">
        <f t="shared" si="7"/>
        <v>0</v>
      </c>
      <c r="BQ604" s="1306"/>
      <c r="BR604" s="1306"/>
      <c r="BS604" s="1306"/>
      <c r="BT604" s="1306"/>
      <c r="BU604" s="1306">
        <f t="shared" si="8"/>
        <v>0</v>
      </c>
      <c r="BV604" s="1306"/>
      <c r="BW604" s="1306"/>
      <c r="BX604" s="1306"/>
      <c r="BY604" s="1306"/>
      <c r="BZ604" s="1306">
        <f t="shared" si="9"/>
        <v>0</v>
      </c>
      <c r="CA604" s="1306"/>
      <c r="CB604" s="1306"/>
      <c r="CC604" s="1306"/>
      <c r="CD604" s="1306"/>
      <c r="CE604" s="1557">
        <f t="shared" si="10"/>
        <v>0</v>
      </c>
      <c r="CF604" s="1557"/>
      <c r="CG604" s="1557"/>
      <c r="CH604" s="1557"/>
      <c r="CI604" s="1557"/>
      <c r="CJ604" s="1557">
        <f t="shared" si="11"/>
        <v>0</v>
      </c>
      <c r="CK604" s="1557"/>
      <c r="CL604" s="1557"/>
      <c r="CM604" s="1557"/>
      <c r="CN604" s="1557"/>
      <c r="CO604" s="1557">
        <f t="shared" si="12"/>
        <v>0</v>
      </c>
      <c r="CP604" s="1557"/>
      <c r="CQ604" s="1557"/>
      <c r="CR604" s="1557"/>
      <c r="CS604" s="1557"/>
      <c r="CT604" s="1557">
        <f t="shared" si="13"/>
        <v>0</v>
      </c>
      <c r="CU604" s="1557"/>
      <c r="CV604" s="1557"/>
      <c r="CW604" s="1557"/>
      <c r="CX604" s="1557"/>
      <c r="CY604" s="1557">
        <f t="shared" si="14"/>
        <v>0</v>
      </c>
      <c r="CZ604" s="1557"/>
      <c r="DA604" s="1557"/>
      <c r="DB604" s="1557"/>
      <c r="DC604" s="1557"/>
      <c r="DD604" s="1557">
        <f t="shared" si="15"/>
        <v>0</v>
      </c>
      <c r="DE604" s="1557"/>
      <c r="DF604" s="1557"/>
      <c r="DG604" s="1557"/>
      <c r="DH604" s="1557"/>
    </row>
    <row r="605" spans="1:112" ht="12.75">
      <c r="B605" s="15" t="s">
        <v>21</v>
      </c>
      <c r="H605" s="1106"/>
      <c r="I605" s="1106"/>
      <c r="J605" s="1106"/>
      <c r="K605" s="1106"/>
      <c r="L605" s="1106"/>
      <c r="M605" s="1106"/>
      <c r="N605" s="1106"/>
      <c r="O605" s="1106"/>
      <c r="P605" s="1106"/>
      <c r="Q605" s="1106"/>
      <c r="R605" s="1106"/>
      <c r="U605" s="15" t="s">
        <v>21</v>
      </c>
      <c r="AA605" s="1106"/>
      <c r="AB605" s="1106"/>
      <c r="AC605" s="1106"/>
      <c r="AD605" s="1106"/>
      <c r="AE605" s="1106"/>
      <c r="AF605" s="1106"/>
      <c r="AG605" s="1106"/>
      <c r="AH605" s="1106"/>
      <c r="AI605" s="1106"/>
      <c r="AJ605" s="1106"/>
      <c r="AK605" s="1106"/>
      <c r="AM605" s="62"/>
      <c r="AN605" s="62"/>
      <c r="AO605" s="62"/>
      <c r="AP605" s="62"/>
      <c r="AQ605" s="62"/>
      <c r="AR605" s="1280">
        <f t="shared" si="0"/>
        <v>0</v>
      </c>
      <c r="AS605" s="1281"/>
      <c r="AT605" s="1312">
        <f t="shared" si="1"/>
        <v>0</v>
      </c>
      <c r="AU605" s="1313"/>
      <c r="AV605" s="1280">
        <f t="shared" si="2"/>
        <v>0</v>
      </c>
      <c r="AW605" s="1281"/>
      <c r="AX605" s="1312">
        <f t="shared" si="3"/>
        <v>0</v>
      </c>
      <c r="AY605" s="1313"/>
      <c r="AZ605" s="62"/>
      <c r="BA605" s="1312">
        <f t="shared" si="4"/>
        <v>0</v>
      </c>
      <c r="BB605" s="1314"/>
      <c r="BC605" s="1314"/>
      <c r="BD605" s="1314"/>
      <c r="BE605" s="1313"/>
      <c r="BF605" s="1306">
        <f t="shared" si="5"/>
        <v>0</v>
      </c>
      <c r="BG605" s="1306"/>
      <c r="BH605" s="1306"/>
      <c r="BI605" s="1306"/>
      <c r="BJ605" s="1306"/>
      <c r="BK605" s="1306">
        <f t="shared" si="6"/>
        <v>0</v>
      </c>
      <c r="BL605" s="1306"/>
      <c r="BM605" s="1306"/>
      <c r="BN605" s="1306"/>
      <c r="BO605" s="1306"/>
      <c r="BP605" s="1306">
        <f t="shared" si="7"/>
        <v>0</v>
      </c>
      <c r="BQ605" s="1306"/>
      <c r="BR605" s="1306"/>
      <c r="BS605" s="1306"/>
      <c r="BT605" s="1306"/>
      <c r="BU605" s="1306">
        <f t="shared" si="8"/>
        <v>0</v>
      </c>
      <c r="BV605" s="1306"/>
      <c r="BW605" s="1306"/>
      <c r="BX605" s="1306"/>
      <c r="BY605" s="1306"/>
      <c r="BZ605" s="1306">
        <f t="shared" si="9"/>
        <v>0</v>
      </c>
      <c r="CA605" s="1306"/>
      <c r="CB605" s="1306"/>
      <c r="CC605" s="1306"/>
      <c r="CD605" s="1306"/>
      <c r="CE605" s="1557">
        <f t="shared" si="10"/>
        <v>0</v>
      </c>
      <c r="CF605" s="1557"/>
      <c r="CG605" s="1557"/>
      <c r="CH605" s="1557"/>
      <c r="CI605" s="1557"/>
      <c r="CJ605" s="1557">
        <f t="shared" si="11"/>
        <v>0</v>
      </c>
      <c r="CK605" s="1557"/>
      <c r="CL605" s="1557"/>
      <c r="CM605" s="1557"/>
      <c r="CN605" s="1557"/>
      <c r="CO605" s="1557">
        <f t="shared" si="12"/>
        <v>0</v>
      </c>
      <c r="CP605" s="1557"/>
      <c r="CQ605" s="1557"/>
      <c r="CR605" s="1557"/>
      <c r="CS605" s="1557"/>
      <c r="CT605" s="1557">
        <f t="shared" si="13"/>
        <v>0</v>
      </c>
      <c r="CU605" s="1557"/>
      <c r="CV605" s="1557"/>
      <c r="CW605" s="1557"/>
      <c r="CX605" s="1557"/>
      <c r="CY605" s="1557">
        <f t="shared" si="14"/>
        <v>0</v>
      </c>
      <c r="CZ605" s="1557"/>
      <c r="DA605" s="1557"/>
      <c r="DB605" s="1557"/>
      <c r="DC605" s="1557"/>
      <c r="DD605" s="1557">
        <f t="shared" si="15"/>
        <v>0</v>
      </c>
      <c r="DE605" s="1557"/>
      <c r="DF605" s="1557"/>
      <c r="DG605" s="1557"/>
      <c r="DH605" s="1557"/>
    </row>
    <row r="606" spans="1:112" ht="12.75">
      <c r="B606" s="15" t="s">
        <v>23</v>
      </c>
      <c r="N606" s="1117" t="s">
        <v>754</v>
      </c>
      <c r="O606" s="1117"/>
      <c r="U606" s="15" t="s">
        <v>23</v>
      </c>
      <c r="AG606" s="1117" t="s">
        <v>754</v>
      </c>
      <c r="AH606" s="1117"/>
      <c r="AM606" s="62"/>
      <c r="AN606" s="62"/>
      <c r="AO606" s="62"/>
      <c r="AP606" s="62"/>
      <c r="AQ606" s="62"/>
      <c r="AR606" s="1280">
        <f t="shared" si="0"/>
        <v>0</v>
      </c>
      <c r="AS606" s="1281"/>
      <c r="AT606" s="1312">
        <f t="shared" si="1"/>
        <v>0</v>
      </c>
      <c r="AU606" s="1313"/>
      <c r="AV606" s="1280">
        <f t="shared" si="2"/>
        <v>0</v>
      </c>
      <c r="AW606" s="1281"/>
      <c r="AX606" s="1312">
        <f t="shared" si="3"/>
        <v>0</v>
      </c>
      <c r="AY606" s="1313"/>
      <c r="AZ606" s="62"/>
      <c r="BA606" s="1312">
        <f t="shared" si="4"/>
        <v>0</v>
      </c>
      <c r="BB606" s="1314"/>
      <c r="BC606" s="1314"/>
      <c r="BD606" s="1314"/>
      <c r="BE606" s="1313"/>
      <c r="BF606" s="1306">
        <f t="shared" si="5"/>
        <v>0</v>
      </c>
      <c r="BG606" s="1306"/>
      <c r="BH606" s="1306"/>
      <c r="BI606" s="1306"/>
      <c r="BJ606" s="1306"/>
      <c r="BK606" s="1306">
        <f t="shared" si="6"/>
        <v>0</v>
      </c>
      <c r="BL606" s="1306"/>
      <c r="BM606" s="1306"/>
      <c r="BN606" s="1306"/>
      <c r="BO606" s="1306"/>
      <c r="BP606" s="1306">
        <f t="shared" si="7"/>
        <v>0</v>
      </c>
      <c r="BQ606" s="1306"/>
      <c r="BR606" s="1306"/>
      <c r="BS606" s="1306"/>
      <c r="BT606" s="1306"/>
      <c r="BU606" s="1306">
        <f t="shared" si="8"/>
        <v>0</v>
      </c>
      <c r="BV606" s="1306"/>
      <c r="BW606" s="1306"/>
      <c r="BX606" s="1306"/>
      <c r="BY606" s="1306"/>
      <c r="BZ606" s="1306">
        <f t="shared" si="9"/>
        <v>0</v>
      </c>
      <c r="CA606" s="1306"/>
      <c r="CB606" s="1306"/>
      <c r="CC606" s="1306"/>
      <c r="CD606" s="1306"/>
      <c r="CE606" s="1557">
        <f t="shared" si="10"/>
        <v>0</v>
      </c>
      <c r="CF606" s="1557"/>
      <c r="CG606" s="1557"/>
      <c r="CH606" s="1557"/>
      <c r="CI606" s="1557"/>
      <c r="CJ606" s="1557">
        <f t="shared" si="11"/>
        <v>0</v>
      </c>
      <c r="CK606" s="1557"/>
      <c r="CL606" s="1557"/>
      <c r="CM606" s="1557"/>
      <c r="CN606" s="1557"/>
      <c r="CO606" s="1557">
        <f t="shared" si="12"/>
        <v>0</v>
      </c>
      <c r="CP606" s="1557"/>
      <c r="CQ606" s="1557"/>
      <c r="CR606" s="1557"/>
      <c r="CS606" s="1557"/>
      <c r="CT606" s="1557">
        <f t="shared" si="13"/>
        <v>0</v>
      </c>
      <c r="CU606" s="1557"/>
      <c r="CV606" s="1557"/>
      <c r="CW606" s="1557"/>
      <c r="CX606" s="1557"/>
      <c r="CY606" s="1557">
        <f t="shared" si="14"/>
        <v>0</v>
      </c>
      <c r="CZ606" s="1557"/>
      <c r="DA606" s="1557"/>
      <c r="DB606" s="1557"/>
      <c r="DC606" s="1557"/>
      <c r="DD606" s="1557">
        <f t="shared" si="15"/>
        <v>0</v>
      </c>
      <c r="DE606" s="1557"/>
      <c r="DF606" s="1557"/>
      <c r="DG606" s="1557"/>
      <c r="DH606" s="1557"/>
    </row>
    <row r="607" spans="1:112" ht="12.75">
      <c r="AM607" s="62"/>
      <c r="AN607" s="62"/>
      <c r="AO607" s="62"/>
      <c r="AP607" s="62"/>
      <c r="AQ607" s="62"/>
      <c r="AR607" s="1280">
        <f t="shared" si="0"/>
        <v>0</v>
      </c>
      <c r="AS607" s="1281"/>
      <c r="AT607" s="1312">
        <f t="shared" si="1"/>
        <v>0</v>
      </c>
      <c r="AU607" s="1313"/>
      <c r="AV607" s="1280">
        <f t="shared" si="2"/>
        <v>0</v>
      </c>
      <c r="AW607" s="1281"/>
      <c r="AX607" s="1312">
        <f t="shared" si="3"/>
        <v>0</v>
      </c>
      <c r="AY607" s="1313"/>
      <c r="AZ607" s="62"/>
      <c r="BA607" s="1312">
        <f t="shared" si="4"/>
        <v>0</v>
      </c>
      <c r="BB607" s="1314"/>
      <c r="BC607" s="1314"/>
      <c r="BD607" s="1314"/>
      <c r="BE607" s="1313"/>
      <c r="BF607" s="1306">
        <f t="shared" si="5"/>
        <v>0</v>
      </c>
      <c r="BG607" s="1306"/>
      <c r="BH607" s="1306"/>
      <c r="BI607" s="1306"/>
      <c r="BJ607" s="1306"/>
      <c r="BK607" s="1306">
        <f t="shared" si="6"/>
        <v>0</v>
      </c>
      <c r="BL607" s="1306"/>
      <c r="BM607" s="1306"/>
      <c r="BN607" s="1306"/>
      <c r="BO607" s="1306"/>
      <c r="BP607" s="1306">
        <f t="shared" si="7"/>
        <v>0</v>
      </c>
      <c r="BQ607" s="1306"/>
      <c r="BR607" s="1306"/>
      <c r="BS607" s="1306"/>
      <c r="BT607" s="1306"/>
      <c r="BU607" s="1306">
        <f t="shared" si="8"/>
        <v>0</v>
      </c>
      <c r="BV607" s="1306"/>
      <c r="BW607" s="1306"/>
      <c r="BX607" s="1306"/>
      <c r="BY607" s="1306"/>
      <c r="BZ607" s="1306">
        <f t="shared" si="9"/>
        <v>0</v>
      </c>
      <c r="CA607" s="1306"/>
      <c r="CB607" s="1306"/>
      <c r="CC607" s="1306"/>
      <c r="CD607" s="1306"/>
      <c r="CE607" s="1557">
        <f t="shared" si="10"/>
        <v>0</v>
      </c>
      <c r="CF607" s="1557"/>
      <c r="CG607" s="1557"/>
      <c r="CH607" s="1557"/>
      <c r="CI607" s="1557"/>
      <c r="CJ607" s="1557">
        <f t="shared" si="11"/>
        <v>0</v>
      </c>
      <c r="CK607" s="1557"/>
      <c r="CL607" s="1557"/>
      <c r="CM607" s="1557"/>
      <c r="CN607" s="1557"/>
      <c r="CO607" s="1557">
        <f t="shared" si="12"/>
        <v>0</v>
      </c>
      <c r="CP607" s="1557"/>
      <c r="CQ607" s="1557"/>
      <c r="CR607" s="1557"/>
      <c r="CS607" s="1557"/>
      <c r="CT607" s="1557">
        <f t="shared" si="13"/>
        <v>0</v>
      </c>
      <c r="CU607" s="1557"/>
      <c r="CV607" s="1557"/>
      <c r="CW607" s="1557"/>
      <c r="CX607" s="1557"/>
      <c r="CY607" s="1557">
        <f t="shared" si="14"/>
        <v>0</v>
      </c>
      <c r="CZ607" s="1557"/>
      <c r="DA607" s="1557"/>
      <c r="DB607" s="1557"/>
      <c r="DC607" s="1557"/>
      <c r="DD607" s="1557">
        <f t="shared" si="15"/>
        <v>0</v>
      </c>
      <c r="DE607" s="1557"/>
      <c r="DF607" s="1557"/>
      <c r="DG607" s="1557"/>
      <c r="DH607" s="1557"/>
    </row>
    <row r="608" spans="1:112" ht="12.75">
      <c r="A608" s="1347" t="s">
        <v>620</v>
      </c>
      <c r="B608" s="1347"/>
      <c r="C608" s="1347"/>
      <c r="D608" s="1347"/>
      <c r="E608" s="1347"/>
      <c r="F608" s="1347"/>
      <c r="G608" s="1347"/>
      <c r="H608" s="1347"/>
      <c r="I608" s="1347"/>
      <c r="J608" s="1347"/>
      <c r="K608" s="1347"/>
      <c r="L608" s="1347"/>
      <c r="M608" s="1347"/>
      <c r="N608" s="1347"/>
      <c r="O608" s="1347"/>
      <c r="P608" s="1347"/>
      <c r="Q608" s="1347"/>
      <c r="R608" s="1347"/>
      <c r="S608" s="1347"/>
      <c r="T608" s="1347"/>
      <c r="U608" s="1347"/>
      <c r="V608" s="1347"/>
      <c r="W608" s="1347"/>
      <c r="X608" s="1347"/>
      <c r="Y608" s="1347"/>
      <c r="Z608" s="1347"/>
      <c r="AA608" s="1347"/>
      <c r="AB608" s="1347"/>
      <c r="AC608" s="1347"/>
      <c r="AD608" s="1347"/>
      <c r="AE608" s="1347"/>
      <c r="AF608" s="1347"/>
      <c r="AG608" s="1347"/>
      <c r="AH608" s="1347"/>
      <c r="AI608" s="1347"/>
      <c r="AJ608" s="1347"/>
      <c r="AK608" s="1347"/>
      <c r="AL608" s="1347"/>
      <c r="AM608" s="62"/>
      <c r="AN608" s="62"/>
      <c r="AO608" s="62"/>
      <c r="AP608" s="62"/>
      <c r="AQ608" s="62"/>
      <c r="AR608" s="1280">
        <f t="shared" si="0"/>
        <v>0</v>
      </c>
      <c r="AS608" s="1281"/>
      <c r="AT608" s="1312">
        <f t="shared" si="1"/>
        <v>0</v>
      </c>
      <c r="AU608" s="1313"/>
      <c r="AV608" s="1280">
        <f t="shared" si="2"/>
        <v>0</v>
      </c>
      <c r="AW608" s="1281"/>
      <c r="AX608" s="1312">
        <f t="shared" si="3"/>
        <v>0</v>
      </c>
      <c r="AY608" s="1313"/>
      <c r="AZ608" s="62"/>
      <c r="BA608" s="1312">
        <f t="shared" si="4"/>
        <v>0</v>
      </c>
      <c r="BB608" s="1314"/>
      <c r="BC608" s="1314"/>
      <c r="BD608" s="1314"/>
      <c r="BE608" s="1313"/>
      <c r="BF608" s="1306">
        <f t="shared" si="5"/>
        <v>0</v>
      </c>
      <c r="BG608" s="1306"/>
      <c r="BH608" s="1306"/>
      <c r="BI608" s="1306"/>
      <c r="BJ608" s="1306"/>
      <c r="BK608" s="1306">
        <f t="shared" si="6"/>
        <v>0</v>
      </c>
      <c r="BL608" s="1306"/>
      <c r="BM608" s="1306"/>
      <c r="BN608" s="1306"/>
      <c r="BO608" s="1306"/>
      <c r="BP608" s="1306">
        <f t="shared" si="7"/>
        <v>0</v>
      </c>
      <c r="BQ608" s="1306"/>
      <c r="BR608" s="1306"/>
      <c r="BS608" s="1306"/>
      <c r="BT608" s="1306"/>
      <c r="BU608" s="1306">
        <f t="shared" si="8"/>
        <v>0</v>
      </c>
      <c r="BV608" s="1306"/>
      <c r="BW608" s="1306"/>
      <c r="BX608" s="1306"/>
      <c r="BY608" s="1306"/>
      <c r="BZ608" s="1306">
        <f t="shared" si="9"/>
        <v>0</v>
      </c>
      <c r="CA608" s="1306"/>
      <c r="CB608" s="1306"/>
      <c r="CC608" s="1306"/>
      <c r="CD608" s="1306"/>
      <c r="CE608" s="1557">
        <f t="shared" si="10"/>
        <v>0</v>
      </c>
      <c r="CF608" s="1557"/>
      <c r="CG608" s="1557"/>
      <c r="CH608" s="1557"/>
      <c r="CI608" s="1557"/>
      <c r="CJ608" s="1557">
        <f t="shared" si="11"/>
        <v>0</v>
      </c>
      <c r="CK608" s="1557"/>
      <c r="CL608" s="1557"/>
      <c r="CM608" s="1557"/>
      <c r="CN608" s="1557"/>
      <c r="CO608" s="1557">
        <f t="shared" si="12"/>
        <v>0</v>
      </c>
      <c r="CP608" s="1557"/>
      <c r="CQ608" s="1557"/>
      <c r="CR608" s="1557"/>
      <c r="CS608" s="1557"/>
      <c r="CT608" s="1557">
        <f t="shared" si="13"/>
        <v>0</v>
      </c>
      <c r="CU608" s="1557"/>
      <c r="CV608" s="1557"/>
      <c r="CW608" s="1557"/>
      <c r="CX608" s="1557"/>
      <c r="CY608" s="1557">
        <f t="shared" si="14"/>
        <v>0</v>
      </c>
      <c r="CZ608" s="1557"/>
      <c r="DA608" s="1557"/>
      <c r="DB608" s="1557"/>
      <c r="DC608" s="1557"/>
      <c r="DD608" s="1557">
        <f t="shared" si="15"/>
        <v>0</v>
      </c>
      <c r="DE608" s="1557"/>
      <c r="DF608" s="1557"/>
      <c r="DG608" s="1557"/>
      <c r="DH608" s="1557"/>
    </row>
    <row r="609" spans="1:112" ht="13.5" thickBot="1">
      <c r="A609" s="976"/>
      <c r="B609" s="976"/>
      <c r="C609" s="976"/>
      <c r="D609" s="976"/>
      <c r="E609" s="976"/>
      <c r="F609" s="976"/>
      <c r="G609" s="976"/>
      <c r="H609" s="976"/>
      <c r="I609" s="976"/>
      <c r="J609" s="976"/>
      <c r="K609" s="976"/>
      <c r="L609" s="976"/>
      <c r="M609" s="976"/>
      <c r="N609" s="976"/>
      <c r="O609" s="976"/>
      <c r="P609" s="976"/>
      <c r="Q609" s="976"/>
      <c r="R609" s="976"/>
      <c r="S609" s="976"/>
      <c r="T609" s="976"/>
      <c r="U609" s="976"/>
      <c r="V609" s="976"/>
      <c r="W609" s="976"/>
      <c r="X609" s="976"/>
      <c r="Y609" s="976"/>
      <c r="Z609" s="976"/>
      <c r="AA609" s="976"/>
      <c r="AB609" s="976"/>
      <c r="AC609" s="976"/>
      <c r="AD609" s="976"/>
      <c r="AE609" s="976"/>
      <c r="AF609" s="976"/>
      <c r="AG609" s="976"/>
      <c r="AH609" s="976"/>
      <c r="AI609" s="976"/>
      <c r="AJ609" s="976"/>
      <c r="AK609" s="976"/>
      <c r="AL609" s="976"/>
      <c r="AM609" s="62"/>
      <c r="AN609" s="62"/>
      <c r="AO609" s="62"/>
      <c r="AP609" s="62"/>
      <c r="AQ609" s="62"/>
      <c r="AR609" s="1280">
        <f t="shared" si="0"/>
        <v>0</v>
      </c>
      <c r="AS609" s="1281"/>
      <c r="AT609" s="1312">
        <f t="shared" si="1"/>
        <v>0</v>
      </c>
      <c r="AU609" s="1313"/>
      <c r="AV609" s="1280">
        <f t="shared" si="2"/>
        <v>0</v>
      </c>
      <c r="AW609" s="1281"/>
      <c r="AX609" s="1312">
        <f t="shared" si="3"/>
        <v>0</v>
      </c>
      <c r="AY609" s="1313"/>
      <c r="AZ609" s="62"/>
      <c r="BA609" s="1312">
        <f t="shared" si="4"/>
        <v>0</v>
      </c>
      <c r="BB609" s="1314"/>
      <c r="BC609" s="1314"/>
      <c r="BD609" s="1314"/>
      <c r="BE609" s="1313"/>
      <c r="BF609" s="1306">
        <f t="shared" si="5"/>
        <v>0</v>
      </c>
      <c r="BG609" s="1306"/>
      <c r="BH609" s="1306"/>
      <c r="BI609" s="1306"/>
      <c r="BJ609" s="1306"/>
      <c r="BK609" s="1306">
        <f t="shared" si="6"/>
        <v>0</v>
      </c>
      <c r="BL609" s="1306"/>
      <c r="BM609" s="1306"/>
      <c r="BN609" s="1306"/>
      <c r="BO609" s="1306"/>
      <c r="BP609" s="1306">
        <f t="shared" si="7"/>
        <v>0</v>
      </c>
      <c r="BQ609" s="1306"/>
      <c r="BR609" s="1306"/>
      <c r="BS609" s="1306"/>
      <c r="BT609" s="1306"/>
      <c r="BU609" s="1306">
        <f t="shared" si="8"/>
        <v>0</v>
      </c>
      <c r="BV609" s="1306"/>
      <c r="BW609" s="1306"/>
      <c r="BX609" s="1306"/>
      <c r="BY609" s="1306"/>
      <c r="BZ609" s="1306">
        <f t="shared" si="9"/>
        <v>0</v>
      </c>
      <c r="CA609" s="1306"/>
      <c r="CB609" s="1306"/>
      <c r="CC609" s="1306"/>
      <c r="CD609" s="1306"/>
      <c r="CE609" s="1557">
        <f t="shared" si="10"/>
        <v>0</v>
      </c>
      <c r="CF609" s="1557"/>
      <c r="CG609" s="1557"/>
      <c r="CH609" s="1557"/>
      <c r="CI609" s="1557"/>
      <c r="CJ609" s="1557">
        <f t="shared" si="11"/>
        <v>0</v>
      </c>
      <c r="CK609" s="1557"/>
      <c r="CL609" s="1557"/>
      <c r="CM609" s="1557"/>
      <c r="CN609" s="1557"/>
      <c r="CO609" s="1557">
        <f t="shared" si="12"/>
        <v>0</v>
      </c>
      <c r="CP609" s="1557"/>
      <c r="CQ609" s="1557"/>
      <c r="CR609" s="1557"/>
      <c r="CS609" s="1557"/>
      <c r="CT609" s="1557">
        <f t="shared" si="13"/>
        <v>0</v>
      </c>
      <c r="CU609" s="1557"/>
      <c r="CV609" s="1557"/>
      <c r="CW609" s="1557"/>
      <c r="CX609" s="1557"/>
      <c r="CY609" s="1557">
        <f t="shared" si="14"/>
        <v>0</v>
      </c>
      <c r="CZ609" s="1557"/>
      <c r="DA609" s="1557"/>
      <c r="DB609" s="1557"/>
      <c r="DC609" s="1557"/>
      <c r="DD609" s="1557">
        <f t="shared" si="15"/>
        <v>0</v>
      </c>
      <c r="DE609" s="1557"/>
      <c r="DF609" s="1557"/>
      <c r="DG609" s="1557"/>
      <c r="DH609" s="1557"/>
    </row>
    <row r="610" spans="1:112" ht="13.5" thickTop="1">
      <c r="A610" s="29"/>
      <c r="B610" s="29"/>
      <c r="C610" s="29"/>
      <c r="D610" s="29"/>
      <c r="E610" s="29"/>
      <c r="F610" s="29"/>
      <c r="G610" s="3"/>
      <c r="H610" s="29"/>
      <c r="AM610" s="62"/>
      <c r="AN610" s="62"/>
      <c r="AO610" s="62"/>
      <c r="AP610" s="62"/>
      <c r="AQ610" s="62"/>
      <c r="AR610" s="1280">
        <f t="shared" si="0"/>
        <v>0</v>
      </c>
      <c r="AS610" s="1281"/>
      <c r="AT610" s="1312">
        <f t="shared" si="1"/>
        <v>0</v>
      </c>
      <c r="AU610" s="1313"/>
      <c r="AV610" s="1280">
        <f t="shared" si="2"/>
        <v>0</v>
      </c>
      <c r="AW610" s="1281"/>
      <c r="AX610" s="1312">
        <f t="shared" si="3"/>
        <v>0</v>
      </c>
      <c r="AY610" s="1313"/>
      <c r="AZ610" s="62"/>
      <c r="BA610" s="1312">
        <f t="shared" si="4"/>
        <v>0</v>
      </c>
      <c r="BB610" s="1314"/>
      <c r="BC610" s="1314"/>
      <c r="BD610" s="1314"/>
      <c r="BE610" s="1313"/>
      <c r="BF610" s="1306">
        <f t="shared" si="5"/>
        <v>0</v>
      </c>
      <c r="BG610" s="1306"/>
      <c r="BH610" s="1306"/>
      <c r="BI610" s="1306"/>
      <c r="BJ610" s="1306"/>
      <c r="BK610" s="1306">
        <f t="shared" si="6"/>
        <v>0</v>
      </c>
      <c r="BL610" s="1306"/>
      <c r="BM610" s="1306"/>
      <c r="BN610" s="1306"/>
      <c r="BO610" s="1306"/>
      <c r="BP610" s="1306">
        <f t="shared" si="7"/>
        <v>0</v>
      </c>
      <c r="BQ610" s="1306"/>
      <c r="BR610" s="1306"/>
      <c r="BS610" s="1306"/>
      <c r="BT610" s="1306"/>
      <c r="BU610" s="1306">
        <f t="shared" si="8"/>
        <v>0</v>
      </c>
      <c r="BV610" s="1306"/>
      <c r="BW610" s="1306"/>
      <c r="BX610" s="1306"/>
      <c r="BY610" s="1306"/>
      <c r="BZ610" s="1306">
        <f t="shared" si="9"/>
        <v>0</v>
      </c>
      <c r="CA610" s="1306"/>
      <c r="CB610" s="1306"/>
      <c r="CC610" s="1306"/>
      <c r="CD610" s="1306"/>
      <c r="CE610" s="1557">
        <f t="shared" si="10"/>
        <v>0</v>
      </c>
      <c r="CF610" s="1557"/>
      <c r="CG610" s="1557"/>
      <c r="CH610" s="1557"/>
      <c r="CI610" s="1557"/>
      <c r="CJ610" s="1557">
        <f t="shared" si="11"/>
        <v>0</v>
      </c>
      <c r="CK610" s="1557"/>
      <c r="CL610" s="1557"/>
      <c r="CM610" s="1557"/>
      <c r="CN610" s="1557"/>
      <c r="CO610" s="1557">
        <f t="shared" si="12"/>
        <v>0</v>
      </c>
      <c r="CP610" s="1557"/>
      <c r="CQ610" s="1557"/>
      <c r="CR610" s="1557"/>
      <c r="CS610" s="1557"/>
      <c r="CT610" s="1557">
        <f t="shared" si="13"/>
        <v>0</v>
      </c>
      <c r="CU610" s="1557"/>
      <c r="CV610" s="1557"/>
      <c r="CW610" s="1557"/>
      <c r="CX610" s="1557"/>
      <c r="CY610" s="1557">
        <f t="shared" si="14"/>
        <v>0</v>
      </c>
      <c r="CZ610" s="1557"/>
      <c r="DA610" s="1557"/>
      <c r="DB610" s="1557"/>
      <c r="DC610" s="1557"/>
      <c r="DD610" s="1557">
        <f t="shared" si="15"/>
        <v>0</v>
      </c>
      <c r="DE610" s="1557"/>
      <c r="DF610" s="1557"/>
      <c r="DG610" s="1557"/>
      <c r="DH610" s="1557"/>
    </row>
    <row r="611" spans="1:112" ht="12.75">
      <c r="A611" s="54" t="s">
        <v>344</v>
      </c>
      <c r="B611" s="54"/>
      <c r="C611" s="54" t="s">
        <v>24</v>
      </c>
      <c r="AM611" s="62"/>
      <c r="AN611" s="62"/>
      <c r="AO611" s="62"/>
      <c r="AP611" s="62"/>
      <c r="AQ611" s="62"/>
      <c r="AR611" s="1280">
        <f t="shared" si="0"/>
        <v>0</v>
      </c>
      <c r="AS611" s="1281"/>
      <c r="AT611" s="1312">
        <f t="shared" si="1"/>
        <v>0</v>
      </c>
      <c r="AU611" s="1313"/>
      <c r="AV611" s="1280">
        <f t="shared" si="2"/>
        <v>0</v>
      </c>
      <c r="AW611" s="1281"/>
      <c r="AX611" s="1312">
        <f t="shared" si="3"/>
        <v>0</v>
      </c>
      <c r="AY611" s="1313"/>
      <c r="AZ611" s="62"/>
      <c r="BA611" s="1312">
        <f t="shared" si="4"/>
        <v>0</v>
      </c>
      <c r="BB611" s="1314"/>
      <c r="BC611" s="1314"/>
      <c r="BD611" s="1314"/>
      <c r="BE611" s="1313"/>
      <c r="BF611" s="1306">
        <f t="shared" si="5"/>
        <v>0</v>
      </c>
      <c r="BG611" s="1306"/>
      <c r="BH611" s="1306"/>
      <c r="BI611" s="1306"/>
      <c r="BJ611" s="1306"/>
      <c r="BK611" s="1306">
        <f t="shared" si="6"/>
        <v>0</v>
      </c>
      <c r="BL611" s="1306"/>
      <c r="BM611" s="1306"/>
      <c r="BN611" s="1306"/>
      <c r="BO611" s="1306"/>
      <c r="BP611" s="1306">
        <f t="shared" si="7"/>
        <v>0</v>
      </c>
      <c r="BQ611" s="1306"/>
      <c r="BR611" s="1306"/>
      <c r="BS611" s="1306"/>
      <c r="BT611" s="1306"/>
      <c r="BU611" s="1306">
        <f t="shared" si="8"/>
        <v>0</v>
      </c>
      <c r="BV611" s="1306"/>
      <c r="BW611" s="1306"/>
      <c r="BX611" s="1306"/>
      <c r="BY611" s="1306"/>
      <c r="BZ611" s="1306">
        <f t="shared" si="9"/>
        <v>0</v>
      </c>
      <c r="CA611" s="1306"/>
      <c r="CB611" s="1306"/>
      <c r="CC611" s="1306"/>
      <c r="CD611" s="1306"/>
      <c r="CE611" s="1557">
        <f t="shared" si="10"/>
        <v>0</v>
      </c>
      <c r="CF611" s="1557"/>
      <c r="CG611" s="1557"/>
      <c r="CH611" s="1557"/>
      <c r="CI611" s="1557"/>
      <c r="CJ611" s="1557">
        <f t="shared" si="11"/>
        <v>0</v>
      </c>
      <c r="CK611" s="1557"/>
      <c r="CL611" s="1557"/>
      <c r="CM611" s="1557"/>
      <c r="CN611" s="1557"/>
      <c r="CO611" s="1557">
        <f t="shared" si="12"/>
        <v>0</v>
      </c>
      <c r="CP611" s="1557"/>
      <c r="CQ611" s="1557"/>
      <c r="CR611" s="1557"/>
      <c r="CS611" s="1557"/>
      <c r="CT611" s="1557">
        <f t="shared" si="13"/>
        <v>0</v>
      </c>
      <c r="CU611" s="1557"/>
      <c r="CV611" s="1557"/>
      <c r="CW611" s="1557"/>
      <c r="CX611" s="1557"/>
      <c r="CY611" s="1557">
        <f t="shared" si="14"/>
        <v>0</v>
      </c>
      <c r="CZ611" s="1557"/>
      <c r="DA611" s="1557"/>
      <c r="DB611" s="1557"/>
      <c r="DC611" s="1557"/>
      <c r="DD611" s="1557">
        <f t="shared" si="15"/>
        <v>0</v>
      </c>
      <c r="DE611" s="1557"/>
      <c r="DF611" s="1557"/>
      <c r="DG611" s="1557"/>
      <c r="DH611" s="1557"/>
    </row>
    <row r="612" spans="1:112" ht="12.75">
      <c r="A612" s="54"/>
      <c r="B612" s="54"/>
      <c r="C612" s="54"/>
      <c r="AM612" s="62"/>
      <c r="AN612" s="62"/>
      <c r="AO612" s="62"/>
      <c r="AP612" s="62"/>
      <c r="AQ612" s="62"/>
      <c r="AR612" s="1280">
        <f t="shared" si="0"/>
        <v>0</v>
      </c>
      <c r="AS612" s="1281"/>
      <c r="AT612" s="1312">
        <f t="shared" si="1"/>
        <v>0</v>
      </c>
      <c r="AU612" s="1313"/>
      <c r="AV612" s="1280">
        <f t="shared" si="2"/>
        <v>0</v>
      </c>
      <c r="AW612" s="1281"/>
      <c r="AX612" s="1312">
        <f t="shared" si="3"/>
        <v>0</v>
      </c>
      <c r="AY612" s="1313"/>
      <c r="AZ612" s="62"/>
      <c r="BA612" s="1312">
        <f t="shared" si="4"/>
        <v>0</v>
      </c>
      <c r="BB612" s="1314"/>
      <c r="BC612" s="1314"/>
      <c r="BD612" s="1314"/>
      <c r="BE612" s="1313"/>
      <c r="BF612" s="1306">
        <f t="shared" si="5"/>
        <v>0</v>
      </c>
      <c r="BG612" s="1306"/>
      <c r="BH612" s="1306"/>
      <c r="BI612" s="1306"/>
      <c r="BJ612" s="1306"/>
      <c r="BK612" s="1306">
        <f t="shared" si="6"/>
        <v>0</v>
      </c>
      <c r="BL612" s="1306"/>
      <c r="BM612" s="1306"/>
      <c r="BN612" s="1306"/>
      <c r="BO612" s="1306"/>
      <c r="BP612" s="1306">
        <f t="shared" si="7"/>
        <v>0</v>
      </c>
      <c r="BQ612" s="1306"/>
      <c r="BR612" s="1306"/>
      <c r="BS612" s="1306"/>
      <c r="BT612" s="1306"/>
      <c r="BU612" s="1306">
        <f t="shared" si="8"/>
        <v>0</v>
      </c>
      <c r="BV612" s="1306"/>
      <c r="BW612" s="1306"/>
      <c r="BX612" s="1306"/>
      <c r="BY612" s="1306"/>
      <c r="BZ612" s="1306">
        <f t="shared" si="9"/>
        <v>0</v>
      </c>
      <c r="CA612" s="1306"/>
      <c r="CB612" s="1306"/>
      <c r="CC612" s="1306"/>
      <c r="CD612" s="1306"/>
      <c r="CE612" s="1557">
        <f t="shared" si="10"/>
        <v>0</v>
      </c>
      <c r="CF612" s="1557"/>
      <c r="CG612" s="1557"/>
      <c r="CH612" s="1557"/>
      <c r="CI612" s="1557"/>
      <c r="CJ612" s="1557">
        <f t="shared" si="11"/>
        <v>0</v>
      </c>
      <c r="CK612" s="1557"/>
      <c r="CL612" s="1557"/>
      <c r="CM612" s="1557"/>
      <c r="CN612" s="1557"/>
      <c r="CO612" s="1557">
        <f t="shared" si="12"/>
        <v>0</v>
      </c>
      <c r="CP612" s="1557"/>
      <c r="CQ612" s="1557"/>
      <c r="CR612" s="1557"/>
      <c r="CS612" s="1557"/>
      <c r="CT612" s="1557">
        <f t="shared" si="13"/>
        <v>0</v>
      </c>
      <c r="CU612" s="1557"/>
      <c r="CV612" s="1557"/>
      <c r="CW612" s="1557"/>
      <c r="CX612" s="1557"/>
      <c r="CY612" s="1557">
        <f t="shared" si="14"/>
        <v>0</v>
      </c>
      <c r="CZ612" s="1557"/>
      <c r="DA612" s="1557"/>
      <c r="DB612" s="1557"/>
      <c r="DC612" s="1557"/>
      <c r="DD612" s="1557">
        <f t="shared" si="15"/>
        <v>0</v>
      </c>
      <c r="DE612" s="1557"/>
      <c r="DF612" s="1557"/>
      <c r="DG612" s="1557"/>
      <c r="DH612" s="1557"/>
    </row>
    <row r="613" spans="1:112" ht="12.75">
      <c r="C613" s="53" t="s">
        <v>25</v>
      </c>
      <c r="D613" s="29"/>
      <c r="E613" s="29"/>
      <c r="F613" s="29"/>
      <c r="G613" s="29"/>
      <c r="H613" s="29"/>
      <c r="I613" s="29"/>
      <c r="J613" s="29"/>
      <c r="K613" s="29"/>
      <c r="L613" s="29"/>
      <c r="M613" s="29"/>
      <c r="N613" s="29"/>
      <c r="O613" s="29"/>
      <c r="P613" s="29"/>
      <c r="Q613" s="29"/>
      <c r="R613" s="29"/>
      <c r="S613" s="29"/>
      <c r="T613" s="29"/>
      <c r="U613" s="29"/>
      <c r="V613" s="29"/>
      <c r="W613" s="29"/>
      <c r="X613" s="29"/>
      <c r="Y613" s="29"/>
      <c r="Z613" s="29"/>
      <c r="AA613" s="29"/>
      <c r="AB613" s="29"/>
      <c r="AC613" s="29"/>
      <c r="AD613" s="29"/>
      <c r="AE613" s="29"/>
      <c r="AF613" s="29"/>
      <c r="AG613" s="29"/>
      <c r="AM613" s="62"/>
      <c r="AN613" s="62"/>
      <c r="AO613" s="62"/>
      <c r="AP613" s="62"/>
      <c r="AQ613" s="62"/>
      <c r="AR613" s="1280">
        <f t="shared" si="0"/>
        <v>0</v>
      </c>
      <c r="AS613" s="1281"/>
      <c r="AT613" s="1312">
        <f t="shared" si="1"/>
        <v>0</v>
      </c>
      <c r="AU613" s="1313"/>
      <c r="AV613" s="1280">
        <f t="shared" si="2"/>
        <v>0</v>
      </c>
      <c r="AW613" s="1281"/>
      <c r="AX613" s="1312">
        <f t="shared" si="3"/>
        <v>0</v>
      </c>
      <c r="AY613" s="1313"/>
      <c r="AZ613" s="62"/>
      <c r="BA613" s="1312">
        <f t="shared" si="4"/>
        <v>0</v>
      </c>
      <c r="BB613" s="1314"/>
      <c r="BC613" s="1314"/>
      <c r="BD613" s="1314"/>
      <c r="BE613" s="1313"/>
      <c r="BF613" s="1306">
        <f t="shared" si="5"/>
        <v>0</v>
      </c>
      <c r="BG613" s="1306"/>
      <c r="BH613" s="1306"/>
      <c r="BI613" s="1306"/>
      <c r="BJ613" s="1306"/>
      <c r="BK613" s="1306">
        <f t="shared" si="6"/>
        <v>0</v>
      </c>
      <c r="BL613" s="1306"/>
      <c r="BM613" s="1306"/>
      <c r="BN613" s="1306"/>
      <c r="BO613" s="1306"/>
      <c r="BP613" s="1306">
        <f t="shared" si="7"/>
        <v>0</v>
      </c>
      <c r="BQ613" s="1306"/>
      <c r="BR613" s="1306"/>
      <c r="BS613" s="1306"/>
      <c r="BT613" s="1306"/>
      <c r="BU613" s="1306">
        <f t="shared" si="8"/>
        <v>0</v>
      </c>
      <c r="BV613" s="1306"/>
      <c r="BW613" s="1306"/>
      <c r="BX613" s="1306"/>
      <c r="BY613" s="1306"/>
      <c r="BZ613" s="1306">
        <f t="shared" si="9"/>
        <v>0</v>
      </c>
      <c r="CA613" s="1306"/>
      <c r="CB613" s="1306"/>
      <c r="CC613" s="1306"/>
      <c r="CD613" s="1306"/>
      <c r="CE613" s="1557">
        <f t="shared" si="10"/>
        <v>0</v>
      </c>
      <c r="CF613" s="1557"/>
      <c r="CG613" s="1557"/>
      <c r="CH613" s="1557"/>
      <c r="CI613" s="1557"/>
      <c r="CJ613" s="1557">
        <f t="shared" si="11"/>
        <v>0</v>
      </c>
      <c r="CK613" s="1557"/>
      <c r="CL613" s="1557"/>
      <c r="CM613" s="1557"/>
      <c r="CN613" s="1557"/>
      <c r="CO613" s="1557">
        <f t="shared" si="12"/>
        <v>0</v>
      </c>
      <c r="CP613" s="1557"/>
      <c r="CQ613" s="1557"/>
      <c r="CR613" s="1557"/>
      <c r="CS613" s="1557"/>
      <c r="CT613" s="1557">
        <f t="shared" si="13"/>
        <v>0</v>
      </c>
      <c r="CU613" s="1557"/>
      <c r="CV613" s="1557"/>
      <c r="CW613" s="1557"/>
      <c r="CX613" s="1557"/>
      <c r="CY613" s="1557">
        <f t="shared" si="14"/>
        <v>0</v>
      </c>
      <c r="CZ613" s="1557"/>
      <c r="DA613" s="1557"/>
      <c r="DB613" s="1557"/>
      <c r="DC613" s="1557"/>
      <c r="DD613" s="1557">
        <f t="shared" si="15"/>
        <v>0</v>
      </c>
      <c r="DE613" s="1557"/>
      <c r="DF613" s="1557"/>
      <c r="DG613" s="1557"/>
      <c r="DH613" s="1557"/>
    </row>
    <row r="614" spans="1:112" ht="12.75">
      <c r="C614" s="53"/>
      <c r="D614" s="29"/>
      <c r="E614" s="29"/>
      <c r="F614" s="29"/>
      <c r="G614" s="29"/>
      <c r="H614" s="29"/>
      <c r="I614" s="29"/>
      <c r="J614" s="29"/>
      <c r="K614" s="29"/>
      <c r="L614" s="29"/>
      <c r="M614" s="29"/>
      <c r="N614" s="29"/>
      <c r="O614" s="29"/>
      <c r="P614" s="29"/>
      <c r="Q614" s="29"/>
      <c r="R614" s="29"/>
      <c r="S614" s="29"/>
      <c r="T614" s="29"/>
      <c r="U614" s="29"/>
      <c r="V614" s="29"/>
      <c r="W614" s="29"/>
      <c r="X614" s="29"/>
      <c r="Y614" s="29"/>
      <c r="Z614" s="29"/>
      <c r="AA614" s="29"/>
      <c r="AB614" s="29"/>
      <c r="AC614" s="29"/>
      <c r="AD614" s="29"/>
      <c r="AE614" s="29"/>
      <c r="AF614" s="29"/>
      <c r="AG614" s="29"/>
      <c r="AM614" s="62"/>
      <c r="AN614" s="62"/>
      <c r="AO614" s="62"/>
      <c r="AP614" s="62"/>
      <c r="AQ614" s="62"/>
      <c r="AR614" s="62"/>
      <c r="AS614" s="62"/>
      <c r="AT614" s="1280">
        <f>SUM(AT589:AU613)</f>
        <v>86</v>
      </c>
      <c r="AU614" s="1281"/>
      <c r="AV614" s="62"/>
      <c r="AW614" s="62"/>
      <c r="AX614" s="1280">
        <f>SUM(AX589:AY613)</f>
        <v>0</v>
      </c>
      <c r="AY614" s="1281"/>
      <c r="AZ614" s="62"/>
      <c r="BA614" s="1280">
        <f>SUM(BA589:BE613)</f>
        <v>20</v>
      </c>
      <c r="BB614" s="1310"/>
      <c r="BC614" s="1310"/>
      <c r="BD614" s="1310"/>
      <c r="BE614" s="1281"/>
      <c r="BF614" s="1311">
        <f>SUM(BF589:BJ613)</f>
        <v>37</v>
      </c>
      <c r="BG614" s="1311"/>
      <c r="BH614" s="1311"/>
      <c r="BI614" s="1311"/>
      <c r="BJ614" s="1311"/>
      <c r="BK614" s="1311">
        <f>SUM(BK589:BO613)</f>
        <v>27</v>
      </c>
      <c r="BL614" s="1311"/>
      <c r="BM614" s="1311"/>
      <c r="BN614" s="1311"/>
      <c r="BO614" s="1311"/>
      <c r="BP614" s="1311">
        <f>SUM(BP589:BT613)</f>
        <v>2</v>
      </c>
      <c r="BQ614" s="1311"/>
      <c r="BR614" s="1311"/>
      <c r="BS614" s="1311"/>
      <c r="BT614" s="1311"/>
      <c r="BU614" s="1311">
        <f>SUM(BU589:BY613)</f>
        <v>0</v>
      </c>
      <c r="BV614" s="1311"/>
      <c r="BW614" s="1311"/>
      <c r="BX614" s="1311"/>
      <c r="BY614" s="1311"/>
      <c r="BZ614" s="1311">
        <f>SUM(BZ589:CD613)</f>
        <v>0</v>
      </c>
      <c r="CA614" s="1311"/>
      <c r="CB614" s="1311"/>
      <c r="CC614" s="1311"/>
      <c r="CD614" s="1311"/>
      <c r="CE614" s="1311">
        <f>SUM(CE589:CI613)</f>
        <v>0</v>
      </c>
      <c r="CF614" s="1311"/>
      <c r="CG614" s="1311"/>
      <c r="CH614" s="1311"/>
      <c r="CI614" s="1311"/>
      <c r="CJ614" s="1311">
        <f>SUM(CJ589:CN613)</f>
        <v>0</v>
      </c>
      <c r="CK614" s="1311"/>
      <c r="CL614" s="1311"/>
      <c r="CM614" s="1311"/>
      <c r="CN614" s="1311"/>
      <c r="CO614" s="1311">
        <f>SUM(CO589:CS613)</f>
        <v>0</v>
      </c>
      <c r="CP614" s="1311"/>
      <c r="CQ614" s="1311"/>
      <c r="CR614" s="1311"/>
      <c r="CS614" s="1311"/>
      <c r="CT614" s="1311">
        <f>SUM(CT589:CX613)</f>
        <v>0</v>
      </c>
      <c r="CU614" s="1311"/>
      <c r="CV614" s="1311"/>
      <c r="CW614" s="1311"/>
      <c r="CX614" s="1311"/>
      <c r="CY614" s="1311">
        <f>SUM(CY589:DC613)</f>
        <v>0</v>
      </c>
      <c r="CZ614" s="1311"/>
      <c r="DA614" s="1311"/>
      <c r="DB614" s="1311"/>
      <c r="DC614" s="1311"/>
      <c r="DD614" s="1311">
        <f>SUM(DD589:DH613)</f>
        <v>0</v>
      </c>
      <c r="DE614" s="1311"/>
      <c r="DF614" s="1311"/>
      <c r="DG614" s="1311"/>
      <c r="DH614" s="1311"/>
    </row>
    <row r="615" spans="1:112" ht="12.75">
      <c r="B615" s="1329" t="s">
        <v>526</v>
      </c>
      <c r="C615" s="1330"/>
      <c r="D615" s="1330"/>
      <c r="E615" s="1330"/>
      <c r="F615" s="1330"/>
      <c r="G615" s="1330"/>
      <c r="H615" s="1330"/>
      <c r="I615" s="1330"/>
      <c r="J615" s="1330"/>
      <c r="K615" s="1330"/>
      <c r="L615" s="1330"/>
      <c r="M615" s="1330"/>
      <c r="N615" s="1330"/>
      <c r="O615" s="1331"/>
      <c r="P615" s="1338" t="s">
        <v>349</v>
      </c>
      <c r="Q615" s="1339"/>
      <c r="R615" s="1340"/>
      <c r="S615" s="1320" t="s">
        <v>527</v>
      </c>
      <c r="T615" s="1321"/>
      <c r="U615" s="1322"/>
      <c r="V615" s="1286" t="s">
        <v>19</v>
      </c>
      <c r="W615" s="1286"/>
      <c r="X615" s="1286"/>
      <c r="Y615" s="1286"/>
      <c r="Z615" s="1286"/>
      <c r="AA615" s="1286"/>
      <c r="AB615" s="1286" t="s">
        <v>18</v>
      </c>
      <c r="AC615" s="1286"/>
      <c r="AD615" s="1286"/>
      <c r="AE615" s="1286"/>
      <c r="AF615" s="1286"/>
      <c r="AG615" s="1286" t="s">
        <v>528</v>
      </c>
      <c r="AH615" s="1286"/>
      <c r="AI615" s="1286"/>
      <c r="AJ615" s="1286"/>
      <c r="AK615" s="1286"/>
      <c r="AM615" s="62"/>
      <c r="AN615" s="62"/>
      <c r="AO615" s="62"/>
      <c r="AP615" s="62"/>
      <c r="AQ615" s="62"/>
      <c r="AR615" s="62"/>
      <c r="AS615" s="62"/>
      <c r="AT615" s="62"/>
      <c r="AU615" s="62"/>
      <c r="AV615" s="62"/>
      <c r="AW615" s="62"/>
      <c r="AX615" s="62"/>
      <c r="AY615" s="62"/>
      <c r="AZ615" s="62"/>
      <c r="BA615" s="62"/>
      <c r="BB615" s="62"/>
      <c r="BC615" s="62"/>
      <c r="BD615" s="62"/>
      <c r="BE615" s="62"/>
      <c r="BF615" s="62"/>
      <c r="BG615" s="62"/>
      <c r="BH615" s="62"/>
      <c r="BI615" s="62"/>
      <c r="BJ615" s="62"/>
      <c r="BK615" s="62"/>
      <c r="BL615" s="62"/>
      <c r="BM615" s="62"/>
      <c r="BN615" s="62"/>
      <c r="BO615" s="62"/>
      <c r="BP615" s="62"/>
      <c r="BQ615" s="62"/>
      <c r="BR615" s="62"/>
      <c r="BS615" s="62"/>
      <c r="BT615" s="62"/>
      <c r="BU615" s="62"/>
      <c r="BV615" s="62"/>
      <c r="BW615" s="62"/>
      <c r="BX615" s="62"/>
      <c r="BY615" s="62"/>
      <c r="BZ615" s="62"/>
      <c r="CA615" s="62"/>
      <c r="CB615" s="62"/>
      <c r="CC615" s="62"/>
      <c r="CD615" s="62"/>
      <c r="CE615" s="62"/>
      <c r="CF615" s="62"/>
      <c r="CG615" s="62"/>
      <c r="CH615" s="62"/>
      <c r="CI615" s="62"/>
      <c r="CJ615" s="62"/>
      <c r="CK615" s="62"/>
      <c r="CL615" s="62"/>
      <c r="CM615" s="62"/>
      <c r="CN615" s="62"/>
      <c r="CO615" s="62"/>
      <c r="CP615" s="62"/>
      <c r="CQ615" s="62"/>
      <c r="CR615" s="62"/>
    </row>
    <row r="616" spans="1:112" ht="12.75">
      <c r="B616" s="1332"/>
      <c r="C616" s="1333"/>
      <c r="D616" s="1333"/>
      <c r="E616" s="1333"/>
      <c r="F616" s="1333"/>
      <c r="G616" s="1333"/>
      <c r="H616" s="1333"/>
      <c r="I616" s="1333"/>
      <c r="J616" s="1333"/>
      <c r="K616" s="1333"/>
      <c r="L616" s="1333"/>
      <c r="M616" s="1333"/>
      <c r="N616" s="1333"/>
      <c r="O616" s="1334"/>
      <c r="P616" s="1341"/>
      <c r="Q616" s="1342"/>
      <c r="R616" s="1343"/>
      <c r="S616" s="1323"/>
      <c r="T616" s="1324"/>
      <c r="U616" s="1325"/>
      <c r="V616" s="1286"/>
      <c r="W616" s="1286"/>
      <c r="X616" s="1286"/>
      <c r="Y616" s="1286"/>
      <c r="Z616" s="1286"/>
      <c r="AA616" s="1286"/>
      <c r="AB616" s="1286"/>
      <c r="AC616" s="1286"/>
      <c r="AD616" s="1286"/>
      <c r="AE616" s="1286"/>
      <c r="AF616" s="1286"/>
      <c r="AG616" s="1286"/>
      <c r="AH616" s="1286"/>
      <c r="AI616" s="1286"/>
      <c r="AJ616" s="1286"/>
      <c r="AK616" s="1286"/>
      <c r="AM616" s="62"/>
      <c r="AN616" s="62"/>
      <c r="AO616" s="62"/>
      <c r="AP616" s="62"/>
      <c r="AQ616" s="62"/>
      <c r="AR616" s="62"/>
      <c r="AS616" s="62"/>
      <c r="AT616" s="62"/>
      <c r="AU616" s="62"/>
      <c r="AV616" s="62"/>
      <c r="AW616" s="62"/>
      <c r="AX616" s="62"/>
      <c r="AY616" s="62"/>
      <c r="AZ616" s="62"/>
      <c r="BA616" s="62" t="s">
        <v>111</v>
      </c>
      <c r="BB616" s="62"/>
      <c r="BC616" s="62"/>
      <c r="BD616" s="62"/>
      <c r="BE616" s="62"/>
      <c r="BF616" s="62"/>
      <c r="BG616" s="62"/>
      <c r="BH616" s="62"/>
      <c r="BI616" s="62"/>
      <c r="BJ616" s="62"/>
      <c r="BK616" s="62"/>
      <c r="BL616" s="62"/>
      <c r="BM616" s="62"/>
      <c r="BN616" s="62"/>
      <c r="BO616" s="62"/>
      <c r="BP616" s="62"/>
      <c r="BQ616" s="62"/>
      <c r="BR616" s="62"/>
      <c r="BS616" s="62"/>
      <c r="BT616" s="62"/>
      <c r="BU616" s="62"/>
      <c r="BV616" s="62"/>
      <c r="BW616" s="62"/>
      <c r="BX616" s="62"/>
      <c r="BY616" s="62"/>
      <c r="BZ616" s="62"/>
      <c r="CA616" s="62"/>
      <c r="CB616" s="62"/>
      <c r="CC616" s="62"/>
      <c r="CD616" s="62"/>
      <c r="CE616" s="62"/>
      <c r="CF616" s="62"/>
      <c r="CG616" s="62"/>
      <c r="CH616" s="62"/>
      <c r="CI616" s="62"/>
      <c r="CJ616" s="62"/>
      <c r="CK616" s="62"/>
      <c r="CL616" s="62"/>
      <c r="CM616" s="62"/>
      <c r="CN616" s="62"/>
      <c r="CO616" s="62"/>
      <c r="CP616" s="62"/>
      <c r="CQ616" s="62"/>
      <c r="CR616" s="62"/>
    </row>
    <row r="617" spans="1:112" ht="12.75" customHeight="1">
      <c r="B617" s="1335"/>
      <c r="C617" s="1336"/>
      <c r="D617" s="1336"/>
      <c r="E617" s="1336"/>
      <c r="F617" s="1336"/>
      <c r="G617" s="1336"/>
      <c r="H617" s="1336"/>
      <c r="I617" s="1336"/>
      <c r="J617" s="1336"/>
      <c r="K617" s="1336"/>
      <c r="L617" s="1336"/>
      <c r="M617" s="1336"/>
      <c r="N617" s="1336"/>
      <c r="O617" s="1337"/>
      <c r="P617" s="1344"/>
      <c r="Q617" s="1345"/>
      <c r="R617" s="1346"/>
      <c r="S617" s="1326"/>
      <c r="T617" s="1327"/>
      <c r="U617" s="1328"/>
      <c r="V617" s="1286"/>
      <c r="W617" s="1286"/>
      <c r="X617" s="1286"/>
      <c r="Y617" s="1286"/>
      <c r="Z617" s="1286"/>
      <c r="AA617" s="1286"/>
      <c r="AB617" s="1286"/>
      <c r="AC617" s="1286"/>
      <c r="AD617" s="1286"/>
      <c r="AE617" s="1286"/>
      <c r="AF617" s="1286"/>
      <c r="AG617" s="1286"/>
      <c r="AH617" s="1286"/>
      <c r="AI617" s="1286"/>
      <c r="AJ617" s="1286"/>
      <c r="AK617" s="1286"/>
      <c r="AL617" s="62"/>
      <c r="AM617" s="65"/>
      <c r="AN617" s="65"/>
      <c r="AO617" s="65"/>
      <c r="AP617" s="65"/>
      <c r="AQ617" s="65"/>
      <c r="AR617" s="65"/>
      <c r="AS617" s="65"/>
      <c r="AT617" s="65"/>
      <c r="AU617" s="65"/>
      <c r="AV617" s="65"/>
      <c r="AW617" s="65"/>
      <c r="AX617" s="65"/>
      <c r="AY617" s="65"/>
      <c r="AZ617" s="65"/>
      <c r="BA617" s="1312">
        <f>IF(J754="SRO/Studio",O754,0)</f>
        <v>0</v>
      </c>
      <c r="BB617" s="1314"/>
      <c r="BC617" s="1314"/>
      <c r="BD617" s="1314"/>
      <c r="BE617" s="1313"/>
      <c r="BF617" s="1306">
        <f>IF(J754="1 Bedroom",O754,0)</f>
        <v>1</v>
      </c>
      <c r="BG617" s="1306"/>
      <c r="BH617" s="1306"/>
      <c r="BI617" s="1306"/>
      <c r="BJ617" s="1306"/>
      <c r="BK617" s="1306">
        <f>IF(J754="2 Bedrooms",O754,0)</f>
        <v>0</v>
      </c>
      <c r="BL617" s="1306"/>
      <c r="BM617" s="1306"/>
      <c r="BN617" s="1306"/>
      <c r="BO617" s="1306"/>
      <c r="BP617" s="1306">
        <f>IF(J754="3 Bedrooms",O754,0)</f>
        <v>0</v>
      </c>
      <c r="BQ617" s="1306"/>
      <c r="BR617" s="1306"/>
      <c r="BS617" s="1306"/>
      <c r="BT617" s="1306"/>
      <c r="BU617" s="1306">
        <f>IF(J754="4 Bedrooms",O754,0)</f>
        <v>0</v>
      </c>
      <c r="BV617" s="1306"/>
      <c r="BW617" s="1306"/>
      <c r="BX617" s="1306"/>
      <c r="BY617" s="1306"/>
      <c r="BZ617" s="1306">
        <f>IF(J754="5 Bedrooms",O754,0)</f>
        <v>0</v>
      </c>
      <c r="CA617" s="1306"/>
      <c r="CB617" s="1306"/>
      <c r="CC617" s="1306"/>
      <c r="CD617" s="1306"/>
      <c r="CE617" s="62"/>
      <c r="CF617" s="62"/>
      <c r="CG617" s="62"/>
      <c r="CH617" s="62"/>
      <c r="CI617" s="62"/>
      <c r="CJ617" s="62"/>
      <c r="CK617" s="62"/>
      <c r="CL617" s="62"/>
      <c r="CM617" s="62"/>
      <c r="CN617" s="62"/>
      <c r="CO617" s="62"/>
      <c r="CP617" s="62"/>
      <c r="CQ617" s="62"/>
      <c r="CR617" s="62"/>
    </row>
    <row r="618" spans="1:112" ht="12.75" customHeight="1">
      <c r="B618" s="87" t="s">
        <v>120</v>
      </c>
      <c r="C618" s="1151" t="str">
        <f>C545</f>
        <v>Housing Authority of the City of San Diego</v>
      </c>
      <c r="D618" s="1387"/>
      <c r="E618" s="1387"/>
      <c r="F618" s="1387"/>
      <c r="G618" s="1387"/>
      <c r="H618" s="1387"/>
      <c r="I618" s="1387"/>
      <c r="J618" s="1387"/>
      <c r="K618" s="1387"/>
      <c r="L618" s="1387"/>
      <c r="M618" s="1387"/>
      <c r="N618" s="1387"/>
      <c r="O618" s="1388"/>
      <c r="P618" s="1113">
        <v>480</v>
      </c>
      <c r="Q618" s="1109"/>
      <c r="R618" s="1114"/>
      <c r="S618" s="1304">
        <v>3.9149999999999997E-2</v>
      </c>
      <c r="T618" s="1115"/>
      <c r="U618" s="1116"/>
      <c r="V618" s="1113"/>
      <c r="W618" s="1109"/>
      <c r="X618" s="1109"/>
      <c r="Y618" s="1109"/>
      <c r="Z618" s="1109"/>
      <c r="AA618" s="1114"/>
      <c r="AB618" s="1174">
        <f>PMT(S618/12,P618,-AG618)*12-Z876</f>
        <v>1389602.1092227758</v>
      </c>
      <c r="AC618" s="1174"/>
      <c r="AD618" s="1174"/>
      <c r="AE618" s="1174"/>
      <c r="AF618" s="1174"/>
      <c r="AG618" s="1174">
        <f>27713967+343100+4247+53+1</f>
        <v>28061368</v>
      </c>
      <c r="AH618" s="1174"/>
      <c r="AI618" s="1174"/>
      <c r="AJ618" s="1174"/>
      <c r="AK618" s="1174"/>
      <c r="AL618" s="62"/>
      <c r="AM618" s="65"/>
      <c r="AN618" s="65"/>
      <c r="AO618" s="65"/>
      <c r="AP618" s="65"/>
      <c r="AQ618" s="65"/>
      <c r="AR618" s="65"/>
      <c r="AS618" s="65"/>
      <c r="AT618" s="65"/>
      <c r="AU618" s="65"/>
      <c r="AV618" s="65"/>
      <c r="AW618" s="65"/>
      <c r="AX618" s="65"/>
      <c r="AY618" s="65"/>
      <c r="AZ618" s="65"/>
      <c r="BA618" s="1312">
        <f>IF(J755="SRO/Studio",O755,0)</f>
        <v>0</v>
      </c>
      <c r="BB618" s="1314"/>
      <c r="BC618" s="1314"/>
      <c r="BD618" s="1314"/>
      <c r="BE618" s="1313"/>
      <c r="BF618" s="1306">
        <f>IF(J755="1 Bedroom",O755,0)</f>
        <v>0</v>
      </c>
      <c r="BG618" s="1306"/>
      <c r="BH618" s="1306"/>
      <c r="BI618" s="1306"/>
      <c r="BJ618" s="1306"/>
      <c r="BK618" s="1306">
        <f>IF(J755="2 Bedrooms",O755,0)</f>
        <v>0</v>
      </c>
      <c r="BL618" s="1306"/>
      <c r="BM618" s="1306"/>
      <c r="BN618" s="1306"/>
      <c r="BO618" s="1306"/>
      <c r="BP618" s="1306">
        <f>IF(J755="3 Bedrooms",O755,0)</f>
        <v>0</v>
      </c>
      <c r="BQ618" s="1306"/>
      <c r="BR618" s="1306"/>
      <c r="BS618" s="1306"/>
      <c r="BT618" s="1306"/>
      <c r="BU618" s="1306">
        <f>IF(J755="4 Bedrooms",O755,0)</f>
        <v>0</v>
      </c>
      <c r="BV618" s="1306"/>
      <c r="BW618" s="1306"/>
      <c r="BX618" s="1306"/>
      <c r="BY618" s="1306"/>
      <c r="BZ618" s="1306">
        <f>IF(J755="5 Bedrooms",O755,0)</f>
        <v>0</v>
      </c>
      <c r="CA618" s="1306"/>
      <c r="CB618" s="1306"/>
      <c r="CC618" s="1306"/>
      <c r="CD618" s="1306"/>
      <c r="CE618" s="62"/>
      <c r="CF618" s="62"/>
      <c r="CG618" s="62"/>
      <c r="CH618" s="62"/>
      <c r="CI618" s="62"/>
      <c r="CJ618" s="62"/>
      <c r="CK618" s="62"/>
      <c r="CL618" s="62"/>
      <c r="CM618" s="62"/>
      <c r="CN618" s="62"/>
      <c r="CO618" s="62"/>
      <c r="CP618" s="62"/>
      <c r="CQ618" s="62"/>
      <c r="CR618" s="62"/>
    </row>
    <row r="619" spans="1:112" ht="12.75">
      <c r="B619" s="88" t="s">
        <v>121</v>
      </c>
      <c r="C619" s="1151"/>
      <c r="D619" s="1151"/>
      <c r="E619" s="1151"/>
      <c r="F619" s="1151"/>
      <c r="G619" s="1151"/>
      <c r="H619" s="1151"/>
      <c r="I619" s="1151"/>
      <c r="J619" s="1151"/>
      <c r="K619" s="1151"/>
      <c r="L619" s="1151"/>
      <c r="M619" s="1151"/>
      <c r="N619" s="1151"/>
      <c r="O619" s="1305"/>
      <c r="P619" s="1113"/>
      <c r="Q619" s="1109"/>
      <c r="R619" s="1114"/>
      <c r="S619" s="1304"/>
      <c r="T619" s="1115"/>
      <c r="U619" s="1116"/>
      <c r="V619" s="1113"/>
      <c r="W619" s="1109"/>
      <c r="X619" s="1109"/>
      <c r="Y619" s="1109"/>
      <c r="Z619" s="1109"/>
      <c r="AA619" s="1114"/>
      <c r="AB619" s="1174"/>
      <c r="AC619" s="1174"/>
      <c r="AD619" s="1174"/>
      <c r="AE619" s="1174"/>
      <c r="AF619" s="1174"/>
      <c r="AG619" s="1174"/>
      <c r="AH619" s="1174"/>
      <c r="AI619" s="1174"/>
      <c r="AJ619" s="1174"/>
      <c r="AK619" s="1174"/>
      <c r="AL619" s="62"/>
      <c r="AM619" s="65"/>
      <c r="AN619" s="65"/>
      <c r="AO619" s="65"/>
      <c r="AP619" s="65"/>
      <c r="AQ619" s="65"/>
      <c r="AR619" s="65"/>
      <c r="AS619" s="65"/>
      <c r="AT619" s="65"/>
      <c r="AU619" s="65"/>
      <c r="AV619" s="65"/>
      <c r="AW619" s="65"/>
      <c r="AX619" s="65"/>
      <c r="AY619" s="65"/>
      <c r="AZ619" s="65"/>
      <c r="BA619" s="1312">
        <f>IF(J756="SRO/Studio",O756,0)</f>
        <v>0</v>
      </c>
      <c r="BB619" s="1314"/>
      <c r="BC619" s="1314"/>
      <c r="BD619" s="1314"/>
      <c r="BE619" s="1313"/>
      <c r="BF619" s="1306">
        <f>IF(J756="1 Bedroom",O756,0)</f>
        <v>0</v>
      </c>
      <c r="BG619" s="1306"/>
      <c r="BH619" s="1306"/>
      <c r="BI619" s="1306"/>
      <c r="BJ619" s="1306"/>
      <c r="BK619" s="1306">
        <f>IF(J756="2 Bedrooms",O756,0)</f>
        <v>0</v>
      </c>
      <c r="BL619" s="1306"/>
      <c r="BM619" s="1306"/>
      <c r="BN619" s="1306"/>
      <c r="BO619" s="1306"/>
      <c r="BP619" s="1306">
        <f>IF(J756="3 Bedrooms",O756,0)</f>
        <v>0</v>
      </c>
      <c r="BQ619" s="1306"/>
      <c r="BR619" s="1306"/>
      <c r="BS619" s="1306"/>
      <c r="BT619" s="1306"/>
      <c r="BU619" s="1306">
        <f>IF(J756="4 Bedrooms",O756,0)</f>
        <v>0</v>
      </c>
      <c r="BV619" s="1306"/>
      <c r="BW619" s="1306"/>
      <c r="BX619" s="1306"/>
      <c r="BY619" s="1306"/>
      <c r="BZ619" s="1306">
        <f>IF(J756="5 Bedrooms",O756,0)</f>
        <v>0</v>
      </c>
      <c r="CA619" s="1306"/>
      <c r="CB619" s="1306"/>
      <c r="CC619" s="1306"/>
      <c r="CD619" s="1306"/>
      <c r="CE619" s="62"/>
      <c r="CF619" s="62"/>
      <c r="CG619" s="62"/>
      <c r="CH619" s="62"/>
      <c r="CI619" s="62"/>
      <c r="CJ619" s="62"/>
      <c r="CK619" s="62"/>
      <c r="CL619" s="62"/>
      <c r="CM619" s="62"/>
      <c r="CN619" s="62"/>
      <c r="CO619" s="62"/>
      <c r="CP619" s="62"/>
      <c r="CQ619" s="62"/>
      <c r="CR619" s="62"/>
    </row>
    <row r="620" spans="1:112" ht="12.75">
      <c r="B620" s="88" t="s">
        <v>127</v>
      </c>
      <c r="C620" s="1151">
        <f>C547</f>
        <v>0</v>
      </c>
      <c r="D620" s="1151"/>
      <c r="E620" s="1151"/>
      <c r="F620" s="1151"/>
      <c r="G620" s="1151"/>
      <c r="H620" s="1151"/>
      <c r="I620" s="1151"/>
      <c r="J620" s="1151"/>
      <c r="K620" s="1151"/>
      <c r="L620" s="1151"/>
      <c r="M620" s="1151"/>
      <c r="N620" s="1151"/>
      <c r="O620" s="1305"/>
      <c r="P620" s="1113"/>
      <c r="Q620" s="1109"/>
      <c r="R620" s="1114"/>
      <c r="S620" s="1304"/>
      <c r="T620" s="1115"/>
      <c r="U620" s="1116"/>
      <c r="V620" s="1113"/>
      <c r="W620" s="1109"/>
      <c r="X620" s="1109"/>
      <c r="Y620" s="1109"/>
      <c r="Z620" s="1109"/>
      <c r="AA620" s="1114"/>
      <c r="AB620" s="1174"/>
      <c r="AC620" s="1174"/>
      <c r="AD620" s="1174"/>
      <c r="AE620" s="1174"/>
      <c r="AF620" s="1174"/>
      <c r="AG620" s="1174">
        <f>'Sources and Uses Budget'!D105</f>
        <v>0</v>
      </c>
      <c r="AH620" s="1174"/>
      <c r="AI620" s="1174"/>
      <c r="AJ620" s="1174"/>
      <c r="AK620" s="1174"/>
      <c r="AL620" s="62"/>
      <c r="AM620" s="65"/>
      <c r="AN620" s="65"/>
      <c r="AO620" s="65"/>
      <c r="AP620" s="65"/>
      <c r="AQ620" s="65"/>
      <c r="AR620" s="65"/>
      <c r="AS620" s="65"/>
      <c r="AT620" s="65"/>
      <c r="AU620" s="65"/>
      <c r="AV620" s="65"/>
      <c r="AW620" s="65"/>
      <c r="AX620" s="65"/>
      <c r="AY620" s="65"/>
      <c r="AZ620" s="65"/>
      <c r="BA620" s="1312">
        <f>IF(J757="SRO/Studio",O757,0)</f>
        <v>0</v>
      </c>
      <c r="BB620" s="1314"/>
      <c r="BC620" s="1314"/>
      <c r="BD620" s="1314"/>
      <c r="BE620" s="1313"/>
      <c r="BF620" s="1306">
        <f>IF(J757="1 Bedroom",O757,0)</f>
        <v>0</v>
      </c>
      <c r="BG620" s="1306"/>
      <c r="BH620" s="1306"/>
      <c r="BI620" s="1306"/>
      <c r="BJ620" s="1306"/>
      <c r="BK620" s="1306">
        <f>IF(J757="2 Bedrooms",O757,0)</f>
        <v>0</v>
      </c>
      <c r="BL620" s="1306"/>
      <c r="BM620" s="1306"/>
      <c r="BN620" s="1306"/>
      <c r="BO620" s="1306"/>
      <c r="BP620" s="1306">
        <f>IF(J757="3 Bedrooms",O757,0)</f>
        <v>0</v>
      </c>
      <c r="BQ620" s="1306"/>
      <c r="BR620" s="1306"/>
      <c r="BS620" s="1306"/>
      <c r="BT620" s="1306"/>
      <c r="BU620" s="1306">
        <f>IF(J757="4 Bedrooms",O757,0)</f>
        <v>0</v>
      </c>
      <c r="BV620" s="1306"/>
      <c r="BW620" s="1306"/>
      <c r="BX620" s="1306"/>
      <c r="BY620" s="1306"/>
      <c r="BZ620" s="1306">
        <f>IF(J757="5 Bedrooms",O757,0)</f>
        <v>0</v>
      </c>
      <c r="CA620" s="1306"/>
      <c r="CB620" s="1306"/>
      <c r="CC620" s="1306"/>
      <c r="CD620" s="1306"/>
      <c r="CE620" s="62"/>
      <c r="CF620" s="62"/>
      <c r="CG620" s="62"/>
      <c r="CH620" s="62"/>
      <c r="CI620" s="62"/>
      <c r="CJ620" s="62"/>
      <c r="CK620" s="62"/>
      <c r="CL620" s="62"/>
      <c r="CM620" s="62"/>
      <c r="CN620" s="62"/>
      <c r="CO620" s="62"/>
      <c r="CP620" s="62"/>
      <c r="CQ620" s="62"/>
      <c r="CR620" s="62"/>
    </row>
    <row r="621" spans="1:112" ht="12.75">
      <c r="B621" s="88" t="s">
        <v>661</v>
      </c>
      <c r="C621" s="1151"/>
      <c r="D621" s="1151"/>
      <c r="E621" s="1151"/>
      <c r="F621" s="1151"/>
      <c r="G621" s="1151"/>
      <c r="H621" s="1151"/>
      <c r="I621" s="1151"/>
      <c r="J621" s="1151"/>
      <c r="K621" s="1151"/>
      <c r="L621" s="1151"/>
      <c r="M621" s="1151"/>
      <c r="N621" s="1151"/>
      <c r="O621" s="1305"/>
      <c r="P621" s="1113"/>
      <c r="Q621" s="1109"/>
      <c r="R621" s="1114"/>
      <c r="S621" s="1304"/>
      <c r="T621" s="1115"/>
      <c r="U621" s="1116"/>
      <c r="V621" s="1113"/>
      <c r="W621" s="1109"/>
      <c r="X621" s="1109"/>
      <c r="Y621" s="1109"/>
      <c r="Z621" s="1109"/>
      <c r="AA621" s="1114"/>
      <c r="AB621" s="1174"/>
      <c r="AC621" s="1174"/>
      <c r="AD621" s="1174"/>
      <c r="AE621" s="1174"/>
      <c r="AF621" s="1174"/>
      <c r="AG621" s="1174"/>
      <c r="AH621" s="1174"/>
      <c r="AI621" s="1174"/>
      <c r="AJ621" s="1174"/>
      <c r="AK621" s="1174"/>
      <c r="AL621" s="62"/>
      <c r="AM621" s="65"/>
      <c r="AN621" s="65"/>
      <c r="AO621" s="65"/>
      <c r="AP621" s="65"/>
      <c r="AQ621" s="65"/>
      <c r="AR621" s="65"/>
      <c r="AS621" s="65"/>
      <c r="AT621" s="65"/>
      <c r="AU621" s="65"/>
      <c r="AV621" s="65"/>
      <c r="AW621" s="65"/>
      <c r="AX621" s="65"/>
      <c r="AY621" s="65"/>
      <c r="AZ621" s="65"/>
      <c r="BA621" s="1307">
        <f>SUM(BA617:BE620)</f>
        <v>0</v>
      </c>
      <c r="BB621" s="1308"/>
      <c r="BC621" s="1308"/>
      <c r="BD621" s="1308"/>
      <c r="BE621" s="1309"/>
      <c r="BF621" s="1307">
        <f>SUM(BF617:BJ620)</f>
        <v>1</v>
      </c>
      <c r="BG621" s="1308"/>
      <c r="BH621" s="1308"/>
      <c r="BI621" s="1308"/>
      <c r="BJ621" s="1309"/>
      <c r="BK621" s="1307">
        <f>SUM(BK617:BO620)</f>
        <v>0</v>
      </c>
      <c r="BL621" s="1308"/>
      <c r="BM621" s="1308"/>
      <c r="BN621" s="1308"/>
      <c r="BO621" s="1309"/>
      <c r="BP621" s="1307">
        <f>SUM(BP617:BT620)</f>
        <v>0</v>
      </c>
      <c r="BQ621" s="1308"/>
      <c r="BR621" s="1308"/>
      <c r="BS621" s="1308"/>
      <c r="BT621" s="1309"/>
      <c r="BU621" s="1307">
        <f>SUM(BU617:BY620)</f>
        <v>0</v>
      </c>
      <c r="BV621" s="1308"/>
      <c r="BW621" s="1308"/>
      <c r="BX621" s="1308"/>
      <c r="BY621" s="1309"/>
      <c r="BZ621" s="1307">
        <f>SUM(BZ617:CD620)</f>
        <v>0</v>
      </c>
      <c r="CA621" s="1308"/>
      <c r="CB621" s="1308"/>
      <c r="CC621" s="1308"/>
      <c r="CD621" s="1309"/>
      <c r="CE621" s="62"/>
      <c r="CF621" s="62"/>
      <c r="CG621" s="62"/>
      <c r="CH621" s="62"/>
      <c r="CI621" s="62"/>
      <c r="CJ621" s="62"/>
      <c r="CK621" s="62"/>
      <c r="CL621" s="62"/>
      <c r="CM621" s="62"/>
      <c r="CN621" s="62"/>
      <c r="CO621" s="62"/>
      <c r="CP621" s="62"/>
      <c r="CQ621" s="62"/>
      <c r="CR621" s="62"/>
    </row>
    <row r="622" spans="1:112" ht="12.75">
      <c r="B622" s="88" t="s">
        <v>873</v>
      </c>
      <c r="C622" s="1151"/>
      <c r="D622" s="1151"/>
      <c r="E622" s="1151"/>
      <c r="F622" s="1151"/>
      <c r="G622" s="1151"/>
      <c r="H622" s="1151"/>
      <c r="I622" s="1151"/>
      <c r="J622" s="1151"/>
      <c r="K622" s="1151"/>
      <c r="L622" s="1151"/>
      <c r="M622" s="1151"/>
      <c r="N622" s="1151"/>
      <c r="O622" s="1305"/>
      <c r="P622" s="1113"/>
      <c r="Q622" s="1109"/>
      <c r="R622" s="1114"/>
      <c r="S622" s="1304"/>
      <c r="T622" s="1115"/>
      <c r="U622" s="1116"/>
      <c r="V622" s="1113"/>
      <c r="W622" s="1109"/>
      <c r="X622" s="1109"/>
      <c r="Y622" s="1109"/>
      <c r="Z622" s="1109"/>
      <c r="AA622" s="1114"/>
      <c r="AB622" s="1174"/>
      <c r="AC622" s="1174"/>
      <c r="AD622" s="1174"/>
      <c r="AE622" s="1174"/>
      <c r="AF622" s="1174"/>
      <c r="AG622" s="1174"/>
      <c r="AH622" s="1174"/>
      <c r="AI622" s="1174"/>
      <c r="AJ622" s="1174"/>
      <c r="AK622" s="1174"/>
      <c r="AL622" s="62"/>
      <c r="AM622" s="65"/>
      <c r="AN622" s="65"/>
      <c r="AO622" s="65"/>
      <c r="AP622" s="65"/>
      <c r="AQ622" s="65"/>
      <c r="AR622" s="65"/>
      <c r="AS622" s="65"/>
      <c r="AT622" s="65"/>
      <c r="AU622" s="65"/>
      <c r="AV622" s="65"/>
      <c r="AW622" s="65"/>
      <c r="AX622" s="65"/>
      <c r="AY622" s="65"/>
      <c r="AZ622" s="65"/>
      <c r="BA622" s="65" t="s">
        <v>112</v>
      </c>
      <c r="BB622" s="65"/>
      <c r="BC622" s="65"/>
      <c r="BD622" s="62"/>
      <c r="BE622" s="62"/>
      <c r="BF622" s="62"/>
      <c r="BG622" s="62"/>
      <c r="BH622" s="62"/>
      <c r="BI622" s="62"/>
      <c r="BJ622" s="62"/>
      <c r="BK622" s="62"/>
      <c r="BL622" s="62"/>
      <c r="BM622" s="62"/>
      <c r="BN622" s="62"/>
      <c r="BO622" s="62"/>
      <c r="BP622" s="62"/>
      <c r="BQ622" s="62"/>
      <c r="BR622" s="62"/>
      <c r="BS622" s="62"/>
      <c r="BT622" s="62"/>
      <c r="BU622" s="62"/>
      <c r="BV622" s="62"/>
      <c r="BW622" s="62"/>
      <c r="BX622" s="62"/>
      <c r="BY622" s="62"/>
      <c r="BZ622" s="62"/>
      <c r="CA622" s="62"/>
      <c r="CB622" s="62"/>
      <c r="CC622" s="62"/>
      <c r="CD622" s="62"/>
      <c r="CE622" s="62"/>
      <c r="CF622" s="62"/>
      <c r="CG622" s="62"/>
      <c r="CH622" s="62"/>
      <c r="CI622" s="62"/>
      <c r="CJ622" s="62"/>
      <c r="CK622" s="62"/>
      <c r="CL622" s="62"/>
      <c r="CM622" s="62"/>
      <c r="CN622" s="62"/>
      <c r="CO622" s="62"/>
      <c r="CP622" s="62"/>
      <c r="CQ622" s="62"/>
      <c r="CR622" s="62"/>
    </row>
    <row r="623" spans="1:112" ht="12.75">
      <c r="B623" s="88" t="s">
        <v>664</v>
      </c>
      <c r="C623" s="1151"/>
      <c r="D623" s="1151"/>
      <c r="E623" s="1151"/>
      <c r="F623" s="1151"/>
      <c r="G623" s="1151"/>
      <c r="H623" s="1151"/>
      <c r="I623" s="1151"/>
      <c r="J623" s="1151"/>
      <c r="K623" s="1151"/>
      <c r="L623" s="1151"/>
      <c r="M623" s="1151"/>
      <c r="N623" s="1151"/>
      <c r="O623" s="1305"/>
      <c r="P623" s="1113"/>
      <c r="Q623" s="1109"/>
      <c r="R623" s="1114"/>
      <c r="S623" s="1304"/>
      <c r="T623" s="1115"/>
      <c r="U623" s="1116"/>
      <c r="V623" s="1113"/>
      <c r="W623" s="1109"/>
      <c r="X623" s="1109"/>
      <c r="Y623" s="1109"/>
      <c r="Z623" s="1109"/>
      <c r="AA623" s="1114"/>
      <c r="AB623" s="1174"/>
      <c r="AC623" s="1174"/>
      <c r="AD623" s="1174"/>
      <c r="AE623" s="1174"/>
      <c r="AF623" s="1174"/>
      <c r="AG623" s="1174"/>
      <c r="AH623" s="1174"/>
      <c r="AI623" s="1174"/>
      <c r="AJ623" s="1174"/>
      <c r="AK623" s="1174"/>
      <c r="AL623" s="62"/>
      <c r="AM623" s="65"/>
      <c r="AN623" s="65"/>
      <c r="AO623" s="65"/>
      <c r="AP623" s="65"/>
      <c r="AQ623" s="65"/>
      <c r="AR623" s="65"/>
      <c r="AS623" s="65"/>
      <c r="AT623" s="65"/>
      <c r="AU623" s="65"/>
      <c r="AV623" s="65"/>
      <c r="AW623" s="65"/>
      <c r="AX623" s="65"/>
      <c r="AY623" s="65"/>
      <c r="AZ623" s="65"/>
      <c r="BA623" s="1312">
        <f t="shared" ref="BA623:BA632" si="16">IF(J768="SRO/Studio",O768,0)</f>
        <v>0</v>
      </c>
      <c r="BB623" s="1314"/>
      <c r="BC623" s="1314"/>
      <c r="BD623" s="1314"/>
      <c r="BE623" s="1313"/>
      <c r="BF623" s="1306">
        <f t="shared" ref="BF623:BF632" si="17">IF(J768="1 Bedroom",O768,0)</f>
        <v>0</v>
      </c>
      <c r="BG623" s="1306"/>
      <c r="BH623" s="1306"/>
      <c r="BI623" s="1306"/>
      <c r="BJ623" s="1306"/>
      <c r="BK623" s="1306">
        <f t="shared" ref="BK623:BK632" si="18">IF(J768="2 Bedrooms",O768,0)</f>
        <v>0</v>
      </c>
      <c r="BL623" s="1306"/>
      <c r="BM623" s="1306"/>
      <c r="BN623" s="1306"/>
      <c r="BO623" s="1306"/>
      <c r="BP623" s="1306">
        <f t="shared" ref="BP623:BP632" si="19">IF(J768="3 Bedrooms",O768,0)</f>
        <v>0</v>
      </c>
      <c r="BQ623" s="1306"/>
      <c r="BR623" s="1306"/>
      <c r="BS623" s="1306"/>
      <c r="BT623" s="1306"/>
      <c r="BU623" s="1306">
        <f t="shared" ref="BU623:BU632" si="20">IF(J768="4 Bedrooms",O768,0)</f>
        <v>0</v>
      </c>
      <c r="BV623" s="1306"/>
      <c r="BW623" s="1306"/>
      <c r="BX623" s="1306"/>
      <c r="BY623" s="1306"/>
      <c r="BZ623" s="1306">
        <f t="shared" ref="BZ623:BZ632" si="21">IF(J768="5 Bedrooms",O768,0)</f>
        <v>0</v>
      </c>
      <c r="CA623" s="1306"/>
      <c r="CB623" s="1306"/>
      <c r="CC623" s="1306"/>
      <c r="CD623" s="1306"/>
      <c r="CE623" s="62"/>
      <c r="CF623" s="62"/>
      <c r="CG623" s="62"/>
      <c r="CH623" s="62"/>
      <c r="CI623" s="62"/>
      <c r="CJ623" s="62"/>
      <c r="CK623" s="62"/>
      <c r="CL623" s="62"/>
      <c r="CM623" s="62"/>
      <c r="CN623" s="62"/>
      <c r="CO623" s="62"/>
      <c r="CP623" s="62"/>
      <c r="CQ623" s="62"/>
      <c r="CR623" s="62"/>
    </row>
    <row r="624" spans="1:112" ht="12.75">
      <c r="B624" s="88" t="s">
        <v>529</v>
      </c>
      <c r="C624" s="1151"/>
      <c r="D624" s="1151"/>
      <c r="E624" s="1151"/>
      <c r="F624" s="1151"/>
      <c r="G624" s="1151"/>
      <c r="H624" s="1151"/>
      <c r="I624" s="1151"/>
      <c r="J624" s="1151"/>
      <c r="K624" s="1151"/>
      <c r="L624" s="1151"/>
      <c r="M624" s="1151"/>
      <c r="N624" s="1151"/>
      <c r="O624" s="1305"/>
      <c r="P624" s="1113"/>
      <c r="Q624" s="1109"/>
      <c r="R624" s="1114"/>
      <c r="S624" s="1304"/>
      <c r="T624" s="1115"/>
      <c r="U624" s="1116"/>
      <c r="V624" s="1113"/>
      <c r="W624" s="1109"/>
      <c r="X624" s="1109"/>
      <c r="Y624" s="1109"/>
      <c r="Z624" s="1109"/>
      <c r="AA624" s="1114"/>
      <c r="AB624" s="1174"/>
      <c r="AC624" s="1174"/>
      <c r="AD624" s="1174"/>
      <c r="AE624" s="1174"/>
      <c r="AF624" s="1174"/>
      <c r="AG624" s="1174"/>
      <c r="AH624" s="1174"/>
      <c r="AI624" s="1174"/>
      <c r="AJ624" s="1174"/>
      <c r="AK624" s="1174"/>
      <c r="AL624" s="62"/>
      <c r="AM624" s="65"/>
      <c r="AN624" s="65"/>
      <c r="AO624" s="65"/>
      <c r="AP624" s="65"/>
      <c r="AQ624" s="65"/>
      <c r="AR624" s="65"/>
      <c r="AS624" s="65"/>
      <c r="AT624" s="65"/>
      <c r="AU624" s="65"/>
      <c r="AV624" s="65"/>
      <c r="AW624" s="65"/>
      <c r="AX624" s="65"/>
      <c r="AY624" s="65"/>
      <c r="AZ624" s="65"/>
      <c r="BA624" s="1312">
        <f t="shared" si="16"/>
        <v>0</v>
      </c>
      <c r="BB624" s="1314"/>
      <c r="BC624" s="1314"/>
      <c r="BD624" s="1314"/>
      <c r="BE624" s="1313"/>
      <c r="BF624" s="1306">
        <f t="shared" si="17"/>
        <v>0</v>
      </c>
      <c r="BG624" s="1306"/>
      <c r="BH624" s="1306"/>
      <c r="BI624" s="1306"/>
      <c r="BJ624" s="1306"/>
      <c r="BK624" s="1306">
        <f t="shared" si="18"/>
        <v>0</v>
      </c>
      <c r="BL624" s="1306"/>
      <c r="BM624" s="1306"/>
      <c r="BN624" s="1306"/>
      <c r="BO624" s="1306"/>
      <c r="BP624" s="1306">
        <f t="shared" si="19"/>
        <v>0</v>
      </c>
      <c r="BQ624" s="1306"/>
      <c r="BR624" s="1306"/>
      <c r="BS624" s="1306"/>
      <c r="BT624" s="1306"/>
      <c r="BU624" s="1306">
        <f t="shared" si="20"/>
        <v>0</v>
      </c>
      <c r="BV624" s="1306"/>
      <c r="BW624" s="1306"/>
      <c r="BX624" s="1306"/>
      <c r="BY624" s="1306"/>
      <c r="BZ624" s="1306">
        <f t="shared" si="21"/>
        <v>0</v>
      </c>
      <c r="CA624" s="1306"/>
      <c r="CB624" s="1306"/>
      <c r="CC624" s="1306"/>
      <c r="CD624" s="1306"/>
      <c r="CE624" s="62"/>
      <c r="CF624" s="62"/>
      <c r="CG624" s="62"/>
      <c r="CH624" s="62"/>
      <c r="CI624" s="62"/>
      <c r="CJ624" s="62"/>
      <c r="CK624" s="62"/>
      <c r="CL624" s="62"/>
      <c r="CM624" s="62"/>
      <c r="CN624" s="62"/>
      <c r="CO624" s="62"/>
      <c r="CP624" s="62"/>
      <c r="CQ624" s="62"/>
      <c r="CR624" s="62"/>
    </row>
    <row r="625" spans="1:96" ht="12.75">
      <c r="B625" s="88" t="s">
        <v>530</v>
      </c>
      <c r="C625" s="1151"/>
      <c r="D625" s="1151"/>
      <c r="E625" s="1151"/>
      <c r="F625" s="1151"/>
      <c r="G625" s="1151"/>
      <c r="H625" s="1151"/>
      <c r="I625" s="1151"/>
      <c r="J625" s="1151"/>
      <c r="K625" s="1151"/>
      <c r="L625" s="1151"/>
      <c r="M625" s="1151"/>
      <c r="N625" s="1151"/>
      <c r="O625" s="1305"/>
      <c r="P625" s="1113"/>
      <c r="Q625" s="1109"/>
      <c r="R625" s="1114"/>
      <c r="S625" s="1304"/>
      <c r="T625" s="1115"/>
      <c r="U625" s="1116"/>
      <c r="V625" s="1113"/>
      <c r="W625" s="1109"/>
      <c r="X625" s="1109"/>
      <c r="Y625" s="1109"/>
      <c r="Z625" s="1109"/>
      <c r="AA625" s="1114"/>
      <c r="AB625" s="1174"/>
      <c r="AC625" s="1174"/>
      <c r="AD625" s="1174"/>
      <c r="AE625" s="1174"/>
      <c r="AF625" s="1174"/>
      <c r="AG625" s="1174"/>
      <c r="AH625" s="1174"/>
      <c r="AI625" s="1174"/>
      <c r="AJ625" s="1174"/>
      <c r="AK625" s="1174"/>
      <c r="AL625" s="62"/>
      <c r="AM625" s="65"/>
      <c r="AN625" s="65"/>
      <c r="AO625" s="65"/>
      <c r="AP625" s="65"/>
      <c r="AQ625" s="65"/>
      <c r="AR625" s="65"/>
      <c r="AS625" s="65"/>
      <c r="AT625" s="65"/>
      <c r="AU625" s="65"/>
      <c r="AV625" s="65"/>
      <c r="AW625" s="65"/>
      <c r="AX625" s="65"/>
      <c r="AY625" s="65"/>
      <c r="AZ625" s="65"/>
      <c r="BA625" s="1312">
        <f t="shared" si="16"/>
        <v>0</v>
      </c>
      <c r="BB625" s="1314"/>
      <c r="BC625" s="1314"/>
      <c r="BD625" s="1314"/>
      <c r="BE625" s="1313"/>
      <c r="BF625" s="1306">
        <f t="shared" si="17"/>
        <v>0</v>
      </c>
      <c r="BG625" s="1306"/>
      <c r="BH625" s="1306"/>
      <c r="BI625" s="1306"/>
      <c r="BJ625" s="1306"/>
      <c r="BK625" s="1306">
        <f t="shared" si="18"/>
        <v>0</v>
      </c>
      <c r="BL625" s="1306"/>
      <c r="BM625" s="1306"/>
      <c r="BN625" s="1306"/>
      <c r="BO625" s="1306"/>
      <c r="BP625" s="1306">
        <f t="shared" si="19"/>
        <v>0</v>
      </c>
      <c r="BQ625" s="1306"/>
      <c r="BR625" s="1306"/>
      <c r="BS625" s="1306"/>
      <c r="BT625" s="1306"/>
      <c r="BU625" s="1306">
        <f t="shared" si="20"/>
        <v>0</v>
      </c>
      <c r="BV625" s="1306"/>
      <c r="BW625" s="1306"/>
      <c r="BX625" s="1306"/>
      <c r="BY625" s="1306"/>
      <c r="BZ625" s="1306">
        <f t="shared" si="21"/>
        <v>0</v>
      </c>
      <c r="CA625" s="1306"/>
      <c r="CB625" s="1306"/>
      <c r="CC625" s="1306"/>
      <c r="CD625" s="1306"/>
      <c r="CE625" s="62"/>
      <c r="CF625" s="62"/>
      <c r="CG625" s="62"/>
      <c r="CH625" s="62"/>
      <c r="CI625" s="62"/>
      <c r="CJ625" s="62"/>
      <c r="CK625" s="62"/>
      <c r="CL625" s="62"/>
      <c r="CM625" s="62"/>
      <c r="CN625" s="62"/>
      <c r="CO625" s="62"/>
      <c r="CP625" s="62"/>
      <c r="CQ625" s="62"/>
      <c r="CR625" s="62"/>
    </row>
    <row r="626" spans="1:96" ht="12.75">
      <c r="B626" s="88" t="s">
        <v>536</v>
      </c>
      <c r="C626" s="1151"/>
      <c r="D626" s="1151"/>
      <c r="E626" s="1151"/>
      <c r="F626" s="1151"/>
      <c r="G626" s="1151"/>
      <c r="H626" s="1151"/>
      <c r="I626" s="1151"/>
      <c r="J626" s="1151"/>
      <c r="K626" s="1151"/>
      <c r="L626" s="1151"/>
      <c r="M626" s="1151"/>
      <c r="N626" s="1151"/>
      <c r="O626" s="1305"/>
      <c r="P626" s="1113"/>
      <c r="Q626" s="1109"/>
      <c r="R626" s="1114"/>
      <c r="S626" s="1304"/>
      <c r="T626" s="1115"/>
      <c r="U626" s="1116"/>
      <c r="V626" s="1113"/>
      <c r="W626" s="1109"/>
      <c r="X626" s="1109"/>
      <c r="Y626" s="1109"/>
      <c r="Z626" s="1109"/>
      <c r="AA626" s="1114"/>
      <c r="AB626" s="1174"/>
      <c r="AC626" s="1174"/>
      <c r="AD626" s="1174"/>
      <c r="AE626" s="1174"/>
      <c r="AF626" s="1174"/>
      <c r="AG626" s="1174"/>
      <c r="AH626" s="1174"/>
      <c r="AI626" s="1174"/>
      <c r="AJ626" s="1174"/>
      <c r="AK626" s="1174"/>
      <c r="AL626" s="62"/>
      <c r="AM626" s="62"/>
      <c r="AN626" s="62"/>
      <c r="AO626" s="62"/>
      <c r="AP626" s="62"/>
      <c r="AQ626" s="62"/>
      <c r="AR626" s="62"/>
      <c r="AS626" s="62"/>
      <c r="AT626" s="62"/>
      <c r="AU626" s="62"/>
      <c r="AV626" s="62"/>
      <c r="AW626" s="62"/>
      <c r="AX626" s="62"/>
      <c r="AY626" s="62"/>
      <c r="AZ626" s="62"/>
      <c r="BA626" s="1312">
        <f t="shared" si="16"/>
        <v>0</v>
      </c>
      <c r="BB626" s="1314"/>
      <c r="BC626" s="1314"/>
      <c r="BD626" s="1314"/>
      <c r="BE626" s="1313"/>
      <c r="BF626" s="1306">
        <f t="shared" si="17"/>
        <v>0</v>
      </c>
      <c r="BG626" s="1306"/>
      <c r="BH626" s="1306"/>
      <c r="BI626" s="1306"/>
      <c r="BJ626" s="1306"/>
      <c r="BK626" s="1306">
        <f t="shared" si="18"/>
        <v>0</v>
      </c>
      <c r="BL626" s="1306"/>
      <c r="BM626" s="1306"/>
      <c r="BN626" s="1306"/>
      <c r="BO626" s="1306"/>
      <c r="BP626" s="1306">
        <f t="shared" si="19"/>
        <v>0</v>
      </c>
      <c r="BQ626" s="1306"/>
      <c r="BR626" s="1306"/>
      <c r="BS626" s="1306"/>
      <c r="BT626" s="1306"/>
      <c r="BU626" s="1306">
        <f t="shared" si="20"/>
        <v>0</v>
      </c>
      <c r="BV626" s="1306"/>
      <c r="BW626" s="1306"/>
      <c r="BX626" s="1306"/>
      <c r="BY626" s="1306"/>
      <c r="BZ626" s="1306">
        <f t="shared" si="21"/>
        <v>0</v>
      </c>
      <c r="CA626" s="1306"/>
      <c r="CB626" s="1306"/>
      <c r="CC626" s="1306"/>
      <c r="CD626" s="1306"/>
      <c r="CE626" s="62"/>
      <c r="CF626" s="62"/>
      <c r="CG626" s="62"/>
      <c r="CH626" s="62"/>
      <c r="CI626" s="62"/>
      <c r="CJ626" s="62"/>
      <c r="CK626" s="62"/>
      <c r="CL626" s="62"/>
      <c r="CM626" s="62"/>
      <c r="CN626" s="62"/>
      <c r="CO626" s="62"/>
      <c r="CP626" s="62"/>
      <c r="CQ626" s="62"/>
      <c r="CR626" s="62"/>
    </row>
    <row r="627" spans="1:96" ht="12.75">
      <c r="B627" s="88" t="s">
        <v>728</v>
      </c>
      <c r="C627" s="1151"/>
      <c r="D627" s="1151"/>
      <c r="E627" s="1151"/>
      <c r="F627" s="1151"/>
      <c r="G627" s="1151"/>
      <c r="H627" s="1151"/>
      <c r="I627" s="1151"/>
      <c r="J627" s="1151"/>
      <c r="K627" s="1151"/>
      <c r="L627" s="1151"/>
      <c r="M627" s="1151"/>
      <c r="N627" s="1151"/>
      <c r="O627" s="1305"/>
      <c r="P627" s="1113"/>
      <c r="Q627" s="1109"/>
      <c r="R627" s="1114"/>
      <c r="S627" s="1304"/>
      <c r="T627" s="1115"/>
      <c r="U627" s="1116"/>
      <c r="V627" s="1113"/>
      <c r="W627" s="1109"/>
      <c r="X627" s="1109"/>
      <c r="Y627" s="1109"/>
      <c r="Z627" s="1109"/>
      <c r="AA627" s="1114"/>
      <c r="AB627" s="1174"/>
      <c r="AC627" s="1174"/>
      <c r="AD627" s="1174"/>
      <c r="AE627" s="1174"/>
      <c r="AF627" s="1174"/>
      <c r="AG627" s="1174"/>
      <c r="AH627" s="1174"/>
      <c r="AI627" s="1174"/>
      <c r="AJ627" s="1174"/>
      <c r="AK627" s="1174"/>
      <c r="AL627" s="62"/>
      <c r="AM627" s="62"/>
      <c r="AN627" s="62"/>
      <c r="AO627" s="62"/>
      <c r="AP627" s="62"/>
      <c r="AQ627" s="62"/>
      <c r="AR627" s="62"/>
      <c r="AS627" s="62"/>
      <c r="AT627" s="62"/>
      <c r="AU627" s="62"/>
      <c r="AV627" s="62"/>
      <c r="AW627" s="62"/>
      <c r="AX627" s="62"/>
      <c r="AY627" s="62"/>
      <c r="AZ627" s="62"/>
      <c r="BA627" s="1312">
        <f t="shared" si="16"/>
        <v>0</v>
      </c>
      <c r="BB627" s="1314"/>
      <c r="BC627" s="1314"/>
      <c r="BD627" s="1314"/>
      <c r="BE627" s="1313"/>
      <c r="BF627" s="1306">
        <f t="shared" si="17"/>
        <v>0</v>
      </c>
      <c r="BG627" s="1306"/>
      <c r="BH627" s="1306"/>
      <c r="BI627" s="1306"/>
      <c r="BJ627" s="1306"/>
      <c r="BK627" s="1306">
        <f t="shared" si="18"/>
        <v>0</v>
      </c>
      <c r="BL627" s="1306"/>
      <c r="BM627" s="1306"/>
      <c r="BN627" s="1306"/>
      <c r="BO627" s="1306"/>
      <c r="BP627" s="1306">
        <f t="shared" si="19"/>
        <v>0</v>
      </c>
      <c r="BQ627" s="1306"/>
      <c r="BR627" s="1306"/>
      <c r="BS627" s="1306"/>
      <c r="BT627" s="1306"/>
      <c r="BU627" s="1306">
        <f t="shared" si="20"/>
        <v>0</v>
      </c>
      <c r="BV627" s="1306"/>
      <c r="BW627" s="1306"/>
      <c r="BX627" s="1306"/>
      <c r="BY627" s="1306"/>
      <c r="BZ627" s="1306">
        <f t="shared" si="21"/>
        <v>0</v>
      </c>
      <c r="CA627" s="1306"/>
      <c r="CB627" s="1306"/>
      <c r="CC627" s="1306"/>
      <c r="CD627" s="1306"/>
      <c r="CE627" s="62"/>
      <c r="CF627" s="62"/>
      <c r="CG627" s="62"/>
      <c r="CH627" s="62"/>
      <c r="CI627" s="62"/>
      <c r="CJ627" s="62"/>
      <c r="CK627" s="62"/>
      <c r="CL627" s="62"/>
      <c r="CM627" s="62"/>
      <c r="CN627" s="62"/>
      <c r="CO627" s="62"/>
      <c r="CP627" s="62"/>
      <c r="CQ627" s="62"/>
      <c r="CR627" s="62"/>
    </row>
    <row r="628" spans="1:96" ht="12.75">
      <c r="B628" s="88" t="s">
        <v>398</v>
      </c>
      <c r="C628" s="1151"/>
      <c r="D628" s="1151"/>
      <c r="E628" s="1151"/>
      <c r="F628" s="1151"/>
      <c r="G628" s="1151"/>
      <c r="H628" s="1151"/>
      <c r="I628" s="1151"/>
      <c r="J628" s="1151"/>
      <c r="K628" s="1151"/>
      <c r="L628" s="1151"/>
      <c r="M628" s="1151"/>
      <c r="N628" s="1151"/>
      <c r="O628" s="1305"/>
      <c r="P628" s="1113"/>
      <c r="Q628" s="1109"/>
      <c r="R628" s="1114"/>
      <c r="S628" s="1304"/>
      <c r="T628" s="1115"/>
      <c r="U628" s="1116"/>
      <c r="V628" s="1113"/>
      <c r="W628" s="1109"/>
      <c r="X628" s="1109"/>
      <c r="Y628" s="1109"/>
      <c r="Z628" s="1109"/>
      <c r="AA628" s="1114"/>
      <c r="AB628" s="1174"/>
      <c r="AC628" s="1174"/>
      <c r="AD628" s="1174"/>
      <c r="AE628" s="1174"/>
      <c r="AF628" s="1174"/>
      <c r="AG628" s="1174"/>
      <c r="AH628" s="1174"/>
      <c r="AI628" s="1174"/>
      <c r="AJ628" s="1174"/>
      <c r="AK628" s="1174"/>
      <c r="AL628" s="62"/>
      <c r="AM628" s="62"/>
      <c r="AN628" s="62"/>
      <c r="AO628" s="62"/>
      <c r="AP628" s="62"/>
      <c r="AQ628" s="62"/>
      <c r="AR628" s="62"/>
      <c r="AS628" s="62"/>
      <c r="AT628" s="62"/>
      <c r="AU628" s="62"/>
      <c r="AV628" s="62"/>
      <c r="AW628" s="62"/>
      <c r="AX628" s="62"/>
      <c r="AY628" s="62"/>
      <c r="AZ628" s="62"/>
      <c r="BA628" s="1312">
        <f t="shared" si="16"/>
        <v>0</v>
      </c>
      <c r="BB628" s="1314"/>
      <c r="BC628" s="1314"/>
      <c r="BD628" s="1314"/>
      <c r="BE628" s="1313"/>
      <c r="BF628" s="1306">
        <f t="shared" si="17"/>
        <v>0</v>
      </c>
      <c r="BG628" s="1306"/>
      <c r="BH628" s="1306"/>
      <c r="BI628" s="1306"/>
      <c r="BJ628" s="1306"/>
      <c r="BK628" s="1306">
        <f t="shared" si="18"/>
        <v>0</v>
      </c>
      <c r="BL628" s="1306"/>
      <c r="BM628" s="1306"/>
      <c r="BN628" s="1306"/>
      <c r="BO628" s="1306"/>
      <c r="BP628" s="1306">
        <f t="shared" si="19"/>
        <v>0</v>
      </c>
      <c r="BQ628" s="1306"/>
      <c r="BR628" s="1306"/>
      <c r="BS628" s="1306"/>
      <c r="BT628" s="1306"/>
      <c r="BU628" s="1306">
        <f t="shared" si="20"/>
        <v>0</v>
      </c>
      <c r="BV628" s="1306"/>
      <c r="BW628" s="1306"/>
      <c r="BX628" s="1306"/>
      <c r="BY628" s="1306"/>
      <c r="BZ628" s="1306">
        <f t="shared" si="21"/>
        <v>0</v>
      </c>
      <c r="CA628" s="1306"/>
      <c r="CB628" s="1306"/>
      <c r="CC628" s="1306"/>
      <c r="CD628" s="1306"/>
      <c r="CE628" s="62"/>
      <c r="CF628" s="62"/>
      <c r="CG628" s="62"/>
      <c r="CH628" s="62"/>
      <c r="CI628" s="62"/>
      <c r="CJ628" s="62"/>
      <c r="CK628" s="62"/>
      <c r="CL628" s="62"/>
      <c r="CM628" s="62"/>
      <c r="CN628" s="62"/>
      <c r="CO628" s="62"/>
      <c r="CP628" s="62"/>
      <c r="CQ628" s="62"/>
      <c r="CR628" s="62"/>
    </row>
    <row r="629" spans="1:96" ht="12.75" customHeight="1">
      <c r="B629" s="88" t="s">
        <v>399</v>
      </c>
      <c r="C629" s="1126"/>
      <c r="D629" s="1151"/>
      <c r="E629" s="1151"/>
      <c r="F629" s="1151"/>
      <c r="G629" s="1151"/>
      <c r="H629" s="1151"/>
      <c r="I629" s="1151"/>
      <c r="J629" s="1151"/>
      <c r="K629" s="1151"/>
      <c r="L629" s="1151"/>
      <c r="M629" s="1151"/>
      <c r="N629" s="1151"/>
      <c r="O629" s="1305"/>
      <c r="P629" s="1113"/>
      <c r="Q629" s="1109"/>
      <c r="R629" s="1114"/>
      <c r="S629" s="1304"/>
      <c r="T629" s="1115"/>
      <c r="U629" s="1116"/>
      <c r="V629" s="1113"/>
      <c r="W629" s="1109"/>
      <c r="X629" s="1109"/>
      <c r="Y629" s="1109"/>
      <c r="Z629" s="1109"/>
      <c r="AA629" s="1114"/>
      <c r="AB629" s="1174"/>
      <c r="AC629" s="1174"/>
      <c r="AD629" s="1174"/>
      <c r="AE629" s="1174"/>
      <c r="AF629" s="1174"/>
      <c r="AG629" s="1174"/>
      <c r="AH629" s="1174"/>
      <c r="AI629" s="1174"/>
      <c r="AJ629" s="1174"/>
      <c r="AK629" s="1174"/>
      <c r="AL629" s="62"/>
      <c r="AM629" s="65"/>
      <c r="AN629" s="65"/>
      <c r="AO629" s="65"/>
      <c r="AP629" s="65"/>
      <c r="AQ629" s="65"/>
      <c r="AR629" s="65"/>
      <c r="AS629" s="65"/>
      <c r="AT629" s="65"/>
      <c r="AU629" s="65"/>
      <c r="AV629" s="65"/>
      <c r="AW629" s="65"/>
      <c r="AX629" s="65"/>
      <c r="AY629" s="65"/>
      <c r="AZ629" s="65"/>
      <c r="BA629" s="1312">
        <f t="shared" si="16"/>
        <v>0</v>
      </c>
      <c r="BB629" s="1314"/>
      <c r="BC629" s="1314"/>
      <c r="BD629" s="1314"/>
      <c r="BE629" s="1313"/>
      <c r="BF629" s="1306">
        <f t="shared" si="17"/>
        <v>0</v>
      </c>
      <c r="BG629" s="1306"/>
      <c r="BH629" s="1306"/>
      <c r="BI629" s="1306"/>
      <c r="BJ629" s="1306"/>
      <c r="BK629" s="1306">
        <f t="shared" si="18"/>
        <v>0</v>
      </c>
      <c r="BL629" s="1306"/>
      <c r="BM629" s="1306"/>
      <c r="BN629" s="1306"/>
      <c r="BO629" s="1306"/>
      <c r="BP629" s="1306">
        <f t="shared" si="19"/>
        <v>0</v>
      </c>
      <c r="BQ629" s="1306"/>
      <c r="BR629" s="1306"/>
      <c r="BS629" s="1306"/>
      <c r="BT629" s="1306"/>
      <c r="BU629" s="1306">
        <f t="shared" si="20"/>
        <v>0</v>
      </c>
      <c r="BV629" s="1306"/>
      <c r="BW629" s="1306"/>
      <c r="BX629" s="1306"/>
      <c r="BY629" s="1306"/>
      <c r="BZ629" s="1306">
        <f t="shared" si="21"/>
        <v>0</v>
      </c>
      <c r="CA629" s="1306"/>
      <c r="CB629" s="1306"/>
      <c r="CC629" s="1306"/>
      <c r="CD629" s="1306"/>
      <c r="CE629" s="62"/>
      <c r="CF629" s="62"/>
      <c r="CG629" s="62"/>
      <c r="CH629" s="62"/>
      <c r="CI629" s="62"/>
      <c r="CJ629" s="62"/>
      <c r="CK629" s="62"/>
      <c r="CL629" s="62"/>
      <c r="CM629" s="62"/>
      <c r="CN629" s="62"/>
      <c r="CO629" s="62"/>
      <c r="CP629" s="62"/>
      <c r="CQ629" s="62"/>
      <c r="CR629" s="62"/>
    </row>
    <row r="630" spans="1:96" ht="12.75" customHeight="1">
      <c r="B630" s="1404" t="s">
        <v>136</v>
      </c>
      <c r="C630" s="1404"/>
      <c r="D630" s="1404"/>
      <c r="E630" s="1404"/>
      <c r="F630" s="1404"/>
      <c r="G630" s="1404"/>
      <c r="H630" s="1404"/>
      <c r="I630" s="1404"/>
      <c r="J630" s="1404"/>
      <c r="K630" s="1404"/>
      <c r="L630" s="1404"/>
      <c r="M630" s="1404"/>
      <c r="N630" s="1404"/>
      <c r="O630" s="1404"/>
      <c r="P630" s="1404"/>
      <c r="Q630" s="1404"/>
      <c r="R630" s="1404"/>
      <c r="S630" s="1404"/>
      <c r="T630" s="1404"/>
      <c r="U630" s="1404"/>
      <c r="V630" s="1404"/>
      <c r="W630" s="1404"/>
      <c r="X630" s="1404"/>
      <c r="Y630" s="1404"/>
      <c r="Z630" s="1404"/>
      <c r="AA630" s="1404"/>
      <c r="AB630" s="1404"/>
      <c r="AC630" s="1404"/>
      <c r="AD630" s="1404"/>
      <c r="AE630" s="1404"/>
      <c r="AF630" s="1404"/>
      <c r="AG630" s="1205">
        <f>SUM(AG618:AJ629)</f>
        <v>28061368</v>
      </c>
      <c r="AH630" s="1206"/>
      <c r="AI630" s="1206"/>
      <c r="AJ630" s="1206"/>
      <c r="AK630" s="1207"/>
      <c r="AM630" s="65"/>
      <c r="AN630" s="65"/>
      <c r="AO630" s="65"/>
      <c r="AP630" s="65"/>
      <c r="AQ630" s="65"/>
      <c r="AR630" s="65"/>
      <c r="AS630" s="65"/>
      <c r="AT630" s="65"/>
      <c r="AU630" s="65"/>
      <c r="AV630" s="65"/>
      <c r="AW630" s="65"/>
      <c r="AX630" s="65"/>
      <c r="AY630" s="65"/>
      <c r="AZ630" s="65"/>
      <c r="BA630" s="1312">
        <f t="shared" si="16"/>
        <v>0</v>
      </c>
      <c r="BB630" s="1314"/>
      <c r="BC630" s="1314"/>
      <c r="BD630" s="1314"/>
      <c r="BE630" s="1313"/>
      <c r="BF630" s="1306">
        <f t="shared" si="17"/>
        <v>0</v>
      </c>
      <c r="BG630" s="1306"/>
      <c r="BH630" s="1306"/>
      <c r="BI630" s="1306"/>
      <c r="BJ630" s="1306"/>
      <c r="BK630" s="1306">
        <f t="shared" si="18"/>
        <v>0</v>
      </c>
      <c r="BL630" s="1306"/>
      <c r="BM630" s="1306"/>
      <c r="BN630" s="1306"/>
      <c r="BO630" s="1306"/>
      <c r="BP630" s="1306">
        <f t="shared" si="19"/>
        <v>0</v>
      </c>
      <c r="BQ630" s="1306"/>
      <c r="BR630" s="1306"/>
      <c r="BS630" s="1306"/>
      <c r="BT630" s="1306"/>
      <c r="BU630" s="1306">
        <f t="shared" si="20"/>
        <v>0</v>
      </c>
      <c r="BV630" s="1306"/>
      <c r="BW630" s="1306"/>
      <c r="BX630" s="1306"/>
      <c r="BY630" s="1306"/>
      <c r="BZ630" s="1306">
        <f t="shared" si="21"/>
        <v>0</v>
      </c>
      <c r="CA630" s="1306"/>
      <c r="CB630" s="1306"/>
      <c r="CC630" s="1306"/>
      <c r="CD630" s="1306"/>
      <c r="CE630" s="62"/>
      <c r="CF630" s="62"/>
      <c r="CG630" s="62"/>
      <c r="CH630" s="62"/>
      <c r="CI630" s="62"/>
      <c r="CJ630" s="62"/>
      <c r="CK630" s="62"/>
      <c r="CL630" s="62"/>
      <c r="CM630" s="62"/>
      <c r="CN630" s="62"/>
      <c r="CO630" s="62"/>
      <c r="CP630" s="62"/>
      <c r="CQ630" s="62"/>
      <c r="CR630" s="62"/>
    </row>
    <row r="631" spans="1:96" ht="12.75">
      <c r="B631" s="1404" t="s">
        <v>286</v>
      </c>
      <c r="C631" s="1404"/>
      <c r="D631" s="1404"/>
      <c r="E631" s="1404"/>
      <c r="F631" s="1404"/>
      <c r="G631" s="1404"/>
      <c r="H631" s="1404"/>
      <c r="I631" s="1404"/>
      <c r="J631" s="1404"/>
      <c r="K631" s="1404"/>
      <c r="L631" s="1404"/>
      <c r="M631" s="1404"/>
      <c r="N631" s="1404"/>
      <c r="O631" s="1404"/>
      <c r="P631" s="1404"/>
      <c r="Q631" s="1404"/>
      <c r="R631" s="1404"/>
      <c r="S631" s="1404"/>
      <c r="T631" s="1404"/>
      <c r="U631" s="1404"/>
      <c r="V631" s="1404"/>
      <c r="W631" s="1404"/>
      <c r="X631" s="1404"/>
      <c r="Y631" s="1404"/>
      <c r="Z631" s="1404"/>
      <c r="AA631" s="1404"/>
      <c r="AB631" s="1404"/>
      <c r="AC631" s="1404"/>
      <c r="AD631" s="1404"/>
      <c r="AE631" s="1404"/>
      <c r="AF631" s="1404"/>
      <c r="AG631" s="1226">
        <f>'Basis &amp; Credits'!AB56</f>
        <v>18141040</v>
      </c>
      <c r="AH631" s="1227"/>
      <c r="AI631" s="1227"/>
      <c r="AJ631" s="1227"/>
      <c r="AK631" s="1228"/>
      <c r="AM631" s="65"/>
      <c r="AN631" s="65"/>
      <c r="AO631" s="65"/>
      <c r="AP631" s="65"/>
      <c r="AQ631" s="65"/>
      <c r="AR631" s="65"/>
      <c r="AS631" s="65"/>
      <c r="AT631" s="65"/>
      <c r="AU631" s="65"/>
      <c r="AV631" s="65"/>
      <c r="AW631" s="65"/>
      <c r="AX631" s="65"/>
      <c r="AY631" s="65"/>
      <c r="AZ631" s="65"/>
      <c r="BA631" s="1312">
        <f t="shared" si="16"/>
        <v>0</v>
      </c>
      <c r="BB631" s="1314"/>
      <c r="BC631" s="1314"/>
      <c r="BD631" s="1314"/>
      <c r="BE631" s="1313"/>
      <c r="BF631" s="1306">
        <f t="shared" si="17"/>
        <v>0</v>
      </c>
      <c r="BG631" s="1306"/>
      <c r="BH631" s="1306"/>
      <c r="BI631" s="1306"/>
      <c r="BJ631" s="1306"/>
      <c r="BK631" s="1306">
        <f t="shared" si="18"/>
        <v>0</v>
      </c>
      <c r="BL631" s="1306"/>
      <c r="BM631" s="1306"/>
      <c r="BN631" s="1306"/>
      <c r="BO631" s="1306"/>
      <c r="BP631" s="1306">
        <f t="shared" si="19"/>
        <v>0</v>
      </c>
      <c r="BQ631" s="1306"/>
      <c r="BR631" s="1306"/>
      <c r="BS631" s="1306"/>
      <c r="BT631" s="1306"/>
      <c r="BU631" s="1306">
        <f t="shared" si="20"/>
        <v>0</v>
      </c>
      <c r="BV631" s="1306"/>
      <c r="BW631" s="1306"/>
      <c r="BX631" s="1306"/>
      <c r="BY631" s="1306"/>
      <c r="BZ631" s="1306">
        <f t="shared" si="21"/>
        <v>0</v>
      </c>
      <c r="CA631" s="1306"/>
      <c r="CB631" s="1306"/>
      <c r="CC631" s="1306"/>
      <c r="CD631" s="1306"/>
      <c r="CE631" s="62"/>
      <c r="CF631" s="62"/>
      <c r="CG631" s="62"/>
      <c r="CH631" s="62"/>
      <c r="CI631" s="62"/>
      <c r="CJ631" s="62"/>
      <c r="CK631" s="62"/>
      <c r="CL631" s="62"/>
      <c r="CM631" s="62"/>
      <c r="CN631" s="62"/>
      <c r="CO631" s="62"/>
      <c r="CP631" s="62"/>
      <c r="CQ631" s="62"/>
      <c r="CR631" s="62"/>
    </row>
    <row r="632" spans="1:96" ht="12.75">
      <c r="B632" s="1404" t="s">
        <v>287</v>
      </c>
      <c r="C632" s="1404"/>
      <c r="D632" s="1404"/>
      <c r="E632" s="1404"/>
      <c r="F632" s="1404"/>
      <c r="G632" s="1404"/>
      <c r="H632" s="1404"/>
      <c r="I632" s="1404"/>
      <c r="J632" s="1404"/>
      <c r="K632" s="1404"/>
      <c r="L632" s="1404"/>
      <c r="M632" s="1404"/>
      <c r="N632" s="1404"/>
      <c r="O632" s="1404"/>
      <c r="P632" s="1404"/>
      <c r="Q632" s="1404"/>
      <c r="R632" s="1404"/>
      <c r="S632" s="1404"/>
      <c r="T632" s="1404"/>
      <c r="U632" s="1404"/>
      <c r="V632" s="1404"/>
      <c r="W632" s="1404"/>
      <c r="X632" s="1404"/>
      <c r="Y632" s="1404"/>
      <c r="Z632" s="1404"/>
      <c r="AA632" s="1404"/>
      <c r="AB632" s="1404"/>
      <c r="AC632" s="1404"/>
      <c r="AD632" s="1404"/>
      <c r="AE632" s="1404"/>
      <c r="AF632" s="1404"/>
      <c r="AG632" s="1205">
        <f>AG630+AG631</f>
        <v>46202408</v>
      </c>
      <c r="AH632" s="1206"/>
      <c r="AI632" s="1206"/>
      <c r="AJ632" s="1206"/>
      <c r="AK632" s="1207"/>
      <c r="AM632" s="65"/>
      <c r="AN632" s="65"/>
      <c r="AO632" s="65"/>
      <c r="AP632" s="65"/>
      <c r="AQ632" s="65"/>
      <c r="AR632" s="65"/>
      <c r="AS632" s="65"/>
      <c r="AT632" s="65"/>
      <c r="AU632" s="65"/>
      <c r="AV632" s="65"/>
      <c r="AW632" s="65"/>
      <c r="AX632" s="65"/>
      <c r="AY632" s="65"/>
      <c r="AZ632" s="65"/>
      <c r="BA632" s="1312">
        <f t="shared" si="16"/>
        <v>0</v>
      </c>
      <c r="BB632" s="1314"/>
      <c r="BC632" s="1314"/>
      <c r="BD632" s="1314"/>
      <c r="BE632" s="1313"/>
      <c r="BF632" s="1306">
        <f t="shared" si="17"/>
        <v>0</v>
      </c>
      <c r="BG632" s="1306"/>
      <c r="BH632" s="1306"/>
      <c r="BI632" s="1306"/>
      <c r="BJ632" s="1306"/>
      <c r="BK632" s="1306">
        <f t="shared" si="18"/>
        <v>0</v>
      </c>
      <c r="BL632" s="1306"/>
      <c r="BM632" s="1306"/>
      <c r="BN632" s="1306"/>
      <c r="BO632" s="1306"/>
      <c r="BP632" s="1306">
        <f t="shared" si="19"/>
        <v>0</v>
      </c>
      <c r="BQ632" s="1306"/>
      <c r="BR632" s="1306"/>
      <c r="BS632" s="1306"/>
      <c r="BT632" s="1306"/>
      <c r="BU632" s="1306">
        <f t="shared" si="20"/>
        <v>0</v>
      </c>
      <c r="BV632" s="1306"/>
      <c r="BW632" s="1306"/>
      <c r="BX632" s="1306"/>
      <c r="BY632" s="1306"/>
      <c r="BZ632" s="1306">
        <f t="shared" si="21"/>
        <v>0</v>
      </c>
      <c r="CA632" s="1306"/>
      <c r="CB632" s="1306"/>
      <c r="CC632" s="1306"/>
      <c r="CD632" s="1306"/>
      <c r="CE632" s="62"/>
      <c r="CF632" s="62"/>
      <c r="CG632" s="62"/>
      <c r="CH632" s="62"/>
      <c r="CI632" s="62"/>
      <c r="CJ632" s="62"/>
      <c r="CK632" s="62"/>
      <c r="CL632" s="62"/>
      <c r="CM632" s="62"/>
      <c r="CN632" s="62"/>
      <c r="CO632" s="62"/>
      <c r="CP632" s="62"/>
      <c r="CQ632" s="62"/>
      <c r="CR632" s="62"/>
    </row>
    <row r="633" spans="1:96" ht="12.75">
      <c r="A633" s="29"/>
      <c r="B633" s="29"/>
      <c r="C633" s="29"/>
      <c r="D633" s="29"/>
      <c r="E633" s="29"/>
      <c r="F633" s="29"/>
      <c r="G633" s="29"/>
      <c r="H633" s="29"/>
      <c r="I633" s="29"/>
      <c r="J633" s="29"/>
      <c r="K633" s="93"/>
      <c r="L633" s="94"/>
      <c r="M633" s="94"/>
      <c r="N633" s="94"/>
      <c r="O633" s="94"/>
      <c r="P633" s="94"/>
      <c r="Q633" s="94"/>
      <c r="R633" s="94"/>
      <c r="S633" s="29"/>
      <c r="T633" s="29"/>
      <c r="U633" s="29"/>
      <c r="V633" s="29"/>
      <c r="W633" s="29"/>
      <c r="X633" s="29"/>
      <c r="Y633" s="29"/>
      <c r="Z633" s="29"/>
      <c r="AA633" s="29"/>
      <c r="AB633" s="29"/>
      <c r="AC633" s="93"/>
      <c r="AD633" s="94"/>
      <c r="AE633" s="94"/>
      <c r="AF633" s="94"/>
      <c r="AG633" s="94"/>
      <c r="AH633" s="94"/>
      <c r="AI633" s="94"/>
      <c r="AJ633" s="94"/>
      <c r="AM633" s="65"/>
      <c r="AN633" s="65"/>
      <c r="AO633" s="65"/>
      <c r="AP633" s="65"/>
      <c r="AQ633" s="65"/>
      <c r="AR633" s="65"/>
      <c r="AS633" s="65"/>
      <c r="AT633" s="65"/>
      <c r="AU633" s="65"/>
      <c r="AV633" s="65"/>
      <c r="AW633" s="65"/>
      <c r="AX633" s="65"/>
      <c r="AY633" s="65"/>
      <c r="AZ633" s="65"/>
      <c r="BA633" s="1307">
        <f>SUM(BA623:BE632)</f>
        <v>0</v>
      </c>
      <c r="BB633" s="1308"/>
      <c r="BC633" s="1308"/>
      <c r="BD633" s="1308"/>
      <c r="BE633" s="1309"/>
      <c r="BF633" s="1307">
        <f>SUM(BF623:BJ632)</f>
        <v>0</v>
      </c>
      <c r="BG633" s="1308"/>
      <c r="BH633" s="1308"/>
      <c r="BI633" s="1308"/>
      <c r="BJ633" s="1309"/>
      <c r="BK633" s="1307">
        <f>SUM(BK623:BO632)</f>
        <v>0</v>
      </c>
      <c r="BL633" s="1308"/>
      <c r="BM633" s="1308"/>
      <c r="BN633" s="1308"/>
      <c r="BO633" s="1309"/>
      <c r="BP633" s="1307">
        <f>SUM(BP623:BT632)</f>
        <v>0</v>
      </c>
      <c r="BQ633" s="1308"/>
      <c r="BR633" s="1308"/>
      <c r="BS633" s="1308"/>
      <c r="BT633" s="1309"/>
      <c r="BU633" s="1307">
        <f>SUM(BU623:BY632)</f>
        <v>0</v>
      </c>
      <c r="BV633" s="1308"/>
      <c r="BW633" s="1308"/>
      <c r="BX633" s="1308"/>
      <c r="BY633" s="1309"/>
      <c r="BZ633" s="1307">
        <f>SUM(BZ623:CD632)</f>
        <v>0</v>
      </c>
      <c r="CA633" s="1308"/>
      <c r="CB633" s="1308"/>
      <c r="CC633" s="1308"/>
      <c r="CD633" s="1309"/>
      <c r="CE633" s="62"/>
      <c r="CF633" s="62"/>
      <c r="CG633" s="62"/>
      <c r="CH633" s="62"/>
      <c r="CI633" s="62"/>
      <c r="CJ633" s="62"/>
      <c r="CK633" s="62"/>
      <c r="CL633" s="62"/>
      <c r="CM633" s="62"/>
      <c r="CN633" s="62"/>
      <c r="CO633" s="62"/>
      <c r="CP633" s="62"/>
      <c r="CQ633" s="62"/>
      <c r="CR633" s="62"/>
    </row>
    <row r="634" spans="1:96" ht="12.75">
      <c r="A634" s="91" t="s">
        <v>120</v>
      </c>
      <c r="B634" s="15" t="s">
        <v>538</v>
      </c>
      <c r="G634" s="1282" t="str">
        <f>C618</f>
        <v>Housing Authority of the City of San Diego</v>
      </c>
      <c r="H634" s="1282"/>
      <c r="I634" s="1282"/>
      <c r="J634" s="1282"/>
      <c r="K634" s="1282"/>
      <c r="L634" s="1282"/>
      <c r="M634" s="1282"/>
      <c r="N634" s="1282"/>
      <c r="O634" s="1282"/>
      <c r="P634" s="1282"/>
      <c r="Q634" s="1282"/>
      <c r="R634" s="1282"/>
      <c r="S634" s="17"/>
      <c r="T634" s="91" t="s">
        <v>121</v>
      </c>
      <c r="U634" s="15" t="s">
        <v>538</v>
      </c>
      <c r="Z634" s="1282">
        <f>C619</f>
        <v>0</v>
      </c>
      <c r="AA634" s="1282"/>
      <c r="AB634" s="1282"/>
      <c r="AC634" s="1282"/>
      <c r="AD634" s="1282"/>
      <c r="AE634" s="1282"/>
      <c r="AF634" s="1282"/>
      <c r="AG634" s="1282"/>
      <c r="AH634" s="1282"/>
      <c r="AI634" s="1282"/>
      <c r="AJ634" s="1282"/>
      <c r="AK634" s="1282"/>
      <c r="AM634" s="65"/>
      <c r="AN634" s="65"/>
      <c r="AO634" s="65"/>
      <c r="AP634" s="65"/>
      <c r="AQ634" s="65"/>
      <c r="AR634" s="65"/>
      <c r="AS634" s="65"/>
      <c r="AT634" s="65"/>
      <c r="AU634" s="65"/>
      <c r="AV634" s="65"/>
      <c r="AW634" s="65"/>
      <c r="AX634" s="65"/>
      <c r="AY634" s="65"/>
      <c r="AZ634" s="65"/>
      <c r="BA634" s="65" t="s">
        <v>113</v>
      </c>
      <c r="BB634" s="62"/>
      <c r="BC634" s="62"/>
      <c r="BD634" s="62"/>
      <c r="BE634" s="62"/>
      <c r="BF634" s="62"/>
      <c r="BG634" s="62"/>
      <c r="BH634" s="62"/>
      <c r="BI634" s="62"/>
      <c r="BJ634" s="62"/>
      <c r="BK634" s="62"/>
      <c r="BL634" s="62"/>
      <c r="BM634" s="62"/>
      <c r="BN634" s="62"/>
      <c r="BO634" s="62"/>
      <c r="BP634" s="62"/>
      <c r="BQ634" s="62"/>
      <c r="BR634" s="62"/>
      <c r="BS634" s="62"/>
      <c r="BT634" s="62"/>
      <c r="BU634" s="62"/>
      <c r="BV634" s="62"/>
      <c r="BW634" s="62"/>
      <c r="BX634" s="62"/>
      <c r="BY634" s="62"/>
      <c r="BZ634" s="62"/>
      <c r="CA634" s="62"/>
      <c r="CB634" s="62"/>
      <c r="CC634" s="62"/>
      <c r="CD634" s="62"/>
      <c r="CE634" s="62"/>
      <c r="CF634" s="62"/>
      <c r="CG634" s="62"/>
      <c r="CH634" s="62"/>
      <c r="CI634" s="62"/>
      <c r="CJ634" s="62"/>
      <c r="CK634" s="62"/>
      <c r="CL634" s="62"/>
      <c r="CM634" s="62"/>
      <c r="CN634" s="62"/>
      <c r="CO634" s="62"/>
      <c r="CP634" s="62"/>
      <c r="CQ634" s="62"/>
      <c r="CR634" s="62"/>
    </row>
    <row r="635" spans="1:96" ht="12.75">
      <c r="A635" s="39"/>
      <c r="B635" s="15" t="s">
        <v>93</v>
      </c>
      <c r="G635" s="1106" t="s">
        <v>1624</v>
      </c>
      <c r="H635" s="1106"/>
      <c r="I635" s="1106"/>
      <c r="J635" s="1106"/>
      <c r="K635" s="1106"/>
      <c r="L635" s="1106"/>
      <c r="M635" s="1106"/>
      <c r="N635" s="1106"/>
      <c r="O635" s="1106"/>
      <c r="P635" s="1106"/>
      <c r="Q635" s="1106"/>
      <c r="R635" s="1106"/>
      <c r="S635" s="17"/>
      <c r="T635" s="39"/>
      <c r="U635" s="15" t="s">
        <v>93</v>
      </c>
      <c r="Z635" s="1106"/>
      <c r="AA635" s="1106"/>
      <c r="AB635" s="1106"/>
      <c r="AC635" s="1106"/>
      <c r="AD635" s="1106"/>
      <c r="AE635" s="1106"/>
      <c r="AF635" s="1106"/>
      <c r="AG635" s="1106"/>
      <c r="AH635" s="1106"/>
      <c r="AI635" s="1106"/>
      <c r="AJ635" s="1106"/>
      <c r="AK635" s="1106"/>
      <c r="AM635" s="65"/>
      <c r="AN635" s="65"/>
      <c r="AO635" s="65"/>
      <c r="AP635" s="65"/>
      <c r="AQ635" s="65"/>
      <c r="AR635" s="65"/>
      <c r="AS635" s="65"/>
      <c r="AT635" s="65"/>
      <c r="AU635" s="65"/>
      <c r="AV635" s="65"/>
      <c r="AW635" s="65"/>
      <c r="AX635" s="65"/>
      <c r="AY635" s="65"/>
      <c r="AZ635" s="65"/>
      <c r="BA635" s="1307">
        <f>BA614+BA621+BA633</f>
        <v>20</v>
      </c>
      <c r="BB635" s="1308"/>
      <c r="BC635" s="1308"/>
      <c r="BD635" s="1308"/>
      <c r="BE635" s="1309"/>
      <c r="BF635" s="1307">
        <f>BF614+BF621+BF633</f>
        <v>38</v>
      </c>
      <c r="BG635" s="1308"/>
      <c r="BH635" s="1308"/>
      <c r="BI635" s="1308"/>
      <c r="BJ635" s="1309"/>
      <c r="BK635" s="1307">
        <f>BK614+BK621+BK633</f>
        <v>27</v>
      </c>
      <c r="BL635" s="1308"/>
      <c r="BM635" s="1308"/>
      <c r="BN635" s="1308"/>
      <c r="BO635" s="1309"/>
      <c r="BP635" s="1307">
        <f>BP614+BP621+BP633</f>
        <v>2</v>
      </c>
      <c r="BQ635" s="1308"/>
      <c r="BR635" s="1308"/>
      <c r="BS635" s="1308"/>
      <c r="BT635" s="1309"/>
      <c r="BU635" s="1307">
        <f>BU614+BU621+BU633</f>
        <v>0</v>
      </c>
      <c r="BV635" s="1308"/>
      <c r="BW635" s="1308"/>
      <c r="BX635" s="1308"/>
      <c r="BY635" s="1309"/>
      <c r="BZ635" s="1280">
        <f>BZ633+BZ621+BZ614</f>
        <v>0</v>
      </c>
      <c r="CA635" s="1310"/>
      <c r="CB635" s="1310"/>
      <c r="CC635" s="1310"/>
      <c r="CD635" s="1281"/>
      <c r="CE635" s="62"/>
      <c r="CF635" s="62"/>
      <c r="CG635" s="62"/>
      <c r="CH635" s="62"/>
      <c r="CI635" s="62"/>
      <c r="CJ635" s="62"/>
      <c r="CK635" s="62"/>
      <c r="CL635" s="62"/>
      <c r="CM635" s="62"/>
      <c r="CN635" s="62"/>
      <c r="CO635" s="62"/>
      <c r="CP635" s="62"/>
      <c r="CQ635" s="62"/>
      <c r="CR635" s="62"/>
    </row>
    <row r="636" spans="1:96" ht="12.75">
      <c r="A636" s="39"/>
      <c r="B636" s="15" t="s">
        <v>660</v>
      </c>
      <c r="G636" s="1106" t="s">
        <v>822</v>
      </c>
      <c r="H636" s="1106"/>
      <c r="I636" s="1106"/>
      <c r="J636" s="1106"/>
      <c r="K636" s="1106"/>
      <c r="L636" s="1106"/>
      <c r="M636" s="1106"/>
      <c r="N636" s="1106"/>
      <c r="O636" s="1106"/>
      <c r="P636" s="1106"/>
      <c r="Q636" s="1106"/>
      <c r="R636" s="1106"/>
      <c r="S636" s="92"/>
      <c r="T636" s="39"/>
      <c r="U636" s="15" t="s">
        <v>660</v>
      </c>
      <c r="Z636" s="1105"/>
      <c r="AA636" s="1105"/>
      <c r="AB636" s="1105"/>
      <c r="AC636" s="1105"/>
      <c r="AD636" s="1105"/>
      <c r="AE636" s="1105"/>
      <c r="AF636" s="1105"/>
      <c r="AG636" s="1105"/>
      <c r="AH636" s="1105"/>
      <c r="AI636" s="1105"/>
      <c r="AJ636" s="1105"/>
      <c r="AK636" s="1105"/>
      <c r="AM636" s="65"/>
      <c r="AN636" s="65"/>
      <c r="AO636" s="65"/>
      <c r="AP636" s="65"/>
      <c r="AQ636" s="65"/>
      <c r="AR636" s="65"/>
      <c r="AS636" s="65"/>
      <c r="AT636" s="65"/>
      <c r="AU636" s="65"/>
      <c r="AV636" s="65"/>
      <c r="AW636" s="65"/>
      <c r="AX636" s="65"/>
      <c r="AY636" s="65"/>
      <c r="AZ636" s="65"/>
      <c r="BA636" s="65"/>
      <c r="BB636" s="62"/>
      <c r="BC636" s="62"/>
      <c r="BD636" s="62"/>
      <c r="BE636" s="62"/>
      <c r="BF636" s="62"/>
      <c r="BG636" s="62"/>
      <c r="BH636" s="62"/>
      <c r="BI636" s="62"/>
      <c r="BJ636" s="62"/>
      <c r="BK636" s="62"/>
      <c r="BL636" s="62"/>
      <c r="BM636" s="62"/>
      <c r="BN636" s="62"/>
      <c r="BO636" s="62"/>
      <c r="BP636" s="62"/>
      <c r="BQ636" s="62"/>
      <c r="BR636" s="62"/>
      <c r="BS636" s="62"/>
      <c r="BT636" s="62"/>
      <c r="BU636" s="62"/>
      <c r="BV636" s="62"/>
      <c r="BW636" s="62"/>
      <c r="BX636" s="62"/>
      <c r="BY636" s="62"/>
      <c r="BZ636" s="62"/>
      <c r="CA636" s="62"/>
      <c r="CB636" s="62"/>
      <c r="CC636" s="62"/>
      <c r="CD636" s="62"/>
      <c r="CE636" s="62"/>
      <c r="CF636" s="62"/>
      <c r="CG636" s="62"/>
      <c r="CH636" s="62"/>
      <c r="CI636" s="62"/>
      <c r="CJ636" s="62"/>
      <c r="CK636" s="62"/>
      <c r="CL636" s="62"/>
      <c r="CM636" s="62"/>
      <c r="CN636" s="62"/>
      <c r="CO636" s="62"/>
      <c r="CP636" s="62"/>
      <c r="CQ636" s="62"/>
      <c r="CR636" s="62"/>
    </row>
    <row r="637" spans="1:96" ht="12.75">
      <c r="A637" s="39"/>
      <c r="B637" s="15" t="s">
        <v>20</v>
      </c>
      <c r="G637" s="1106" t="s">
        <v>1684</v>
      </c>
      <c r="H637" s="1106"/>
      <c r="I637" s="1106"/>
      <c r="J637" s="1106"/>
      <c r="K637" s="1106"/>
      <c r="L637" s="1106"/>
      <c r="M637" s="1106"/>
      <c r="N637" s="1106"/>
      <c r="O637" s="1106"/>
      <c r="P637" s="1106"/>
      <c r="Q637" s="1106"/>
      <c r="R637" s="1106"/>
      <c r="S637" s="17"/>
      <c r="T637" s="39"/>
      <c r="U637" s="15" t="s">
        <v>20</v>
      </c>
      <c r="Z637" s="1105"/>
      <c r="AA637" s="1105"/>
      <c r="AB637" s="1105"/>
      <c r="AC637" s="1105"/>
      <c r="AD637" s="1105"/>
      <c r="AE637" s="1105"/>
      <c r="AF637" s="1105"/>
      <c r="AG637" s="1105"/>
      <c r="AH637" s="1105"/>
      <c r="AI637" s="1105"/>
      <c r="AJ637" s="1105"/>
      <c r="AK637" s="1105"/>
      <c r="AM637" s="65"/>
      <c r="AN637" s="65"/>
      <c r="AO637" s="65"/>
      <c r="AP637" s="65"/>
      <c r="AQ637" s="65"/>
      <c r="AR637" s="65"/>
      <c r="AS637" s="65"/>
      <c r="AT637" s="65"/>
      <c r="AU637" s="65"/>
      <c r="AV637" s="65"/>
      <c r="AW637" s="65"/>
      <c r="AX637" s="65"/>
      <c r="AY637" s="65"/>
      <c r="AZ637" s="65"/>
      <c r="BA637" s="65"/>
      <c r="BB637" s="62"/>
      <c r="BC637" s="62"/>
      <c r="BD637" s="62"/>
      <c r="BE637" s="62"/>
      <c r="BF637" s="62"/>
      <c r="BG637" s="62"/>
      <c r="BH637" s="62"/>
      <c r="BI637" s="62"/>
      <c r="BJ637" s="62"/>
      <c r="BK637" s="62"/>
      <c r="BL637" s="62"/>
      <c r="BM637" s="62"/>
      <c r="BN637" s="62"/>
      <c r="BO637" s="62"/>
      <c r="BP637" s="62"/>
      <c r="BQ637" s="62"/>
      <c r="BR637" s="62"/>
      <c r="BS637" s="62"/>
      <c r="BT637" s="62"/>
      <c r="BU637" s="62"/>
      <c r="BV637" s="62"/>
      <c r="BW637" s="62"/>
      <c r="BX637" s="62"/>
      <c r="BY637" s="62"/>
      <c r="BZ637" s="62"/>
      <c r="CA637" s="62"/>
      <c r="CB637" s="62"/>
      <c r="CC637" s="62"/>
      <c r="CD637" s="62"/>
      <c r="CE637" s="62"/>
      <c r="CF637" s="62"/>
      <c r="CG637" s="62"/>
      <c r="CH637" s="62"/>
      <c r="CI637" s="62"/>
      <c r="CJ637" s="62"/>
      <c r="CK637" s="62"/>
      <c r="CL637" s="62"/>
      <c r="CM637" s="62"/>
      <c r="CN637" s="62"/>
      <c r="CO637" s="62"/>
      <c r="CP637" s="62"/>
      <c r="CQ637" s="62"/>
      <c r="CR637" s="62"/>
    </row>
    <row r="638" spans="1:96" ht="12.75">
      <c r="A638" s="39"/>
      <c r="B638" s="15" t="s">
        <v>341</v>
      </c>
      <c r="G638" s="1127" t="s">
        <v>1685</v>
      </c>
      <c r="H638" s="1128"/>
      <c r="I638" s="1128"/>
      <c r="J638" s="1128"/>
      <c r="K638" s="1128"/>
      <c r="L638" s="1128"/>
      <c r="O638" s="144" t="s">
        <v>223</v>
      </c>
      <c r="P638" s="1151"/>
      <c r="Q638" s="1151"/>
      <c r="R638" s="1151"/>
      <c r="S638" s="19"/>
      <c r="T638" s="39"/>
      <c r="U638" s="15" t="s">
        <v>341</v>
      </c>
      <c r="Z638" s="1127"/>
      <c r="AA638" s="1128"/>
      <c r="AB638" s="1128"/>
      <c r="AC638" s="1128"/>
      <c r="AD638" s="1128"/>
      <c r="AE638" s="1128"/>
      <c r="AH638" s="144" t="s">
        <v>223</v>
      </c>
      <c r="AI638" s="1151"/>
      <c r="AJ638" s="1151"/>
      <c r="AK638" s="1151"/>
      <c r="AM638" s="65"/>
      <c r="AN638" s="65"/>
      <c r="AO638" s="65"/>
      <c r="AP638" s="65"/>
      <c r="AQ638" s="65"/>
      <c r="AR638" s="65"/>
      <c r="AS638" s="65"/>
      <c r="AT638" s="65"/>
      <c r="AU638" s="65"/>
      <c r="AV638" s="65"/>
      <c r="AW638" s="65"/>
      <c r="AX638" s="65"/>
      <c r="AY638" s="65"/>
      <c r="AZ638" s="65"/>
      <c r="BA638" s="65"/>
      <c r="BB638" s="62"/>
      <c r="BC638" s="62"/>
      <c r="BD638" s="62"/>
      <c r="BE638" s="62"/>
      <c r="BF638" s="62"/>
      <c r="BG638" s="62"/>
      <c r="BH638" s="62"/>
      <c r="BI638" s="62"/>
      <c r="BJ638" s="62"/>
      <c r="BK638" s="62"/>
      <c r="BL638" s="62"/>
      <c r="BM638" s="62"/>
      <c r="BN638" s="62"/>
      <c r="BO638" s="62"/>
      <c r="BP638" s="62"/>
      <c r="BQ638" s="62"/>
      <c r="BR638" s="62"/>
      <c r="BS638" s="62"/>
      <c r="BT638" s="62"/>
      <c r="BU638" s="62"/>
      <c r="BV638" s="62"/>
      <c r="BW638" s="62"/>
      <c r="BX638" s="62"/>
      <c r="BY638" s="62"/>
      <c r="BZ638" s="62"/>
      <c r="CA638" s="62"/>
      <c r="CB638" s="62"/>
      <c r="CC638" s="62"/>
      <c r="CD638" s="62"/>
      <c r="CE638" s="62"/>
      <c r="CF638" s="62"/>
      <c r="CG638" s="62"/>
      <c r="CH638" s="62"/>
      <c r="CI638" s="62"/>
      <c r="CJ638" s="62"/>
      <c r="CK638" s="62"/>
      <c r="CL638" s="62"/>
      <c r="CM638" s="62"/>
      <c r="CN638" s="62"/>
      <c r="CO638" s="62"/>
      <c r="CP638" s="62"/>
      <c r="CQ638" s="62"/>
      <c r="CR638" s="62"/>
    </row>
    <row r="639" spans="1:96" ht="12.75">
      <c r="A639" s="39"/>
      <c r="B639" s="15" t="s">
        <v>21</v>
      </c>
      <c r="H639" s="1106" t="s">
        <v>1709</v>
      </c>
      <c r="I639" s="1106"/>
      <c r="J639" s="1106"/>
      <c r="K639" s="1106"/>
      <c r="L639" s="1106"/>
      <c r="M639" s="1106"/>
      <c r="N639" s="1106"/>
      <c r="O639" s="1106"/>
      <c r="P639" s="1106"/>
      <c r="Q639" s="1106"/>
      <c r="R639" s="1106"/>
      <c r="S639" s="17"/>
      <c r="T639" s="39"/>
      <c r="U639" s="15" t="s">
        <v>21</v>
      </c>
      <c r="AA639" s="1106"/>
      <c r="AB639" s="1106"/>
      <c r="AC639" s="1106"/>
      <c r="AD639" s="1106"/>
      <c r="AE639" s="1106"/>
      <c r="AF639" s="1106"/>
      <c r="AG639" s="1106"/>
      <c r="AH639" s="1106"/>
      <c r="AI639" s="1106"/>
      <c r="AJ639" s="1106"/>
      <c r="AK639" s="1106"/>
      <c r="AM639" s="65"/>
      <c r="AN639" s="65"/>
      <c r="AO639" s="65"/>
      <c r="AP639" s="65"/>
      <c r="AQ639" s="65"/>
      <c r="AR639" s="65"/>
      <c r="AS639" s="65"/>
      <c r="AT639" s="65"/>
      <c r="AU639" s="65"/>
      <c r="AV639" s="65"/>
      <c r="AW639" s="65"/>
      <c r="AX639" s="65"/>
      <c r="AY639" s="65"/>
      <c r="AZ639" s="65"/>
      <c r="BA639" s="65"/>
      <c r="BB639" s="62"/>
      <c r="BC639" s="62"/>
      <c r="BD639" s="62"/>
      <c r="BE639" s="62"/>
      <c r="BF639" s="62"/>
      <c r="BG639" s="62"/>
      <c r="BH639" s="62"/>
      <c r="BI639" s="62"/>
      <c r="BJ639" s="62"/>
      <c r="BK639" s="62"/>
      <c r="BL639" s="62"/>
      <c r="BM639" s="62"/>
      <c r="BN639" s="62"/>
      <c r="BO639" s="62"/>
      <c r="BP639" s="62"/>
      <c r="BQ639" s="62"/>
      <c r="BR639" s="62"/>
      <c r="BS639" s="62"/>
      <c r="BT639" s="62"/>
      <c r="BU639" s="62"/>
      <c r="BV639" s="62"/>
      <c r="BW639" s="62"/>
      <c r="BX639" s="62"/>
      <c r="BY639" s="62"/>
      <c r="BZ639" s="62"/>
      <c r="CA639" s="62"/>
      <c r="CB639" s="62"/>
      <c r="CC639" s="62"/>
      <c r="CD639" s="62"/>
      <c r="CE639" s="62"/>
      <c r="CF639" s="62"/>
      <c r="CG639" s="62"/>
      <c r="CH639" s="62"/>
      <c r="CI639" s="62"/>
      <c r="CJ639" s="62"/>
      <c r="CK639" s="62"/>
      <c r="CL639" s="62"/>
      <c r="CM639" s="62"/>
      <c r="CN639" s="62"/>
      <c r="CO639" s="62"/>
      <c r="CP639" s="62"/>
      <c r="CQ639" s="62"/>
      <c r="CR639" s="62"/>
    </row>
    <row r="640" spans="1:96" ht="12.75">
      <c r="A640" s="39"/>
      <c r="B640" s="15" t="s">
        <v>23</v>
      </c>
      <c r="N640" s="1117" t="s">
        <v>621</v>
      </c>
      <c r="O640" s="1117"/>
      <c r="T640" s="39"/>
      <c r="U640" s="15" t="s">
        <v>23</v>
      </c>
      <c r="AG640" s="1117" t="s">
        <v>621</v>
      </c>
      <c r="AH640" s="1117"/>
      <c r="AM640" s="65"/>
      <c r="AN640" s="65"/>
      <c r="AO640" s="65"/>
      <c r="AP640" s="65"/>
      <c r="AQ640" s="65"/>
      <c r="AR640" s="65"/>
      <c r="AS640" s="65"/>
      <c r="AT640" s="65"/>
      <c r="AU640" s="65"/>
      <c r="AV640" s="65"/>
      <c r="AW640" s="65"/>
      <c r="AX640" s="65"/>
      <c r="AY640" s="65"/>
      <c r="AZ640" s="65"/>
      <c r="BA640" s="65"/>
      <c r="BB640" s="62"/>
      <c r="BC640" s="62"/>
      <c r="BD640" s="62"/>
      <c r="BE640" s="62"/>
      <c r="BF640" s="62"/>
      <c r="BG640" s="62"/>
      <c r="BH640" s="62"/>
      <c r="BI640" s="62"/>
      <c r="BJ640" s="62"/>
      <c r="BK640" s="62"/>
      <c r="BL640" s="62"/>
      <c r="BM640" s="62"/>
      <c r="BN640" s="62"/>
      <c r="BO640" s="62"/>
      <c r="BP640" s="62"/>
      <c r="BQ640" s="62"/>
      <c r="BR640" s="62"/>
      <c r="BS640" s="62"/>
      <c r="BT640" s="62"/>
      <c r="BU640" s="62"/>
      <c r="BV640" s="62"/>
      <c r="BW640" s="62"/>
      <c r="BX640" s="62"/>
      <c r="BY640" s="62"/>
      <c r="BZ640" s="62"/>
      <c r="CA640" s="62"/>
      <c r="CB640" s="62"/>
      <c r="CC640" s="62"/>
      <c r="CD640" s="62"/>
      <c r="CE640" s="62"/>
      <c r="CF640" s="62"/>
      <c r="CG640" s="62"/>
      <c r="CH640" s="62"/>
      <c r="CI640" s="62"/>
      <c r="CJ640" s="62"/>
      <c r="CK640" s="62"/>
      <c r="CL640" s="62"/>
      <c r="CM640" s="62"/>
      <c r="CN640" s="62"/>
      <c r="CO640" s="62"/>
      <c r="CP640" s="62"/>
      <c r="CQ640" s="62"/>
      <c r="CR640" s="62"/>
    </row>
    <row r="641" spans="1:96" ht="12.75">
      <c r="A641" s="39"/>
      <c r="T641" s="39"/>
      <c r="AM641" s="65"/>
      <c r="AN641" s="65"/>
      <c r="AO641" s="65"/>
      <c r="AP641" s="65"/>
      <c r="AQ641" s="65"/>
      <c r="AR641" s="65"/>
      <c r="AS641" s="65"/>
      <c r="AT641" s="65"/>
      <c r="AU641" s="65"/>
      <c r="AV641" s="65"/>
      <c r="AW641" s="65"/>
      <c r="AX641" s="65"/>
      <c r="AY641" s="65"/>
      <c r="AZ641" s="65"/>
      <c r="BA641" s="65"/>
      <c r="BB641" s="62"/>
      <c r="BC641" s="62"/>
      <c r="BD641" s="62"/>
      <c r="BE641" s="62"/>
      <c r="BF641" s="62"/>
      <c r="BG641" s="62"/>
      <c r="BH641" s="62"/>
      <c r="BI641" s="62"/>
      <c r="BJ641" s="62"/>
      <c r="BK641" s="62"/>
      <c r="BL641" s="62"/>
      <c r="BM641" s="62"/>
      <c r="BN641" s="62"/>
      <c r="BO641" s="62"/>
      <c r="BP641" s="62"/>
      <c r="BQ641" s="62"/>
      <c r="BR641" s="62"/>
      <c r="BS641" s="62"/>
      <c r="BT641" s="62"/>
      <c r="BU641" s="62"/>
      <c r="BV641" s="62"/>
      <c r="BW641" s="62"/>
      <c r="BX641" s="62"/>
      <c r="BY641" s="62"/>
      <c r="BZ641" s="62"/>
      <c r="CA641" s="62"/>
      <c r="CB641" s="62"/>
      <c r="CC641" s="62"/>
      <c r="CD641" s="62"/>
      <c r="CE641" s="62"/>
      <c r="CF641" s="62"/>
      <c r="CG641" s="62"/>
      <c r="CH641" s="62"/>
      <c r="CI641" s="62"/>
      <c r="CJ641" s="62"/>
      <c r="CK641" s="62"/>
      <c r="CL641" s="62"/>
      <c r="CM641" s="62"/>
      <c r="CN641" s="62"/>
      <c r="CO641" s="62"/>
      <c r="CP641" s="62"/>
      <c r="CQ641" s="62"/>
      <c r="CR641" s="62"/>
    </row>
    <row r="642" spans="1:96" ht="12.75">
      <c r="A642" s="91" t="s">
        <v>127</v>
      </c>
      <c r="B642" s="15" t="s">
        <v>538</v>
      </c>
      <c r="G642" s="1282">
        <f>C620</f>
        <v>0</v>
      </c>
      <c r="H642" s="1282"/>
      <c r="I642" s="1282"/>
      <c r="J642" s="1282"/>
      <c r="K642" s="1282"/>
      <c r="L642" s="1282"/>
      <c r="M642" s="1282"/>
      <c r="N642" s="1282"/>
      <c r="O642" s="1282"/>
      <c r="P642" s="1282"/>
      <c r="Q642" s="1282"/>
      <c r="R642" s="1282"/>
      <c r="T642" s="91" t="s">
        <v>661</v>
      </c>
      <c r="U642" s="15" t="s">
        <v>538</v>
      </c>
      <c r="Z642" s="1282">
        <f>C621</f>
        <v>0</v>
      </c>
      <c r="AA642" s="1282"/>
      <c r="AB642" s="1282"/>
      <c r="AC642" s="1282"/>
      <c r="AD642" s="1282"/>
      <c r="AE642" s="1282"/>
      <c r="AF642" s="1282"/>
      <c r="AG642" s="1282"/>
      <c r="AH642" s="1282"/>
      <c r="AI642" s="1282"/>
      <c r="AJ642" s="1282"/>
      <c r="AK642" s="1282"/>
      <c r="AM642" s="65"/>
      <c r="AN642" s="65"/>
      <c r="AO642" s="65"/>
      <c r="AP642" s="65"/>
      <c r="AQ642" s="65"/>
      <c r="AR642" s="65"/>
      <c r="AS642" s="65"/>
      <c r="AT642" s="65"/>
      <c r="AU642" s="65"/>
      <c r="AV642" s="65"/>
      <c r="AW642" s="65"/>
      <c r="AX642" s="65"/>
      <c r="AY642" s="65"/>
      <c r="AZ642" s="65"/>
      <c r="BA642" s="65"/>
      <c r="BB642" s="62"/>
      <c r="BC642" s="62"/>
      <c r="BD642" s="62"/>
      <c r="BE642" s="62"/>
      <c r="BF642" s="62"/>
      <c r="BG642" s="62"/>
      <c r="BH642" s="62"/>
      <c r="BI642" s="62"/>
      <c r="BJ642" s="62"/>
      <c r="BK642" s="62"/>
      <c r="BL642" s="62"/>
      <c r="BM642" s="62"/>
      <c r="BN642" s="62"/>
      <c r="BO642" s="62"/>
      <c r="BP642" s="62"/>
      <c r="BQ642" s="62"/>
      <c r="BR642" s="62"/>
      <c r="BS642" s="62"/>
      <c r="BT642" s="62"/>
      <c r="BU642" s="62"/>
      <c r="BV642" s="62"/>
      <c r="BW642" s="62"/>
      <c r="BX642" s="62"/>
      <c r="BY642" s="62"/>
      <c r="BZ642" s="62"/>
      <c r="CA642" s="62"/>
      <c r="CB642" s="62"/>
      <c r="CC642" s="62"/>
      <c r="CD642" s="62"/>
      <c r="CE642" s="62"/>
      <c r="CF642" s="62"/>
      <c r="CG642" s="62"/>
      <c r="CH642" s="62"/>
      <c r="CI642" s="62"/>
      <c r="CJ642" s="62"/>
      <c r="CK642" s="62"/>
      <c r="CL642" s="62"/>
      <c r="CM642" s="62"/>
      <c r="CN642" s="62"/>
      <c r="CO642" s="62"/>
      <c r="CP642" s="62"/>
      <c r="CQ642" s="62"/>
      <c r="CR642" s="62"/>
    </row>
    <row r="643" spans="1:96" ht="12.75">
      <c r="A643" s="39"/>
      <c r="B643" s="15" t="s">
        <v>93</v>
      </c>
      <c r="G643" s="1106"/>
      <c r="H643" s="1106"/>
      <c r="I643" s="1106"/>
      <c r="J643" s="1106"/>
      <c r="K643" s="1106"/>
      <c r="L643" s="1106"/>
      <c r="M643" s="1106"/>
      <c r="N643" s="1106"/>
      <c r="O643" s="1106"/>
      <c r="P643" s="1106"/>
      <c r="Q643" s="1106"/>
      <c r="R643" s="1106"/>
      <c r="T643" s="39"/>
      <c r="U643" s="15" t="s">
        <v>93</v>
      </c>
      <c r="Z643" s="1106"/>
      <c r="AA643" s="1106"/>
      <c r="AB643" s="1106"/>
      <c r="AC643" s="1106"/>
      <c r="AD643" s="1106"/>
      <c r="AE643" s="1106"/>
      <c r="AF643" s="1106"/>
      <c r="AG643" s="1106"/>
      <c r="AH643" s="1106"/>
      <c r="AI643" s="1106"/>
      <c r="AJ643" s="1106"/>
      <c r="AK643" s="1106"/>
      <c r="AM643" s="65"/>
      <c r="AN643" s="65"/>
      <c r="AO643" s="65"/>
      <c r="AP643" s="65"/>
      <c r="AQ643" s="65"/>
      <c r="AR643" s="65"/>
      <c r="AS643" s="65"/>
      <c r="AT643" s="65"/>
      <c r="AU643" s="65"/>
      <c r="AV643" s="65"/>
      <c r="AW643" s="65"/>
      <c r="AX643" s="65"/>
      <c r="AY643" s="65"/>
      <c r="AZ643" s="65"/>
      <c r="BA643" s="65"/>
      <c r="BB643" s="62"/>
      <c r="BC643" s="62"/>
      <c r="BD643" s="62"/>
      <c r="BE643" s="62"/>
      <c r="BF643" s="62"/>
      <c r="BG643" s="62"/>
      <c r="BH643" s="62"/>
      <c r="BI643" s="62"/>
      <c r="BJ643" s="62"/>
      <c r="BK643" s="62"/>
      <c r="BL643" s="62"/>
      <c r="BM643" s="62"/>
      <c r="BN643" s="62"/>
      <c r="BO643" s="62"/>
      <c r="BP643" s="62"/>
      <c r="BQ643" s="62"/>
      <c r="BR643" s="62"/>
      <c r="BS643" s="62"/>
      <c r="BT643" s="62"/>
      <c r="BU643" s="62"/>
      <c r="BV643" s="62"/>
      <c r="BW643" s="62"/>
      <c r="BX643" s="62"/>
      <c r="BY643" s="62"/>
      <c r="BZ643" s="62"/>
      <c r="CA643" s="62"/>
      <c r="CB643" s="62"/>
      <c r="CC643" s="62"/>
      <c r="CD643" s="62"/>
      <c r="CE643" s="62"/>
      <c r="CF643" s="62"/>
      <c r="CG643" s="62"/>
      <c r="CH643" s="62"/>
      <c r="CI643" s="62"/>
      <c r="CJ643" s="62"/>
      <c r="CK643" s="62"/>
      <c r="CL643" s="62"/>
      <c r="CM643" s="62"/>
      <c r="CN643" s="62"/>
      <c r="CO643" s="62"/>
      <c r="CP643" s="62"/>
      <c r="CQ643" s="62"/>
      <c r="CR643" s="62"/>
    </row>
    <row r="644" spans="1:96" ht="12.75" customHeight="1">
      <c r="A644" s="39"/>
      <c r="B644" s="15" t="s">
        <v>660</v>
      </c>
      <c r="G644" s="1105"/>
      <c r="H644" s="1105"/>
      <c r="I644" s="1105"/>
      <c r="J644" s="1105"/>
      <c r="K644" s="1105"/>
      <c r="L644" s="1105"/>
      <c r="M644" s="1105"/>
      <c r="N644" s="1105"/>
      <c r="O644" s="1105"/>
      <c r="P644" s="1105"/>
      <c r="Q644" s="1105"/>
      <c r="R644" s="1105"/>
      <c r="T644" s="39"/>
      <c r="U644" s="15" t="s">
        <v>660</v>
      </c>
      <c r="Z644" s="1105"/>
      <c r="AA644" s="1105"/>
      <c r="AB644" s="1105"/>
      <c r="AC644" s="1105"/>
      <c r="AD644" s="1105"/>
      <c r="AE644" s="1105"/>
      <c r="AF644" s="1105"/>
      <c r="AG644" s="1105"/>
      <c r="AH644" s="1105"/>
      <c r="AI644" s="1105"/>
      <c r="AJ644" s="1105"/>
      <c r="AK644" s="1105"/>
      <c r="AM644" s="62"/>
      <c r="AN644" s="62"/>
      <c r="AO644" s="62"/>
      <c r="AP644" s="62"/>
      <c r="AQ644" s="62"/>
      <c r="AR644" s="62"/>
      <c r="AS644" s="62"/>
      <c r="AT644" s="62"/>
      <c r="AU644" s="62"/>
      <c r="AV644" s="62"/>
      <c r="AW644" s="62"/>
      <c r="AX644" s="62"/>
      <c r="AY644" s="62"/>
      <c r="AZ644" s="62"/>
      <c r="BA644" s="62"/>
      <c r="BB644" s="62"/>
      <c r="BC644" s="62"/>
      <c r="BD644" s="62"/>
      <c r="BE644" s="62"/>
      <c r="BF644" s="62"/>
      <c r="BG644" s="62"/>
      <c r="BH644" s="62"/>
      <c r="BI644" s="62"/>
      <c r="BJ644" s="62"/>
      <c r="BK644" s="62"/>
      <c r="BL644" s="62"/>
      <c r="BM644" s="62"/>
      <c r="BN644" s="62"/>
      <c r="BO644" s="62"/>
      <c r="BP644" s="62"/>
      <c r="BQ644" s="62"/>
      <c r="BR644" s="62"/>
      <c r="BS644" s="62"/>
      <c r="BT644" s="62"/>
      <c r="BU644" s="62"/>
      <c r="BV644" s="62"/>
      <c r="BW644" s="62"/>
      <c r="BX644" s="62"/>
      <c r="BY644" s="62"/>
      <c r="BZ644" s="62"/>
      <c r="CA644" s="62"/>
      <c r="CB644" s="62"/>
      <c r="CC644" s="62"/>
      <c r="CD644" s="62"/>
      <c r="CE644" s="62"/>
      <c r="CF644" s="62"/>
      <c r="CG644" s="62"/>
      <c r="CH644" s="62"/>
      <c r="CI644" s="62"/>
      <c r="CJ644" s="62"/>
      <c r="CK644" s="62"/>
      <c r="CL644" s="62"/>
      <c r="CM644" s="62"/>
      <c r="CN644" s="62"/>
      <c r="CO644" s="62"/>
      <c r="CP644" s="62"/>
      <c r="CQ644" s="62"/>
      <c r="CR644" s="62"/>
    </row>
    <row r="645" spans="1:96" ht="12.75" customHeight="1">
      <c r="A645" s="39"/>
      <c r="B645" s="15" t="s">
        <v>20</v>
      </c>
      <c r="G645" s="1105"/>
      <c r="H645" s="1105"/>
      <c r="I645" s="1105"/>
      <c r="J645" s="1105"/>
      <c r="K645" s="1105"/>
      <c r="L645" s="1105"/>
      <c r="M645" s="1105"/>
      <c r="N645" s="1105"/>
      <c r="O645" s="1105"/>
      <c r="P645" s="1105"/>
      <c r="Q645" s="1105"/>
      <c r="R645" s="1105"/>
      <c r="T645" s="39"/>
      <c r="U645" s="15" t="s">
        <v>20</v>
      </c>
      <c r="Z645" s="1105"/>
      <c r="AA645" s="1105"/>
      <c r="AB645" s="1105"/>
      <c r="AC645" s="1105"/>
      <c r="AD645" s="1105"/>
      <c r="AE645" s="1105"/>
      <c r="AF645" s="1105"/>
      <c r="AG645" s="1105"/>
      <c r="AH645" s="1105"/>
      <c r="AI645" s="1105"/>
      <c r="AJ645" s="1105"/>
      <c r="AK645" s="1105"/>
      <c r="AM645" s="62"/>
      <c r="AN645" s="62"/>
      <c r="AO645" s="62"/>
      <c r="AP645" s="62"/>
      <c r="AQ645" s="62"/>
      <c r="AR645" s="62"/>
      <c r="AS645" s="62"/>
      <c r="AT645" s="62"/>
      <c r="AU645" s="62"/>
      <c r="AV645" s="62"/>
      <c r="AW645" s="62"/>
      <c r="AX645" s="62"/>
      <c r="AY645" s="62"/>
      <c r="AZ645" s="62"/>
      <c r="BA645" s="62"/>
      <c r="BB645" s="62"/>
      <c r="BC645" s="336" t="s">
        <v>1508</v>
      </c>
      <c r="BD645" s="337"/>
      <c r="BE645" s="337"/>
      <c r="BF645" s="337"/>
      <c r="BG645" s="337"/>
      <c r="BH645" s="337"/>
      <c r="BI645" s="337"/>
      <c r="BJ645" s="62"/>
      <c r="BK645" s="62"/>
      <c r="BL645" s="62"/>
      <c r="BM645" s="62"/>
      <c r="BN645" s="62"/>
      <c r="BO645" s="62"/>
      <c r="BP645" s="62"/>
      <c r="BQ645" s="62"/>
      <c r="BR645" s="62"/>
      <c r="BS645" s="62"/>
      <c r="BT645" s="62"/>
      <c r="BU645" s="62"/>
      <c r="BV645" s="62"/>
      <c r="BW645" s="62"/>
      <c r="BX645" s="62"/>
      <c r="BY645" s="62"/>
      <c r="BZ645" s="62"/>
      <c r="CA645" s="62"/>
      <c r="CB645" s="62"/>
      <c r="CC645" s="62"/>
      <c r="CD645" s="62"/>
      <c r="CE645" s="62"/>
      <c r="CF645" s="62"/>
      <c r="CG645" s="62"/>
      <c r="CH645" s="62"/>
      <c r="CI645" s="62"/>
      <c r="CJ645" s="62"/>
      <c r="CK645" s="62"/>
      <c r="CL645" s="62"/>
      <c r="CM645" s="62"/>
      <c r="CN645" s="62"/>
      <c r="CO645" s="62"/>
      <c r="CP645" s="62"/>
    </row>
    <row r="646" spans="1:96" ht="12.75">
      <c r="A646" s="39"/>
      <c r="B646" s="15" t="s">
        <v>341</v>
      </c>
      <c r="G646" s="1127"/>
      <c r="H646" s="1128"/>
      <c r="I646" s="1128"/>
      <c r="J646" s="1128"/>
      <c r="K646" s="1128"/>
      <c r="L646" s="1128"/>
      <c r="O646" s="144" t="s">
        <v>223</v>
      </c>
      <c r="P646" s="1151"/>
      <c r="Q646" s="1151"/>
      <c r="R646" s="1151"/>
      <c r="T646" s="39"/>
      <c r="U646" s="15" t="s">
        <v>341</v>
      </c>
      <c r="Z646" s="1128"/>
      <c r="AA646" s="1128"/>
      <c r="AB646" s="1128"/>
      <c r="AC646" s="1128"/>
      <c r="AD646" s="1128"/>
      <c r="AE646" s="1128"/>
      <c r="AH646" s="144" t="s">
        <v>223</v>
      </c>
      <c r="AI646" s="1151"/>
      <c r="AJ646" s="1151"/>
      <c r="AK646" s="1151"/>
      <c r="AM646" s="62"/>
      <c r="AN646" s="62"/>
      <c r="AO646" s="62"/>
      <c r="AP646" s="62"/>
      <c r="AQ646" s="62"/>
      <c r="AR646" s="62"/>
      <c r="AS646" s="62"/>
      <c r="AT646" s="62"/>
      <c r="AU646" s="62"/>
      <c r="AV646" s="62"/>
      <c r="AW646" s="62"/>
      <c r="AX646" s="62"/>
      <c r="AY646" s="62"/>
      <c r="AZ646" s="62"/>
      <c r="BA646" s="62"/>
      <c r="BB646" s="62"/>
      <c r="BC646" s="487" t="s">
        <v>730</v>
      </c>
      <c r="BD646" s="337"/>
      <c r="BE646" s="337"/>
      <c r="BF646" s="337"/>
      <c r="BG646" s="337"/>
      <c r="BH646" s="337"/>
      <c r="BI646" s="337"/>
      <c r="BJ646" s="62"/>
      <c r="BK646" s="62"/>
      <c r="BL646" s="62"/>
      <c r="BM646" s="62"/>
      <c r="BN646" s="62"/>
      <c r="BO646" s="62"/>
      <c r="BP646" s="62"/>
      <c r="BQ646" s="62"/>
      <c r="BR646" s="62"/>
      <c r="BS646" s="62"/>
      <c r="BT646" s="62"/>
      <c r="BU646" s="62"/>
      <c r="BV646" s="62"/>
      <c r="BW646" s="62"/>
      <c r="BX646" s="62"/>
      <c r="BY646" s="62"/>
      <c r="BZ646" s="62"/>
      <c r="CA646" s="62"/>
      <c r="CB646" s="62"/>
      <c r="CC646" s="62"/>
      <c r="CD646" s="62"/>
      <c r="CE646" s="62"/>
      <c r="CF646" s="62"/>
      <c r="CG646" s="62"/>
      <c r="CH646" s="62"/>
      <c r="CI646" s="62"/>
      <c r="CJ646" s="62"/>
      <c r="CK646" s="62"/>
      <c r="CL646" s="62"/>
      <c r="CM646" s="62"/>
      <c r="CN646" s="62"/>
      <c r="CO646" s="62"/>
      <c r="CP646" s="62"/>
    </row>
    <row r="647" spans="1:96" ht="12.75">
      <c r="A647" s="39"/>
      <c r="B647" s="15" t="s">
        <v>21</v>
      </c>
      <c r="H647" s="1106"/>
      <c r="I647" s="1106"/>
      <c r="J647" s="1106"/>
      <c r="K647" s="1106"/>
      <c r="L647" s="1106"/>
      <c r="M647" s="1106"/>
      <c r="N647" s="1106"/>
      <c r="O647" s="1106"/>
      <c r="P647" s="1106"/>
      <c r="Q647" s="1106"/>
      <c r="R647" s="1106"/>
      <c r="T647" s="39"/>
      <c r="U647" s="15" t="s">
        <v>21</v>
      </c>
      <c r="AA647" s="1106"/>
      <c r="AB647" s="1106"/>
      <c r="AC647" s="1106"/>
      <c r="AD647" s="1106"/>
      <c r="AE647" s="1106"/>
      <c r="AF647" s="1106"/>
      <c r="AG647" s="1106"/>
      <c r="AH647" s="1106"/>
      <c r="AI647" s="1106"/>
      <c r="AJ647" s="1106"/>
      <c r="AK647" s="1106"/>
      <c r="AM647" s="62"/>
      <c r="AN647" s="62"/>
      <c r="AO647" s="62"/>
      <c r="AP647" s="62"/>
      <c r="AQ647" s="62"/>
      <c r="AR647" s="62"/>
      <c r="AS647" s="62"/>
      <c r="AT647" s="62"/>
      <c r="AU647" s="62"/>
      <c r="AV647" s="62"/>
      <c r="AW647" s="62"/>
      <c r="AX647" s="62"/>
      <c r="AY647" s="62"/>
      <c r="AZ647" s="62"/>
      <c r="BA647" s="62"/>
      <c r="BB647" s="62"/>
      <c r="BC647" s="484"/>
      <c r="BD647" s="338"/>
      <c r="BE647" s="486"/>
      <c r="BF647" s="486"/>
      <c r="BG647" s="486"/>
      <c r="BH647" s="486"/>
      <c r="BI647" s="486"/>
      <c r="BJ647" s="62"/>
      <c r="BK647" s="62"/>
      <c r="BL647" s="62"/>
      <c r="BM647" s="62"/>
      <c r="BN647" s="62"/>
      <c r="BO647" s="62"/>
      <c r="BP647" s="62"/>
      <c r="BQ647" s="62"/>
      <c r="BR647" s="62"/>
      <c r="BS647" s="62"/>
      <c r="BT647" s="62"/>
      <c r="BU647" s="62"/>
      <c r="BV647" s="62"/>
      <c r="BW647" s="62"/>
      <c r="BX647" s="62"/>
      <c r="BY647" s="62"/>
      <c r="BZ647" s="62"/>
      <c r="CA647" s="62"/>
      <c r="CB647" s="62"/>
      <c r="CC647" s="62"/>
      <c r="CD647" s="62"/>
      <c r="CE647" s="62"/>
      <c r="CF647" s="62"/>
      <c r="CG647" s="62"/>
      <c r="CH647" s="62"/>
      <c r="CI647" s="62"/>
      <c r="CJ647" s="62"/>
      <c r="CK647" s="62"/>
      <c r="CL647" s="62"/>
      <c r="CM647" s="62"/>
      <c r="CN647" s="62"/>
      <c r="CO647" s="62"/>
      <c r="CP647" s="62"/>
    </row>
    <row r="648" spans="1:96" ht="13.5" thickBot="1">
      <c r="A648" s="39"/>
      <c r="B648" s="15" t="s">
        <v>23</v>
      </c>
      <c r="N648" s="1117" t="s">
        <v>621</v>
      </c>
      <c r="O648" s="1117"/>
      <c r="T648" s="39"/>
      <c r="U648" s="15" t="s">
        <v>23</v>
      </c>
      <c r="AG648" s="1117" t="s">
        <v>754</v>
      </c>
      <c r="AH648" s="1117"/>
      <c r="AM648" s="62"/>
      <c r="AN648" s="340" t="s">
        <v>732</v>
      </c>
      <c r="AO648" s="62"/>
      <c r="AP648" s="62"/>
      <c r="AQ648" s="62"/>
      <c r="AR648" s="62"/>
      <c r="AS648" s="421"/>
      <c r="AT648" s="365" t="s">
        <v>1027</v>
      </c>
      <c r="AU648" s="421"/>
      <c r="AV648" s="421"/>
      <c r="AW648" s="62"/>
      <c r="AX648" s="62"/>
      <c r="AY648" s="62"/>
      <c r="AZ648" s="62"/>
      <c r="BA648" s="62"/>
      <c r="BB648" s="62"/>
      <c r="BC648" s="593" t="s">
        <v>731</v>
      </c>
      <c r="BD648" s="594" t="s">
        <v>350</v>
      </c>
      <c r="BE648" s="594" t="s">
        <v>351</v>
      </c>
      <c r="BF648" s="594" t="s">
        <v>174</v>
      </c>
      <c r="BG648" s="594" t="s">
        <v>175</v>
      </c>
      <c r="BH648" s="594" t="s">
        <v>176</v>
      </c>
      <c r="BI648" s="594" t="s">
        <v>34</v>
      </c>
      <c r="BJ648" s="62"/>
      <c r="BK648" s="62"/>
      <c r="BL648" s="62"/>
      <c r="BM648" s="62"/>
      <c r="BN648" s="62"/>
      <c r="BO648" s="62"/>
      <c r="BP648" s="62"/>
      <c r="BQ648" s="62"/>
      <c r="BR648" s="62"/>
      <c r="BS648" s="62"/>
      <c r="BT648" s="62"/>
      <c r="BU648" s="62"/>
      <c r="BV648" s="62"/>
      <c r="BW648" s="62"/>
      <c r="BX648" s="62"/>
      <c r="BY648" s="62"/>
      <c r="BZ648" s="62"/>
      <c r="CA648" s="62"/>
      <c r="CB648" s="62"/>
      <c r="CC648" s="62"/>
      <c r="CD648" s="62"/>
      <c r="CE648" s="62"/>
      <c r="CF648" s="62"/>
      <c r="CG648" s="62"/>
      <c r="CH648" s="62"/>
      <c r="CI648" s="62"/>
      <c r="CJ648" s="62"/>
      <c r="CK648" s="62"/>
      <c r="CL648" s="62"/>
      <c r="CM648" s="62"/>
      <c r="CN648" s="62"/>
      <c r="CO648" s="62"/>
      <c r="CP648" s="62"/>
    </row>
    <row r="649" spans="1:96" ht="12.75">
      <c r="A649" s="39"/>
      <c r="T649" s="39"/>
      <c r="AM649" s="62"/>
      <c r="AN649" s="485">
        <f t="shared" ref="AN649:AN673" si="22">IF($G709=0,"N/A",VLOOKUP($T$191,TC_Rent,(MATCH($B709,bedrooms,FALSE))))</f>
        <v>1704</v>
      </c>
      <c r="AO649" s="62"/>
      <c r="AP649" s="62"/>
      <c r="AQ649" s="62"/>
      <c r="AR649" s="62"/>
      <c r="AS649" s="421"/>
      <c r="AT649" s="493" t="s">
        <v>1028</v>
      </c>
      <c r="AU649" s="498" t="s">
        <v>1029</v>
      </c>
      <c r="AV649" s="497" t="s">
        <v>1030</v>
      </c>
      <c r="AW649" s="62"/>
      <c r="AX649" s="62"/>
      <c r="AY649" s="62"/>
      <c r="AZ649" s="62"/>
      <c r="BA649" s="62"/>
      <c r="BB649" s="62"/>
      <c r="BC649" s="595" t="s">
        <v>551</v>
      </c>
      <c r="BD649" s="822">
        <v>2034</v>
      </c>
      <c r="BE649" s="823">
        <v>2180</v>
      </c>
      <c r="BF649" s="824">
        <v>2614</v>
      </c>
      <c r="BG649" s="823">
        <v>3020</v>
      </c>
      <c r="BH649" s="824">
        <v>3370</v>
      </c>
      <c r="BI649" s="825">
        <v>3718</v>
      </c>
      <c r="BJ649" s="62"/>
      <c r="BK649" s="62"/>
      <c r="BL649" s="62"/>
      <c r="BM649" s="62"/>
      <c r="BN649" s="62"/>
      <c r="BO649" s="62"/>
      <c r="BP649" s="62"/>
      <c r="BQ649" s="62"/>
      <c r="BR649" s="62"/>
      <c r="BS649" s="62"/>
      <c r="BT649" s="62"/>
      <c r="BU649" s="62"/>
      <c r="BV649" s="62"/>
      <c r="BW649" s="62"/>
      <c r="BX649" s="62"/>
      <c r="BY649" s="62"/>
      <c r="BZ649" s="62"/>
      <c r="CA649" s="62"/>
      <c r="CB649" s="62"/>
      <c r="CC649" s="62"/>
      <c r="CD649" s="62"/>
      <c r="CE649" s="62"/>
      <c r="CF649" s="62"/>
      <c r="CG649" s="62"/>
      <c r="CH649" s="62"/>
      <c r="CI649" s="62"/>
      <c r="CJ649" s="62"/>
      <c r="CK649" s="62"/>
      <c r="CL649" s="62"/>
      <c r="CM649" s="62"/>
      <c r="CN649" s="62"/>
      <c r="CO649" s="62"/>
      <c r="CP649" s="62"/>
    </row>
    <row r="650" spans="1:96" ht="12.75">
      <c r="A650" s="91" t="s">
        <v>873</v>
      </c>
      <c r="B650" s="15" t="s">
        <v>538</v>
      </c>
      <c r="G650" s="1282">
        <f>C622</f>
        <v>0</v>
      </c>
      <c r="H650" s="1282"/>
      <c r="I650" s="1282"/>
      <c r="J650" s="1282"/>
      <c r="K650" s="1282"/>
      <c r="L650" s="1282"/>
      <c r="M650" s="1282"/>
      <c r="N650" s="1282"/>
      <c r="O650" s="1282"/>
      <c r="P650" s="1282"/>
      <c r="Q650" s="1282"/>
      <c r="R650" s="1282"/>
      <c r="T650" s="91" t="s">
        <v>664</v>
      </c>
      <c r="U650" s="15" t="s">
        <v>538</v>
      </c>
      <c r="Z650" s="1282">
        <f>C623</f>
        <v>0</v>
      </c>
      <c r="AA650" s="1282"/>
      <c r="AB650" s="1282"/>
      <c r="AC650" s="1282"/>
      <c r="AD650" s="1282"/>
      <c r="AE650" s="1282"/>
      <c r="AF650" s="1282"/>
      <c r="AG650" s="1282"/>
      <c r="AH650" s="1282"/>
      <c r="AI650" s="1282"/>
      <c r="AJ650" s="1282"/>
      <c r="AK650" s="1282"/>
      <c r="AM650" s="62"/>
      <c r="AN650" s="485">
        <f t="shared" si="22"/>
        <v>1826</v>
      </c>
      <c r="AO650" s="62"/>
      <c r="AP650" s="62"/>
      <c r="AQ650" s="62"/>
      <c r="AR650" s="62"/>
      <c r="AS650" s="421"/>
      <c r="AT650" s="495">
        <f t="shared" ref="AT650:AT674" si="23">G709</f>
        <v>20</v>
      </c>
      <c r="AU650" s="499">
        <f>AT650/$AT$675</f>
        <v>0.23255813953488372</v>
      </c>
      <c r="AV650" s="500">
        <f t="shared" ref="AV650:AV674" si="24">IF(AU650=0," ",AU650*AD709)</f>
        <v>0.11627906976744186</v>
      </c>
      <c r="AW650" s="62"/>
      <c r="AX650" s="62"/>
      <c r="AY650" s="62"/>
      <c r="AZ650" s="62"/>
      <c r="BA650" s="62"/>
      <c r="BB650" s="62"/>
      <c r="BC650" s="596" t="s">
        <v>552</v>
      </c>
      <c r="BD650" s="826">
        <v>1362</v>
      </c>
      <c r="BE650" s="827">
        <v>1460</v>
      </c>
      <c r="BF650" s="826">
        <v>1752</v>
      </c>
      <c r="BG650" s="827">
        <v>2022</v>
      </c>
      <c r="BH650" s="827">
        <v>2256</v>
      </c>
      <c r="BI650" s="828">
        <v>2490</v>
      </c>
      <c r="BJ650" s="62"/>
      <c r="BK650" s="62"/>
      <c r="BL650" s="62"/>
      <c r="BM650" s="62"/>
      <c r="BN650" s="62"/>
      <c r="BO650" s="62"/>
      <c r="BP650" s="62"/>
      <c r="BQ650" s="62"/>
      <c r="BR650" s="62"/>
      <c r="BS650" s="62"/>
      <c r="BT650" s="62"/>
      <c r="BU650" s="62"/>
      <c r="BV650" s="62"/>
      <c r="BW650" s="62"/>
      <c r="BX650" s="62"/>
      <c r="BY650" s="62"/>
      <c r="BZ650" s="62"/>
      <c r="CA650" s="62"/>
      <c r="CB650" s="62"/>
      <c r="CC650" s="62"/>
      <c r="CD650" s="62"/>
      <c r="CE650" s="62"/>
      <c r="CF650" s="62"/>
      <c r="CG650" s="62"/>
      <c r="CH650" s="62"/>
      <c r="CI650" s="62"/>
      <c r="CJ650" s="62"/>
      <c r="CK650" s="62"/>
      <c r="CL650" s="62"/>
      <c r="CM650" s="62"/>
      <c r="CN650" s="62"/>
      <c r="CO650" s="62"/>
      <c r="CP650" s="62"/>
    </row>
    <row r="651" spans="1:96" ht="12.75">
      <c r="A651" s="39"/>
      <c r="B651" s="15" t="s">
        <v>93</v>
      </c>
      <c r="G651" s="1106"/>
      <c r="H651" s="1106"/>
      <c r="I651" s="1106"/>
      <c r="J651" s="1106"/>
      <c r="K651" s="1106"/>
      <c r="L651" s="1106"/>
      <c r="M651" s="1106"/>
      <c r="N651" s="1106"/>
      <c r="O651" s="1106"/>
      <c r="P651" s="1106"/>
      <c r="Q651" s="1106"/>
      <c r="R651" s="1106"/>
      <c r="T651" s="39"/>
      <c r="U651" s="15" t="s">
        <v>93</v>
      </c>
      <c r="Z651" s="1106"/>
      <c r="AA651" s="1106"/>
      <c r="AB651" s="1106"/>
      <c r="AC651" s="1106"/>
      <c r="AD651" s="1106"/>
      <c r="AE651" s="1106"/>
      <c r="AF651" s="1106"/>
      <c r="AG651" s="1106"/>
      <c r="AH651" s="1106"/>
      <c r="AI651" s="1106"/>
      <c r="AJ651" s="1106"/>
      <c r="AK651" s="1106"/>
      <c r="AM651" s="62"/>
      <c r="AN651" s="485">
        <f t="shared" si="22"/>
        <v>2190</v>
      </c>
      <c r="AO651" s="62"/>
      <c r="AP651" s="62"/>
      <c r="AQ651" s="62"/>
      <c r="AR651" s="62"/>
      <c r="AS651" s="421"/>
      <c r="AT651" s="496">
        <f t="shared" si="23"/>
        <v>37</v>
      </c>
      <c r="AU651" s="499">
        <f t="shared" ref="AU651:AU674" si="25">AT651/$AT$675</f>
        <v>0.43023255813953487</v>
      </c>
      <c r="AV651" s="500">
        <f t="shared" si="24"/>
        <v>0.21511627906976744</v>
      </c>
      <c r="AW651" s="62"/>
      <c r="AX651" s="62"/>
      <c r="AY651" s="62"/>
      <c r="AZ651" s="62"/>
      <c r="BA651" s="62"/>
      <c r="BB651" s="62"/>
      <c r="BC651" s="596" t="s">
        <v>553</v>
      </c>
      <c r="BD651" s="829">
        <v>1290</v>
      </c>
      <c r="BE651" s="830">
        <v>1380</v>
      </c>
      <c r="BF651" s="829">
        <v>1656</v>
      </c>
      <c r="BG651" s="830">
        <v>1912</v>
      </c>
      <c r="BH651" s="830">
        <v>2134</v>
      </c>
      <c r="BI651" s="831">
        <v>2356</v>
      </c>
      <c r="BJ651" s="62"/>
      <c r="BK651" s="62"/>
      <c r="BL651" s="62"/>
      <c r="BM651" s="62"/>
      <c r="BN651" s="62"/>
      <c r="BO651" s="62"/>
      <c r="BP651" s="62"/>
      <c r="BQ651" s="62"/>
      <c r="BR651" s="62"/>
      <c r="BS651" s="62"/>
      <c r="BT651" s="62"/>
      <c r="BU651" s="62"/>
      <c r="BV651" s="62"/>
      <c r="BW651" s="62"/>
      <c r="BX651" s="62"/>
      <c r="BY651" s="62"/>
      <c r="BZ651" s="62"/>
      <c r="CA651" s="62"/>
      <c r="CB651" s="62"/>
      <c r="CC651" s="62"/>
      <c r="CD651" s="62"/>
      <c r="CE651" s="62"/>
      <c r="CF651" s="62"/>
      <c r="CG651" s="62"/>
      <c r="CH651" s="62"/>
      <c r="CI651" s="62"/>
      <c r="CJ651" s="62"/>
      <c r="CK651" s="62"/>
      <c r="CL651" s="62"/>
      <c r="CM651" s="62"/>
      <c r="CN651" s="62"/>
      <c r="CO651" s="62"/>
      <c r="CP651" s="62"/>
    </row>
    <row r="652" spans="1:96" ht="12.75">
      <c r="A652" s="39"/>
      <c r="B652" s="15" t="s">
        <v>660</v>
      </c>
      <c r="G652" s="1106"/>
      <c r="H652" s="1106"/>
      <c r="I652" s="1106"/>
      <c r="J652" s="1106"/>
      <c r="K652" s="1106"/>
      <c r="L652" s="1106"/>
      <c r="M652" s="1106"/>
      <c r="N652" s="1106"/>
      <c r="O652" s="1106"/>
      <c r="P652" s="1106"/>
      <c r="Q652" s="1106"/>
      <c r="R652" s="1106"/>
      <c r="T652" s="39"/>
      <c r="U652" s="15" t="s">
        <v>660</v>
      </c>
      <c r="Z652" s="1105"/>
      <c r="AA652" s="1105"/>
      <c r="AB652" s="1105"/>
      <c r="AC652" s="1105"/>
      <c r="AD652" s="1105"/>
      <c r="AE652" s="1105"/>
      <c r="AF652" s="1105"/>
      <c r="AG652" s="1105"/>
      <c r="AH652" s="1105"/>
      <c r="AI652" s="1105"/>
      <c r="AJ652" s="1105"/>
      <c r="AK652" s="1105"/>
      <c r="AM652" s="62"/>
      <c r="AN652" s="485" t="str">
        <f t="shared" si="22"/>
        <v>N/A</v>
      </c>
      <c r="AO652" s="62"/>
      <c r="AP652" s="62"/>
      <c r="AQ652" s="62"/>
      <c r="AR652" s="62"/>
      <c r="AS652" s="421"/>
      <c r="AT652" s="496">
        <f t="shared" si="23"/>
        <v>27</v>
      </c>
      <c r="AU652" s="499">
        <f t="shared" si="25"/>
        <v>0.31395348837209303</v>
      </c>
      <c r="AV652" s="500">
        <f t="shared" si="24"/>
        <v>0.15697674418604651</v>
      </c>
      <c r="AW652" s="62"/>
      <c r="AX652" s="62"/>
      <c r="AY652" s="62"/>
      <c r="AZ652" s="62"/>
      <c r="BA652" s="62"/>
      <c r="BB652" s="62"/>
      <c r="BC652" s="596" t="s">
        <v>554</v>
      </c>
      <c r="BD652" s="829">
        <v>1060</v>
      </c>
      <c r="BE652" s="830">
        <v>1134</v>
      </c>
      <c r="BF652" s="829">
        <v>1362</v>
      </c>
      <c r="BG652" s="830">
        <v>1572</v>
      </c>
      <c r="BH652" s="830">
        <v>1754</v>
      </c>
      <c r="BI652" s="831">
        <v>1936</v>
      </c>
      <c r="BJ652" s="62"/>
      <c r="BK652" s="62"/>
      <c r="BL652" s="62"/>
      <c r="BM652" s="62"/>
      <c r="BN652" s="62"/>
      <c r="BO652" s="62"/>
      <c r="BP652" s="62"/>
      <c r="BQ652" s="62"/>
      <c r="BR652" s="62"/>
      <c r="BS652" s="62"/>
      <c r="BT652" s="62"/>
      <c r="BU652" s="62"/>
      <c r="BV652" s="62"/>
      <c r="BW652" s="62"/>
      <c r="BX652" s="62"/>
      <c r="BY652" s="62"/>
      <c r="BZ652" s="62"/>
      <c r="CA652" s="62"/>
      <c r="CB652" s="62"/>
      <c r="CC652" s="62"/>
      <c r="CD652" s="62"/>
      <c r="CE652" s="62"/>
      <c r="CF652" s="62"/>
      <c r="CG652" s="62"/>
      <c r="CH652" s="62"/>
      <c r="CI652" s="62"/>
      <c r="CJ652" s="62"/>
      <c r="CK652" s="62"/>
      <c r="CL652" s="62"/>
      <c r="CM652" s="62"/>
      <c r="CN652" s="62"/>
      <c r="CO652" s="62"/>
      <c r="CP652" s="62"/>
    </row>
    <row r="653" spans="1:96" ht="12.75">
      <c r="A653" s="39"/>
      <c r="B653" s="15" t="s">
        <v>20</v>
      </c>
      <c r="G653" s="1106"/>
      <c r="H653" s="1106"/>
      <c r="I653" s="1106"/>
      <c r="J653" s="1106"/>
      <c r="K653" s="1106"/>
      <c r="L653" s="1106"/>
      <c r="M653" s="1106"/>
      <c r="N653" s="1106"/>
      <c r="O653" s="1106"/>
      <c r="P653" s="1106"/>
      <c r="Q653" s="1106"/>
      <c r="R653" s="1106"/>
      <c r="T653" s="39"/>
      <c r="U653" s="15" t="s">
        <v>20</v>
      </c>
      <c r="Z653" s="1105"/>
      <c r="AA653" s="1105"/>
      <c r="AB653" s="1105"/>
      <c r="AC653" s="1105"/>
      <c r="AD653" s="1105"/>
      <c r="AE653" s="1105"/>
      <c r="AF653" s="1105"/>
      <c r="AG653" s="1105"/>
      <c r="AH653" s="1105"/>
      <c r="AI653" s="1105"/>
      <c r="AJ653" s="1105"/>
      <c r="AK653" s="1105"/>
      <c r="AM653" s="62"/>
      <c r="AN653" s="485">
        <f t="shared" si="22"/>
        <v>2530</v>
      </c>
      <c r="AO653" s="62"/>
      <c r="AP653" s="62"/>
      <c r="AQ653" s="62"/>
      <c r="AR653" s="62"/>
      <c r="AS653" s="421"/>
      <c r="AT653" s="496">
        <f t="shared" si="23"/>
        <v>0</v>
      </c>
      <c r="AU653" s="499">
        <f t="shared" si="25"/>
        <v>0</v>
      </c>
      <c r="AV653" s="500" t="str">
        <f t="shared" si="24"/>
        <v xml:space="preserve"> </v>
      </c>
      <c r="AW653" s="62"/>
      <c r="AX653" s="62"/>
      <c r="AY653" s="62"/>
      <c r="AZ653" s="62"/>
      <c r="BA653" s="62"/>
      <c r="BB653" s="62"/>
      <c r="BC653" s="596" t="s">
        <v>555</v>
      </c>
      <c r="BD653" s="829">
        <v>1266</v>
      </c>
      <c r="BE653" s="830">
        <v>1356</v>
      </c>
      <c r="BF653" s="829">
        <v>1626</v>
      </c>
      <c r="BG653" s="830">
        <v>1880</v>
      </c>
      <c r="BH653" s="830">
        <v>2096</v>
      </c>
      <c r="BI653" s="831">
        <v>2314</v>
      </c>
      <c r="BJ653" s="62"/>
      <c r="BK653" s="62"/>
      <c r="BL653" s="62"/>
      <c r="BM653" s="62"/>
      <c r="BN653" s="62"/>
      <c r="BO653" s="62"/>
      <c r="BP653" s="62"/>
      <c r="BQ653" s="62"/>
      <c r="BR653" s="62"/>
      <c r="BS653" s="62"/>
      <c r="BT653" s="62"/>
      <c r="BU653" s="62"/>
      <c r="BV653" s="62"/>
      <c r="BW653" s="62"/>
      <c r="BX653" s="62"/>
      <c r="BY653" s="62"/>
      <c r="BZ653" s="62"/>
      <c r="CA653" s="62"/>
      <c r="CB653" s="62"/>
      <c r="CC653" s="62"/>
      <c r="CD653" s="62"/>
      <c r="CE653" s="62"/>
      <c r="CF653" s="62"/>
      <c r="CG653" s="62"/>
      <c r="CH653" s="62"/>
      <c r="CI653" s="62"/>
      <c r="CJ653" s="62"/>
      <c r="CK653" s="62"/>
      <c r="CL653" s="62"/>
      <c r="CM653" s="62"/>
      <c r="CN653" s="62"/>
      <c r="CO653" s="62"/>
      <c r="CP653" s="62"/>
    </row>
    <row r="654" spans="1:96" ht="12.75">
      <c r="A654" s="39"/>
      <c r="B654" s="15" t="s">
        <v>341</v>
      </c>
      <c r="G654" s="1128"/>
      <c r="H654" s="1128"/>
      <c r="I654" s="1128"/>
      <c r="J654" s="1128"/>
      <c r="K654" s="1128"/>
      <c r="L654" s="1128"/>
      <c r="O654" s="144" t="s">
        <v>223</v>
      </c>
      <c r="P654" s="1151"/>
      <c r="Q654" s="1151"/>
      <c r="R654" s="1151"/>
      <c r="T654" s="39"/>
      <c r="U654" s="15" t="s">
        <v>341</v>
      </c>
      <c r="Z654" s="1128"/>
      <c r="AA654" s="1128"/>
      <c r="AB654" s="1128"/>
      <c r="AC654" s="1128"/>
      <c r="AD654" s="1128"/>
      <c r="AE654" s="1128"/>
      <c r="AH654" s="144" t="s">
        <v>223</v>
      </c>
      <c r="AI654" s="1151"/>
      <c r="AJ654" s="1151"/>
      <c r="AK654" s="1151"/>
      <c r="AM654" s="62"/>
      <c r="AN654" s="485" t="str">
        <f t="shared" si="22"/>
        <v>N/A</v>
      </c>
      <c r="AO654" s="62"/>
      <c r="AP654" s="62"/>
      <c r="AQ654" s="62"/>
      <c r="AR654" s="62"/>
      <c r="AS654" s="421"/>
      <c r="AT654" s="496">
        <f t="shared" si="23"/>
        <v>2</v>
      </c>
      <c r="AU654" s="499">
        <f t="shared" si="25"/>
        <v>2.3255813953488372E-2</v>
      </c>
      <c r="AV654" s="500">
        <f t="shared" si="24"/>
        <v>1.1627906976744186E-2</v>
      </c>
      <c r="AW654" s="62"/>
      <c r="AX654" s="62"/>
      <c r="AY654" s="62"/>
      <c r="AZ654" s="62"/>
      <c r="BA654" s="62"/>
      <c r="BB654" s="62"/>
      <c r="BC654" s="596" t="s">
        <v>556</v>
      </c>
      <c r="BD654" s="829">
        <v>1044</v>
      </c>
      <c r="BE654" s="830">
        <v>1120</v>
      </c>
      <c r="BF654" s="829">
        <v>1344</v>
      </c>
      <c r="BG654" s="830">
        <v>1552</v>
      </c>
      <c r="BH654" s="830">
        <v>1732</v>
      </c>
      <c r="BI654" s="831">
        <v>1912</v>
      </c>
      <c r="BJ654" s="62"/>
      <c r="BK654" s="62"/>
      <c r="BL654" s="62"/>
      <c r="BM654" s="62"/>
      <c r="BN654" s="62"/>
      <c r="BO654" s="62"/>
      <c r="BP654" s="62"/>
      <c r="BQ654" s="62"/>
      <c r="BR654" s="62"/>
      <c r="BS654" s="62"/>
      <c r="BT654" s="62"/>
      <c r="BU654" s="62"/>
      <c r="BV654" s="62"/>
      <c r="BW654" s="62"/>
      <c r="BX654" s="62"/>
      <c r="BY654" s="62"/>
      <c r="BZ654" s="62"/>
      <c r="CA654" s="62"/>
      <c r="CB654" s="62"/>
      <c r="CC654" s="62"/>
      <c r="CD654" s="62"/>
      <c r="CE654" s="62"/>
      <c r="CF654" s="62"/>
      <c r="CG654" s="62"/>
      <c r="CH654" s="62"/>
      <c r="CI654" s="62"/>
      <c r="CJ654" s="62"/>
      <c r="CK654" s="62"/>
      <c r="CL654" s="62"/>
      <c r="CM654" s="62"/>
      <c r="CN654" s="62"/>
      <c r="CO654" s="62"/>
      <c r="CP654" s="62"/>
    </row>
    <row r="655" spans="1:96" ht="12.75">
      <c r="A655" s="39"/>
      <c r="B655" s="15" t="s">
        <v>21</v>
      </c>
      <c r="H655" s="1106"/>
      <c r="I655" s="1106"/>
      <c r="J655" s="1106"/>
      <c r="K655" s="1106"/>
      <c r="L655" s="1106"/>
      <c r="M655" s="1106"/>
      <c r="N655" s="1106"/>
      <c r="O655" s="1106"/>
      <c r="P655" s="1106"/>
      <c r="Q655" s="1106"/>
      <c r="R655" s="1106"/>
      <c r="T655" s="39"/>
      <c r="U655" s="15" t="s">
        <v>21</v>
      </c>
      <c r="AA655" s="1106"/>
      <c r="AB655" s="1106"/>
      <c r="AC655" s="1106"/>
      <c r="AD655" s="1106"/>
      <c r="AE655" s="1106"/>
      <c r="AF655" s="1106"/>
      <c r="AG655" s="1106"/>
      <c r="AH655" s="1106"/>
      <c r="AI655" s="1106"/>
      <c r="AJ655" s="1106"/>
      <c r="AK655" s="1106"/>
      <c r="AM655" s="62"/>
      <c r="AN655" s="485" t="str">
        <f t="shared" si="22"/>
        <v>N/A</v>
      </c>
      <c r="AO655" s="62"/>
      <c r="AP655" s="62"/>
      <c r="AQ655" s="62"/>
      <c r="AR655" s="62"/>
      <c r="AS655" s="421"/>
      <c r="AT655" s="496">
        <f t="shared" si="23"/>
        <v>0</v>
      </c>
      <c r="AU655" s="499">
        <f t="shared" si="25"/>
        <v>0</v>
      </c>
      <c r="AV655" s="500" t="str">
        <f t="shared" si="24"/>
        <v xml:space="preserve"> </v>
      </c>
      <c r="AW655" s="62"/>
      <c r="AX655" s="62"/>
      <c r="AY655" s="62"/>
      <c r="AZ655" s="62"/>
      <c r="BA655" s="62"/>
      <c r="BB655" s="62"/>
      <c r="BC655" s="596" t="s">
        <v>557</v>
      </c>
      <c r="BD655" s="829">
        <v>2034</v>
      </c>
      <c r="BE655" s="830">
        <v>2180</v>
      </c>
      <c r="BF655" s="829">
        <v>2614</v>
      </c>
      <c r="BG655" s="830">
        <v>3020</v>
      </c>
      <c r="BH655" s="830">
        <v>3370</v>
      </c>
      <c r="BI655" s="831">
        <v>3718</v>
      </c>
      <c r="BJ655" s="62"/>
      <c r="BK655" s="62"/>
      <c r="BL655" s="62"/>
      <c r="BM655" s="62"/>
      <c r="BN655" s="62"/>
      <c r="BO655" s="62"/>
      <c r="BP655" s="62"/>
      <c r="BQ655" s="62"/>
      <c r="BR655" s="62"/>
      <c r="BS655" s="62"/>
      <c r="BT655" s="62"/>
      <c r="BU655" s="62"/>
      <c r="BV655" s="62"/>
      <c r="BW655" s="62"/>
      <c r="BX655" s="62"/>
      <c r="BY655" s="62"/>
      <c r="BZ655" s="62"/>
      <c r="CA655" s="62"/>
      <c r="CB655" s="62"/>
      <c r="CC655" s="62"/>
      <c r="CD655" s="62"/>
      <c r="CE655" s="62"/>
      <c r="CF655" s="62"/>
      <c r="CG655" s="62"/>
      <c r="CH655" s="62"/>
      <c r="CI655" s="62"/>
      <c r="CJ655" s="62"/>
      <c r="CK655" s="62"/>
      <c r="CL655" s="62"/>
      <c r="CM655" s="62"/>
      <c r="CN655" s="62"/>
      <c r="CO655" s="62"/>
      <c r="CP655" s="62"/>
    </row>
    <row r="656" spans="1:96" ht="12.75">
      <c r="A656" s="39"/>
      <c r="B656" s="15" t="s">
        <v>23</v>
      </c>
      <c r="N656" s="1117" t="s">
        <v>754</v>
      </c>
      <c r="O656" s="1117"/>
      <c r="T656" s="39"/>
      <c r="U656" s="15" t="s">
        <v>23</v>
      </c>
      <c r="AG656" s="1117" t="s">
        <v>754</v>
      </c>
      <c r="AH656" s="1117"/>
      <c r="AM656" s="62"/>
      <c r="AN656" s="485" t="str">
        <f t="shared" si="22"/>
        <v>N/A</v>
      </c>
      <c r="AO656" s="62"/>
      <c r="AP656" s="62"/>
      <c r="AQ656" s="62"/>
      <c r="AR656" s="62"/>
      <c r="AS656" s="421"/>
      <c r="AT656" s="496">
        <f t="shared" si="23"/>
        <v>0</v>
      </c>
      <c r="AU656" s="499">
        <f t="shared" si="25"/>
        <v>0</v>
      </c>
      <c r="AV656" s="500" t="str">
        <f t="shared" si="24"/>
        <v xml:space="preserve"> </v>
      </c>
      <c r="AW656" s="62"/>
      <c r="AX656" s="62"/>
      <c r="AY656" s="62"/>
      <c r="AZ656" s="62"/>
      <c r="BA656" s="62"/>
      <c r="BB656" s="62"/>
      <c r="BC656" s="596" t="s">
        <v>558</v>
      </c>
      <c r="BD656" s="829">
        <v>1044</v>
      </c>
      <c r="BE656" s="830">
        <v>1120</v>
      </c>
      <c r="BF656" s="829">
        <v>1344</v>
      </c>
      <c r="BG656" s="830">
        <v>1552</v>
      </c>
      <c r="BH656" s="830">
        <v>1732</v>
      </c>
      <c r="BI656" s="831">
        <v>1912</v>
      </c>
      <c r="BJ656" s="62"/>
      <c r="BK656" s="62"/>
      <c r="BL656" s="62"/>
      <c r="BM656" s="62"/>
      <c r="BN656" s="62"/>
      <c r="BO656" s="62"/>
      <c r="BP656" s="62"/>
      <c r="BQ656" s="62"/>
      <c r="BR656" s="62"/>
      <c r="BS656" s="62"/>
      <c r="BT656" s="62"/>
      <c r="BU656" s="62"/>
      <c r="BV656" s="62"/>
      <c r="BW656" s="62"/>
      <c r="BX656" s="62"/>
      <c r="BY656" s="62"/>
      <c r="BZ656" s="62"/>
      <c r="CA656" s="62"/>
      <c r="CB656" s="62"/>
      <c r="CC656" s="62"/>
      <c r="CD656" s="62"/>
      <c r="CE656" s="62"/>
      <c r="CF656" s="62"/>
      <c r="CG656" s="62"/>
      <c r="CH656" s="62"/>
      <c r="CI656" s="62"/>
      <c r="CJ656" s="62"/>
      <c r="CK656" s="62"/>
      <c r="CL656" s="62"/>
      <c r="CM656" s="62"/>
      <c r="CN656" s="62"/>
      <c r="CO656" s="62"/>
      <c r="CP656" s="62"/>
    </row>
    <row r="657" spans="1:94" ht="12.75">
      <c r="A657" s="39"/>
      <c r="T657" s="39"/>
      <c r="AM657" s="62"/>
      <c r="AN657" s="485" t="str">
        <f t="shared" si="22"/>
        <v>N/A</v>
      </c>
      <c r="AO657" s="62"/>
      <c r="AP657" s="62"/>
      <c r="AQ657" s="62"/>
      <c r="AR657" s="62"/>
      <c r="AS657" s="421"/>
      <c r="AT657" s="496">
        <f t="shared" si="23"/>
        <v>0</v>
      </c>
      <c r="AU657" s="499">
        <f t="shared" si="25"/>
        <v>0</v>
      </c>
      <c r="AV657" s="500" t="str">
        <f t="shared" si="24"/>
        <v xml:space="preserve"> </v>
      </c>
      <c r="AW657" s="62"/>
      <c r="AX657" s="62"/>
      <c r="AY657" s="62"/>
      <c r="AZ657" s="62"/>
      <c r="BA657" s="62"/>
      <c r="BB657" s="62"/>
      <c r="BC657" s="596" t="s">
        <v>559</v>
      </c>
      <c r="BD657" s="829">
        <v>1402</v>
      </c>
      <c r="BE657" s="830">
        <v>1502</v>
      </c>
      <c r="BF657" s="829">
        <v>1802</v>
      </c>
      <c r="BG657" s="830">
        <v>2082</v>
      </c>
      <c r="BH657" s="830">
        <v>2324</v>
      </c>
      <c r="BI657" s="831">
        <v>2564</v>
      </c>
      <c r="BJ657" s="62"/>
      <c r="BK657" s="62"/>
      <c r="BL657" s="62"/>
      <c r="BM657" s="62"/>
      <c r="BN657" s="62"/>
      <c r="BO657" s="62"/>
      <c r="BP657" s="62"/>
      <c r="BQ657" s="62"/>
      <c r="BR657" s="62"/>
      <c r="BS657" s="62"/>
      <c r="BT657" s="62"/>
      <c r="BU657" s="62"/>
      <c r="BV657" s="62"/>
      <c r="BW657" s="62"/>
      <c r="BX657" s="62"/>
      <c r="BY657" s="62"/>
      <c r="BZ657" s="62"/>
      <c r="CA657" s="62"/>
      <c r="CB657" s="62"/>
      <c r="CC657" s="62"/>
      <c r="CD657" s="62"/>
      <c r="CE657" s="62"/>
      <c r="CF657" s="62"/>
      <c r="CG657" s="62"/>
      <c r="CH657" s="62"/>
      <c r="CI657" s="62"/>
      <c r="CJ657" s="62"/>
      <c r="CK657" s="62"/>
      <c r="CL657" s="62"/>
      <c r="CM657" s="62"/>
      <c r="CN657" s="62"/>
      <c r="CO657" s="62"/>
      <c r="CP657" s="62"/>
    </row>
    <row r="658" spans="1:94" ht="12.75">
      <c r="A658" s="91" t="s">
        <v>529</v>
      </c>
      <c r="B658" s="15" t="s">
        <v>538</v>
      </c>
      <c r="G658" s="1282">
        <f>C624</f>
        <v>0</v>
      </c>
      <c r="H658" s="1282"/>
      <c r="I658" s="1282"/>
      <c r="J658" s="1282"/>
      <c r="K658" s="1282"/>
      <c r="L658" s="1282"/>
      <c r="M658" s="1282"/>
      <c r="N658" s="1282"/>
      <c r="O658" s="1282"/>
      <c r="P658" s="1282"/>
      <c r="Q658" s="1282"/>
      <c r="R658" s="1282"/>
      <c r="T658" s="91" t="s">
        <v>530</v>
      </c>
      <c r="U658" s="15" t="s">
        <v>538</v>
      </c>
      <c r="Z658" s="1282">
        <f>C625</f>
        <v>0</v>
      </c>
      <c r="AA658" s="1282"/>
      <c r="AB658" s="1282"/>
      <c r="AC658" s="1282"/>
      <c r="AD658" s="1282"/>
      <c r="AE658" s="1282"/>
      <c r="AF658" s="1282"/>
      <c r="AG658" s="1282"/>
      <c r="AH658" s="1282"/>
      <c r="AI658" s="1282"/>
      <c r="AJ658" s="1282"/>
      <c r="AK658" s="1282"/>
      <c r="AM658" s="62"/>
      <c r="AN658" s="485" t="str">
        <f t="shared" si="22"/>
        <v>N/A</v>
      </c>
      <c r="AO658" s="62"/>
      <c r="AP658" s="62"/>
      <c r="AQ658" s="62"/>
      <c r="AR658" s="62"/>
      <c r="AS658" s="421"/>
      <c r="AT658" s="496">
        <f t="shared" si="23"/>
        <v>0</v>
      </c>
      <c r="AU658" s="499">
        <f t="shared" si="25"/>
        <v>0</v>
      </c>
      <c r="AV658" s="500" t="str">
        <f t="shared" si="24"/>
        <v xml:space="preserve"> </v>
      </c>
      <c r="AW658" s="62"/>
      <c r="AX658" s="62"/>
      <c r="AY658" s="62"/>
      <c r="AZ658" s="62"/>
      <c r="BA658" s="62"/>
      <c r="BB658" s="62"/>
      <c r="BC658" s="596" t="s">
        <v>560</v>
      </c>
      <c r="BD658" s="829">
        <v>1044</v>
      </c>
      <c r="BE658" s="830">
        <v>1120</v>
      </c>
      <c r="BF658" s="829">
        <v>1344</v>
      </c>
      <c r="BG658" s="830">
        <v>1552</v>
      </c>
      <c r="BH658" s="830">
        <v>1732</v>
      </c>
      <c r="BI658" s="831">
        <v>1912</v>
      </c>
      <c r="BJ658" s="62"/>
      <c r="BK658" s="62"/>
      <c r="BL658" s="62"/>
      <c r="BM658" s="62"/>
      <c r="BN658" s="62"/>
      <c r="BO658" s="62"/>
      <c r="BP658" s="62"/>
      <c r="BQ658" s="62"/>
      <c r="BR658" s="62"/>
      <c r="BS658" s="62"/>
      <c r="BT658" s="62"/>
      <c r="BU658" s="62"/>
      <c r="BV658" s="62"/>
      <c r="BW658" s="62"/>
      <c r="BX658" s="62"/>
      <c r="BY658" s="62"/>
      <c r="BZ658" s="62"/>
      <c r="CA658" s="62"/>
      <c r="CB658" s="62"/>
      <c r="CC658" s="62"/>
      <c r="CD658" s="62"/>
      <c r="CE658" s="62"/>
      <c r="CF658" s="62"/>
      <c r="CG658" s="62"/>
      <c r="CH658" s="62"/>
      <c r="CI658" s="62"/>
      <c r="CJ658" s="62"/>
      <c r="CK658" s="62"/>
      <c r="CL658" s="62"/>
      <c r="CM658" s="62"/>
      <c r="CN658" s="62"/>
      <c r="CO658" s="62"/>
      <c r="CP658" s="62"/>
    </row>
    <row r="659" spans="1:94" ht="12.75">
      <c r="A659" s="39"/>
      <c r="B659" s="15" t="s">
        <v>93</v>
      </c>
      <c r="G659" s="1106"/>
      <c r="H659" s="1106"/>
      <c r="I659" s="1106"/>
      <c r="J659" s="1106"/>
      <c r="K659" s="1106"/>
      <c r="L659" s="1106"/>
      <c r="M659" s="1106"/>
      <c r="N659" s="1106"/>
      <c r="O659" s="1106"/>
      <c r="P659" s="1106"/>
      <c r="Q659" s="1106"/>
      <c r="R659" s="1106"/>
      <c r="T659" s="39"/>
      <c r="U659" s="15" t="s">
        <v>93</v>
      </c>
      <c r="Z659" s="1106"/>
      <c r="AA659" s="1106"/>
      <c r="AB659" s="1106"/>
      <c r="AC659" s="1106"/>
      <c r="AD659" s="1106"/>
      <c r="AE659" s="1106"/>
      <c r="AF659" s="1106"/>
      <c r="AG659" s="1106"/>
      <c r="AH659" s="1106"/>
      <c r="AI659" s="1106"/>
      <c r="AJ659" s="1106"/>
      <c r="AK659" s="1106"/>
      <c r="AM659" s="62"/>
      <c r="AN659" s="485" t="str">
        <f t="shared" si="22"/>
        <v>N/A</v>
      </c>
      <c r="AO659" s="62"/>
      <c r="AP659" s="62"/>
      <c r="AQ659" s="62"/>
      <c r="AR659" s="62"/>
      <c r="AS659" s="421"/>
      <c r="AT659" s="496">
        <f t="shared" si="23"/>
        <v>0</v>
      </c>
      <c r="AU659" s="499">
        <f t="shared" si="25"/>
        <v>0</v>
      </c>
      <c r="AV659" s="500" t="str">
        <f t="shared" si="24"/>
        <v xml:space="preserve"> </v>
      </c>
      <c r="AW659" s="62"/>
      <c r="AX659" s="62"/>
      <c r="AY659" s="62"/>
      <c r="AZ659" s="62"/>
      <c r="BA659" s="62"/>
      <c r="BB659" s="62"/>
      <c r="BC659" s="596" t="s">
        <v>561</v>
      </c>
      <c r="BD659" s="829">
        <v>1044</v>
      </c>
      <c r="BE659" s="830">
        <v>1120</v>
      </c>
      <c r="BF659" s="829">
        <v>1344</v>
      </c>
      <c r="BG659" s="830">
        <v>1552</v>
      </c>
      <c r="BH659" s="830">
        <v>1732</v>
      </c>
      <c r="BI659" s="831">
        <v>1912</v>
      </c>
      <c r="BJ659" s="62"/>
      <c r="BK659" s="62"/>
      <c r="BL659" s="62"/>
      <c r="BM659" s="62"/>
      <c r="BN659" s="62"/>
      <c r="BO659" s="62"/>
      <c r="BP659" s="62"/>
      <c r="BQ659" s="62"/>
      <c r="BR659" s="62"/>
      <c r="BS659" s="62"/>
      <c r="BT659" s="62"/>
      <c r="BU659" s="62"/>
      <c r="BV659" s="62"/>
      <c r="BW659" s="62"/>
      <c r="BX659" s="62"/>
      <c r="BY659" s="62"/>
      <c r="BZ659" s="62"/>
      <c r="CA659" s="62"/>
      <c r="CB659" s="62"/>
      <c r="CC659" s="62"/>
      <c r="CD659" s="62"/>
      <c r="CE659" s="62"/>
      <c r="CF659" s="62"/>
      <c r="CG659" s="62"/>
      <c r="CH659" s="62"/>
      <c r="CI659" s="62"/>
      <c r="CJ659" s="62"/>
      <c r="CK659" s="62"/>
      <c r="CL659" s="62"/>
      <c r="CM659" s="62"/>
      <c r="CN659" s="62"/>
      <c r="CO659" s="62"/>
      <c r="CP659" s="62"/>
    </row>
    <row r="660" spans="1:94" ht="12.75">
      <c r="A660" s="39"/>
      <c r="B660" s="15" t="s">
        <v>660</v>
      </c>
      <c r="G660" s="1106"/>
      <c r="H660" s="1106"/>
      <c r="I660" s="1106"/>
      <c r="J660" s="1106"/>
      <c r="K660" s="1106"/>
      <c r="L660" s="1106"/>
      <c r="M660" s="1106"/>
      <c r="N660" s="1106"/>
      <c r="O660" s="1106"/>
      <c r="P660" s="1106"/>
      <c r="Q660" s="1106"/>
      <c r="R660" s="1106"/>
      <c r="T660" s="39"/>
      <c r="U660" s="15" t="s">
        <v>660</v>
      </c>
      <c r="Z660" s="1105"/>
      <c r="AA660" s="1105"/>
      <c r="AB660" s="1105"/>
      <c r="AC660" s="1105"/>
      <c r="AD660" s="1105"/>
      <c r="AE660" s="1105"/>
      <c r="AF660" s="1105"/>
      <c r="AG660" s="1105"/>
      <c r="AH660" s="1105"/>
      <c r="AI660" s="1105"/>
      <c r="AJ660" s="1105"/>
      <c r="AK660" s="1105"/>
      <c r="AM660" s="62"/>
      <c r="AN660" s="485" t="str">
        <f t="shared" si="22"/>
        <v>N/A</v>
      </c>
      <c r="AO660" s="62"/>
      <c r="AP660" s="62"/>
      <c r="AQ660" s="62"/>
      <c r="AR660" s="62"/>
      <c r="AS660" s="421"/>
      <c r="AT660" s="496">
        <f t="shared" si="23"/>
        <v>0</v>
      </c>
      <c r="AU660" s="499">
        <f t="shared" si="25"/>
        <v>0</v>
      </c>
      <c r="AV660" s="500" t="str">
        <f t="shared" si="24"/>
        <v xml:space="preserve"> </v>
      </c>
      <c r="AW660" s="62"/>
      <c r="AX660" s="62"/>
      <c r="AY660" s="62"/>
      <c r="AZ660" s="62"/>
      <c r="BA660" s="62"/>
      <c r="BB660" s="62"/>
      <c r="BC660" s="596" t="s">
        <v>562</v>
      </c>
      <c r="BD660" s="829">
        <v>1044</v>
      </c>
      <c r="BE660" s="830">
        <v>1120</v>
      </c>
      <c r="BF660" s="829">
        <v>1344</v>
      </c>
      <c r="BG660" s="830">
        <v>1552</v>
      </c>
      <c r="BH660" s="830">
        <v>1732</v>
      </c>
      <c r="BI660" s="831">
        <v>1912</v>
      </c>
      <c r="BJ660" s="62"/>
      <c r="BK660" s="62"/>
      <c r="BL660" s="62"/>
      <c r="BM660" s="62"/>
      <c r="BN660" s="62"/>
      <c r="BO660" s="62"/>
      <c r="BP660" s="62"/>
      <c r="BQ660" s="62"/>
      <c r="BR660" s="62"/>
      <c r="BS660" s="62"/>
      <c r="BT660" s="62"/>
      <c r="BU660" s="62"/>
      <c r="BV660" s="62"/>
      <c r="BW660" s="62"/>
      <c r="BX660" s="62"/>
      <c r="BY660" s="62"/>
      <c r="BZ660" s="62"/>
      <c r="CA660" s="62"/>
      <c r="CB660" s="62"/>
      <c r="CC660" s="62"/>
      <c r="CD660" s="62"/>
      <c r="CE660" s="62"/>
      <c r="CF660" s="62"/>
      <c r="CG660" s="62"/>
      <c r="CH660" s="62"/>
      <c r="CI660" s="62"/>
      <c r="CJ660" s="62"/>
      <c r="CK660" s="62"/>
      <c r="CL660" s="62"/>
      <c r="CM660" s="62"/>
      <c r="CN660" s="62"/>
      <c r="CO660" s="62"/>
      <c r="CP660" s="62"/>
    </row>
    <row r="661" spans="1:94" ht="12.75">
      <c r="A661" s="39"/>
      <c r="B661" s="15" t="s">
        <v>20</v>
      </c>
      <c r="G661" s="1106"/>
      <c r="H661" s="1106"/>
      <c r="I661" s="1106"/>
      <c r="J661" s="1106"/>
      <c r="K661" s="1106"/>
      <c r="L661" s="1106"/>
      <c r="M661" s="1106"/>
      <c r="N661" s="1106"/>
      <c r="O661" s="1106"/>
      <c r="P661" s="1106"/>
      <c r="Q661" s="1106"/>
      <c r="R661" s="1106"/>
      <c r="T661" s="39"/>
      <c r="U661" s="15" t="s">
        <v>20</v>
      </c>
      <c r="Z661" s="1105"/>
      <c r="AA661" s="1105"/>
      <c r="AB661" s="1105"/>
      <c r="AC661" s="1105"/>
      <c r="AD661" s="1105"/>
      <c r="AE661" s="1105"/>
      <c r="AF661" s="1105"/>
      <c r="AG661" s="1105"/>
      <c r="AH661" s="1105"/>
      <c r="AI661" s="1105"/>
      <c r="AJ661" s="1105"/>
      <c r="AK661" s="1105"/>
      <c r="AM661" s="62"/>
      <c r="AN661" s="485" t="str">
        <f t="shared" si="22"/>
        <v>N/A</v>
      </c>
      <c r="AO661" s="62"/>
      <c r="AP661" s="62"/>
      <c r="AQ661" s="62"/>
      <c r="AR661" s="62"/>
      <c r="AS661" s="421"/>
      <c r="AT661" s="496">
        <f t="shared" si="23"/>
        <v>0</v>
      </c>
      <c r="AU661" s="499">
        <f t="shared" si="25"/>
        <v>0</v>
      </c>
      <c r="AV661" s="500" t="str">
        <f t="shared" si="24"/>
        <v xml:space="preserve"> </v>
      </c>
      <c r="AW661" s="62"/>
      <c r="AX661" s="62"/>
      <c r="AY661" s="62"/>
      <c r="AZ661" s="62"/>
      <c r="BA661" s="62"/>
      <c r="BB661" s="62"/>
      <c r="BC661" s="596" t="s">
        <v>563</v>
      </c>
      <c r="BD661" s="829">
        <v>1044</v>
      </c>
      <c r="BE661" s="830">
        <v>1120</v>
      </c>
      <c r="BF661" s="829">
        <v>1344</v>
      </c>
      <c r="BG661" s="830">
        <v>1552</v>
      </c>
      <c r="BH661" s="830">
        <v>1732</v>
      </c>
      <c r="BI661" s="831">
        <v>1912</v>
      </c>
      <c r="BJ661" s="62"/>
      <c r="BK661" s="62"/>
      <c r="BL661" s="62"/>
      <c r="BM661" s="62"/>
      <c r="BN661" s="62"/>
      <c r="BO661" s="62"/>
      <c r="BP661" s="62"/>
      <c r="BQ661" s="62"/>
      <c r="BR661" s="62"/>
      <c r="BS661" s="62"/>
      <c r="BT661" s="62"/>
      <c r="BU661" s="62"/>
      <c r="BV661" s="62"/>
      <c r="BW661" s="62"/>
      <c r="BX661" s="62"/>
      <c r="BY661" s="62"/>
      <c r="BZ661" s="62"/>
      <c r="CA661" s="62"/>
      <c r="CB661" s="62"/>
      <c r="CC661" s="62"/>
      <c r="CD661" s="62"/>
      <c r="CE661" s="62"/>
      <c r="CF661" s="62"/>
      <c r="CG661" s="62"/>
      <c r="CH661" s="62"/>
      <c r="CI661" s="62"/>
      <c r="CJ661" s="62"/>
      <c r="CK661" s="62"/>
      <c r="CL661" s="62"/>
      <c r="CM661" s="62"/>
      <c r="CN661" s="62"/>
      <c r="CO661" s="62"/>
      <c r="CP661" s="62"/>
    </row>
    <row r="662" spans="1:94" ht="12.75">
      <c r="A662" s="39"/>
      <c r="B662" s="15" t="s">
        <v>341</v>
      </c>
      <c r="G662" s="1128"/>
      <c r="H662" s="1128"/>
      <c r="I662" s="1128"/>
      <c r="J662" s="1128"/>
      <c r="K662" s="1128"/>
      <c r="L662" s="1128"/>
      <c r="O662" s="144" t="s">
        <v>223</v>
      </c>
      <c r="P662" s="1151"/>
      <c r="Q662" s="1151"/>
      <c r="R662" s="1151"/>
      <c r="T662" s="39"/>
      <c r="U662" s="15" t="s">
        <v>341</v>
      </c>
      <c r="Z662" s="1128"/>
      <c r="AA662" s="1128"/>
      <c r="AB662" s="1128"/>
      <c r="AC662" s="1128"/>
      <c r="AD662" s="1128"/>
      <c r="AE662" s="1128"/>
      <c r="AH662" s="144" t="s">
        <v>223</v>
      </c>
      <c r="AI662" s="1151"/>
      <c r="AJ662" s="1151"/>
      <c r="AK662" s="1151"/>
      <c r="AM662" s="62"/>
      <c r="AN662" s="485" t="str">
        <f t="shared" si="22"/>
        <v>N/A</v>
      </c>
      <c r="AO662" s="62"/>
      <c r="AP662" s="62"/>
      <c r="AQ662" s="62"/>
      <c r="AR662" s="62"/>
      <c r="AS662" s="421"/>
      <c r="AT662" s="496">
        <f t="shared" si="23"/>
        <v>0</v>
      </c>
      <c r="AU662" s="499">
        <f t="shared" si="25"/>
        <v>0</v>
      </c>
      <c r="AV662" s="500" t="str">
        <f t="shared" si="24"/>
        <v xml:space="preserve"> </v>
      </c>
      <c r="AW662" s="62"/>
      <c r="AX662" s="62"/>
      <c r="AY662" s="62"/>
      <c r="AZ662" s="62"/>
      <c r="BA662" s="62"/>
      <c r="BB662" s="62"/>
      <c r="BC662" s="596" t="s">
        <v>564</v>
      </c>
      <c r="BD662" s="829">
        <v>1244</v>
      </c>
      <c r="BE662" s="830">
        <v>1332</v>
      </c>
      <c r="BF662" s="829">
        <v>1600</v>
      </c>
      <c r="BG662" s="830">
        <v>1848</v>
      </c>
      <c r="BH662" s="830">
        <v>2062</v>
      </c>
      <c r="BI662" s="831">
        <v>2276</v>
      </c>
      <c r="BJ662" s="62"/>
      <c r="BK662" s="62"/>
      <c r="BL662" s="62"/>
      <c r="BM662" s="62"/>
      <c r="BN662" s="62"/>
      <c r="BO662" s="62"/>
      <c r="BP662" s="62"/>
      <c r="BQ662" s="62"/>
      <c r="BR662" s="62"/>
      <c r="BS662" s="62"/>
      <c r="BT662" s="62"/>
      <c r="BU662" s="62"/>
      <c r="BV662" s="62"/>
      <c r="BW662" s="62"/>
      <c r="BX662" s="62"/>
      <c r="BY662" s="62"/>
      <c r="BZ662" s="62"/>
      <c r="CA662" s="62"/>
      <c r="CB662" s="62"/>
      <c r="CC662" s="62"/>
      <c r="CD662" s="62"/>
      <c r="CE662" s="62"/>
      <c r="CF662" s="62"/>
      <c r="CG662" s="62"/>
      <c r="CH662" s="62"/>
      <c r="CI662" s="62"/>
      <c r="CJ662" s="62"/>
      <c r="CK662" s="62"/>
      <c r="CL662" s="62"/>
      <c r="CM662" s="62"/>
      <c r="CN662" s="62"/>
      <c r="CO662" s="62"/>
      <c r="CP662" s="62"/>
    </row>
    <row r="663" spans="1:94" ht="12.75">
      <c r="A663" s="39"/>
      <c r="B663" s="15" t="s">
        <v>21</v>
      </c>
      <c r="H663" s="1106"/>
      <c r="I663" s="1106"/>
      <c r="J663" s="1106"/>
      <c r="K663" s="1106"/>
      <c r="L663" s="1106"/>
      <c r="M663" s="1106"/>
      <c r="N663" s="1106"/>
      <c r="O663" s="1106"/>
      <c r="P663" s="1106"/>
      <c r="Q663" s="1106"/>
      <c r="R663" s="1106"/>
      <c r="T663" s="39"/>
      <c r="U663" s="15" t="s">
        <v>21</v>
      </c>
      <c r="AA663" s="1106"/>
      <c r="AB663" s="1106"/>
      <c r="AC663" s="1106"/>
      <c r="AD663" s="1106"/>
      <c r="AE663" s="1106"/>
      <c r="AF663" s="1106"/>
      <c r="AG663" s="1106"/>
      <c r="AH663" s="1106"/>
      <c r="AI663" s="1106"/>
      <c r="AJ663" s="1106"/>
      <c r="AK663" s="1106"/>
      <c r="AM663" s="62"/>
      <c r="AN663" s="485" t="str">
        <f t="shared" si="22"/>
        <v>N/A</v>
      </c>
      <c r="AO663" s="62"/>
      <c r="AP663" s="62"/>
      <c r="AQ663" s="62"/>
      <c r="AR663" s="62"/>
      <c r="AS663" s="421"/>
      <c r="AT663" s="496">
        <f t="shared" si="23"/>
        <v>0</v>
      </c>
      <c r="AU663" s="499">
        <f t="shared" si="25"/>
        <v>0</v>
      </c>
      <c r="AV663" s="500" t="str">
        <f t="shared" si="24"/>
        <v xml:space="preserve"> </v>
      </c>
      <c r="AW663" s="62"/>
      <c r="AX663" s="62"/>
      <c r="AY663" s="62"/>
      <c r="AZ663" s="62"/>
      <c r="BA663" s="62"/>
      <c r="BB663" s="62"/>
      <c r="BC663" s="596" t="s">
        <v>565</v>
      </c>
      <c r="BD663" s="829">
        <v>1044</v>
      </c>
      <c r="BE663" s="830">
        <v>1120</v>
      </c>
      <c r="BF663" s="829">
        <v>1344</v>
      </c>
      <c r="BG663" s="830">
        <v>1552</v>
      </c>
      <c r="BH663" s="830">
        <v>1732</v>
      </c>
      <c r="BI663" s="831">
        <v>1912</v>
      </c>
      <c r="BJ663" s="62"/>
      <c r="BK663" s="62"/>
      <c r="BL663" s="62"/>
      <c r="BM663" s="62"/>
      <c r="BN663" s="62"/>
      <c r="BO663" s="62"/>
      <c r="BP663" s="62"/>
      <c r="BQ663" s="62"/>
      <c r="BR663" s="62"/>
      <c r="BS663" s="62"/>
      <c r="BT663" s="62"/>
      <c r="BU663" s="62"/>
      <c r="BV663" s="62"/>
      <c r="BW663" s="62"/>
      <c r="BX663" s="62"/>
      <c r="BY663" s="62"/>
      <c r="BZ663" s="62"/>
      <c r="CA663" s="62"/>
      <c r="CB663" s="62"/>
      <c r="CC663" s="62"/>
      <c r="CD663" s="62"/>
      <c r="CE663" s="62"/>
      <c r="CF663" s="62"/>
      <c r="CG663" s="62"/>
      <c r="CH663" s="62"/>
      <c r="CI663" s="62"/>
      <c r="CJ663" s="62"/>
      <c r="CK663" s="62"/>
      <c r="CL663" s="62"/>
      <c r="CM663" s="62"/>
      <c r="CN663" s="62"/>
      <c r="CO663" s="62"/>
      <c r="CP663" s="62"/>
    </row>
    <row r="664" spans="1:94" ht="12.75">
      <c r="A664" s="39"/>
      <c r="B664" s="15" t="s">
        <v>23</v>
      </c>
      <c r="N664" s="1117" t="s">
        <v>754</v>
      </c>
      <c r="O664" s="1117"/>
      <c r="T664" s="39"/>
      <c r="U664" s="15" t="s">
        <v>23</v>
      </c>
      <c r="AG664" s="1117" t="s">
        <v>754</v>
      </c>
      <c r="AH664" s="1117"/>
      <c r="AM664" s="62"/>
      <c r="AN664" s="485" t="str">
        <f t="shared" si="22"/>
        <v>N/A</v>
      </c>
      <c r="AO664" s="62"/>
      <c r="AP664" s="62"/>
      <c r="AQ664" s="62"/>
      <c r="AR664" s="62"/>
      <c r="AS664" s="421"/>
      <c r="AT664" s="496">
        <f t="shared" si="23"/>
        <v>0</v>
      </c>
      <c r="AU664" s="499">
        <f t="shared" si="25"/>
        <v>0</v>
      </c>
      <c r="AV664" s="500" t="str">
        <f t="shared" si="24"/>
        <v xml:space="preserve"> </v>
      </c>
      <c r="AW664" s="62"/>
      <c r="AX664" s="62"/>
      <c r="AY664" s="62"/>
      <c r="AZ664" s="62"/>
      <c r="BA664" s="62"/>
      <c r="BB664" s="62"/>
      <c r="BC664" s="596" t="s">
        <v>566</v>
      </c>
      <c r="BD664" s="829">
        <v>1044</v>
      </c>
      <c r="BE664" s="830">
        <v>1120</v>
      </c>
      <c r="BF664" s="829">
        <v>1344</v>
      </c>
      <c r="BG664" s="830">
        <v>1552</v>
      </c>
      <c r="BH664" s="830">
        <v>1732</v>
      </c>
      <c r="BI664" s="831">
        <v>1912</v>
      </c>
      <c r="BJ664" s="62"/>
      <c r="BK664" s="62"/>
      <c r="BL664" s="62"/>
      <c r="BM664" s="62"/>
      <c r="BN664" s="62"/>
      <c r="BO664" s="62"/>
      <c r="BP664" s="62"/>
      <c r="BQ664" s="62"/>
      <c r="BR664" s="62"/>
      <c r="BS664" s="62"/>
      <c r="BT664" s="62"/>
      <c r="BU664" s="62"/>
      <c r="BV664" s="62"/>
      <c r="BW664" s="62"/>
      <c r="BX664" s="62"/>
      <c r="BY664" s="62"/>
      <c r="BZ664" s="62"/>
      <c r="CA664" s="62"/>
      <c r="CB664" s="62"/>
      <c r="CC664" s="62"/>
      <c r="CD664" s="62"/>
      <c r="CE664" s="62"/>
      <c r="CF664" s="62"/>
      <c r="CG664" s="62"/>
      <c r="CH664" s="62"/>
      <c r="CI664" s="62"/>
      <c r="CJ664" s="62"/>
      <c r="CK664" s="62"/>
      <c r="CL664" s="62"/>
      <c r="CM664" s="62"/>
      <c r="CN664" s="62"/>
      <c r="CO664" s="62"/>
    </row>
    <row r="665" spans="1:94" ht="12.75">
      <c r="A665" s="39"/>
      <c r="T665" s="39"/>
      <c r="AM665" s="62"/>
      <c r="AN665" s="485" t="str">
        <f t="shared" si="22"/>
        <v>N/A</v>
      </c>
      <c r="AO665" s="62"/>
      <c r="AP665" s="62"/>
      <c r="AQ665" s="62"/>
      <c r="AR665" s="62"/>
      <c r="AS665" s="421"/>
      <c r="AT665" s="496">
        <f t="shared" si="23"/>
        <v>0</v>
      </c>
      <c r="AU665" s="499">
        <f t="shared" si="25"/>
        <v>0</v>
      </c>
      <c r="AV665" s="500" t="str">
        <f t="shared" si="24"/>
        <v xml:space="preserve"> </v>
      </c>
      <c r="AW665" s="62"/>
      <c r="AX665" s="62"/>
      <c r="AY665" s="62"/>
      <c r="AZ665" s="62"/>
      <c r="BA665" s="62"/>
      <c r="BB665" s="62"/>
      <c r="BC665" s="596" t="s">
        <v>567</v>
      </c>
      <c r="BD665" s="829">
        <v>1044</v>
      </c>
      <c r="BE665" s="830">
        <v>1120</v>
      </c>
      <c r="BF665" s="829">
        <v>1344</v>
      </c>
      <c r="BG665" s="830">
        <v>1552</v>
      </c>
      <c r="BH665" s="830">
        <v>1732</v>
      </c>
      <c r="BI665" s="831">
        <v>1912</v>
      </c>
      <c r="BJ665" s="62"/>
      <c r="BK665" s="62"/>
      <c r="BL665" s="62"/>
      <c r="BM665" s="62"/>
      <c r="BN665" s="62"/>
      <c r="BO665" s="62"/>
      <c r="BP665" s="62"/>
      <c r="BQ665" s="62"/>
      <c r="BR665" s="62"/>
      <c r="BS665" s="62"/>
      <c r="BT665" s="62"/>
      <c r="BU665" s="62"/>
      <c r="BV665" s="62"/>
      <c r="BW665" s="62"/>
      <c r="BX665" s="62"/>
      <c r="BY665" s="62"/>
      <c r="BZ665" s="62"/>
      <c r="CA665" s="62"/>
      <c r="CB665" s="62"/>
      <c r="CC665" s="62"/>
      <c r="CD665" s="62"/>
      <c r="CE665" s="62"/>
      <c r="CF665" s="62"/>
      <c r="CG665" s="62"/>
      <c r="CH665" s="62"/>
      <c r="CI665" s="62"/>
      <c r="CJ665" s="62"/>
      <c r="CK665" s="62"/>
      <c r="CL665" s="62"/>
      <c r="CM665" s="62"/>
      <c r="CN665" s="62"/>
      <c r="CO665" s="62"/>
    </row>
    <row r="666" spans="1:94" ht="12.75">
      <c r="A666" s="91" t="s">
        <v>536</v>
      </c>
      <c r="B666" s="15" t="s">
        <v>538</v>
      </c>
      <c r="G666" s="1282">
        <f>C626</f>
        <v>0</v>
      </c>
      <c r="H666" s="1282"/>
      <c r="I666" s="1282"/>
      <c r="J666" s="1282"/>
      <c r="K666" s="1282"/>
      <c r="L666" s="1282"/>
      <c r="M666" s="1282"/>
      <c r="N666" s="1282"/>
      <c r="O666" s="1282"/>
      <c r="P666" s="1282"/>
      <c r="Q666" s="1282"/>
      <c r="R666" s="1282"/>
      <c r="T666" s="91" t="s">
        <v>728</v>
      </c>
      <c r="U666" s="15" t="s">
        <v>538</v>
      </c>
      <c r="Z666" s="1282">
        <f>C627</f>
        <v>0</v>
      </c>
      <c r="AA666" s="1282"/>
      <c r="AB666" s="1282"/>
      <c r="AC666" s="1282"/>
      <c r="AD666" s="1282"/>
      <c r="AE666" s="1282"/>
      <c r="AF666" s="1282"/>
      <c r="AG666" s="1282"/>
      <c r="AH666" s="1282"/>
      <c r="AI666" s="1282"/>
      <c r="AJ666" s="1282"/>
      <c r="AK666" s="1282"/>
      <c r="AM666" s="62"/>
      <c r="AN666" s="485" t="str">
        <f t="shared" si="22"/>
        <v>N/A</v>
      </c>
      <c r="AO666" s="62"/>
      <c r="AP666" s="62"/>
      <c r="AQ666" s="62"/>
      <c r="AR666" s="62"/>
      <c r="AS666" s="421"/>
      <c r="AT666" s="496">
        <f t="shared" si="23"/>
        <v>0</v>
      </c>
      <c r="AU666" s="499">
        <f t="shared" si="25"/>
        <v>0</v>
      </c>
      <c r="AV666" s="500" t="str">
        <f t="shared" si="24"/>
        <v xml:space="preserve"> </v>
      </c>
      <c r="AW666" s="62"/>
      <c r="AX666" s="62"/>
      <c r="AY666" s="62"/>
      <c r="AZ666" s="62"/>
      <c r="BA666" s="62"/>
      <c r="BB666" s="62"/>
      <c r="BC666" s="596" t="s">
        <v>568</v>
      </c>
      <c r="BD666" s="829">
        <v>1190</v>
      </c>
      <c r="BE666" s="830">
        <v>1274</v>
      </c>
      <c r="BF666" s="829">
        <v>1530</v>
      </c>
      <c r="BG666" s="830">
        <v>1768</v>
      </c>
      <c r="BH666" s="830">
        <v>1972</v>
      </c>
      <c r="BI666" s="831">
        <v>2176</v>
      </c>
      <c r="BJ666" s="62"/>
      <c r="BK666" s="62"/>
      <c r="BL666" s="62"/>
      <c r="BM666" s="62"/>
      <c r="BN666" s="62"/>
      <c r="BO666" s="62"/>
      <c r="BP666" s="62"/>
      <c r="BQ666" s="62"/>
      <c r="BR666" s="62"/>
      <c r="BS666" s="62"/>
      <c r="BT666" s="62"/>
      <c r="BU666" s="62"/>
      <c r="BV666" s="62"/>
      <c r="BW666" s="62"/>
      <c r="BX666" s="62"/>
      <c r="BY666" s="62"/>
      <c r="BZ666" s="62"/>
      <c r="CA666" s="62"/>
      <c r="CB666" s="62"/>
      <c r="CC666" s="62"/>
      <c r="CD666" s="62"/>
      <c r="CE666" s="62"/>
      <c r="CF666" s="62"/>
      <c r="CG666" s="62"/>
      <c r="CH666" s="62"/>
      <c r="CI666" s="62"/>
      <c r="CJ666" s="62"/>
      <c r="CK666" s="62"/>
      <c r="CL666" s="62"/>
      <c r="CM666" s="62"/>
      <c r="CN666" s="62"/>
      <c r="CO666" s="62"/>
    </row>
    <row r="667" spans="1:94" ht="12.75">
      <c r="A667" s="39"/>
      <c r="B667" s="15" t="s">
        <v>93</v>
      </c>
      <c r="G667" s="1106"/>
      <c r="H667" s="1106"/>
      <c r="I667" s="1106"/>
      <c r="J667" s="1106"/>
      <c r="K667" s="1106"/>
      <c r="L667" s="1106"/>
      <c r="M667" s="1106"/>
      <c r="N667" s="1106"/>
      <c r="O667" s="1106"/>
      <c r="P667" s="1106"/>
      <c r="Q667" s="1106"/>
      <c r="R667" s="1106"/>
      <c r="T667" s="39"/>
      <c r="U667" s="15" t="s">
        <v>93</v>
      </c>
      <c r="Z667" s="1106"/>
      <c r="AA667" s="1106"/>
      <c r="AB667" s="1106"/>
      <c r="AC667" s="1106"/>
      <c r="AD667" s="1106"/>
      <c r="AE667" s="1106"/>
      <c r="AF667" s="1106"/>
      <c r="AG667" s="1106"/>
      <c r="AH667" s="1106"/>
      <c r="AI667" s="1106"/>
      <c r="AJ667" s="1106"/>
      <c r="AK667" s="1106"/>
      <c r="AM667" s="62"/>
      <c r="AN667" s="485" t="str">
        <f t="shared" si="22"/>
        <v>N/A</v>
      </c>
      <c r="AO667" s="62"/>
      <c r="AP667" s="62"/>
      <c r="AQ667" s="62"/>
      <c r="AR667" s="62"/>
      <c r="AS667" s="421"/>
      <c r="AT667" s="496">
        <f t="shared" si="23"/>
        <v>0</v>
      </c>
      <c r="AU667" s="499">
        <f t="shared" si="25"/>
        <v>0</v>
      </c>
      <c r="AV667" s="500" t="str">
        <f t="shared" si="24"/>
        <v xml:space="preserve"> </v>
      </c>
      <c r="AW667" s="62"/>
      <c r="AX667" s="62"/>
      <c r="AY667" s="62"/>
      <c r="AZ667" s="62"/>
      <c r="BA667" s="62"/>
      <c r="BB667" s="62"/>
      <c r="BC667" s="596" t="s">
        <v>569</v>
      </c>
      <c r="BD667" s="829">
        <v>1696</v>
      </c>
      <c r="BE667" s="830">
        <v>1818</v>
      </c>
      <c r="BF667" s="829">
        <v>2182</v>
      </c>
      <c r="BG667" s="830">
        <v>2520</v>
      </c>
      <c r="BH667" s="830">
        <v>2812</v>
      </c>
      <c r="BI667" s="831">
        <v>3102</v>
      </c>
      <c r="BJ667" s="62"/>
      <c r="BK667" s="62"/>
      <c r="BL667" s="62"/>
      <c r="BM667" s="62"/>
      <c r="BN667" s="62"/>
      <c r="BO667" s="62"/>
      <c r="BP667" s="62"/>
      <c r="BQ667" s="62"/>
      <c r="BR667" s="62"/>
      <c r="BS667" s="62"/>
      <c r="BT667" s="62"/>
      <c r="BU667" s="62"/>
      <c r="BV667" s="62"/>
      <c r="BW667" s="62"/>
      <c r="BX667" s="62"/>
      <c r="BY667" s="62"/>
      <c r="BZ667" s="62"/>
      <c r="CA667" s="62"/>
      <c r="CB667" s="62"/>
      <c r="CC667" s="62"/>
      <c r="CD667" s="62"/>
      <c r="CE667" s="62"/>
      <c r="CF667" s="62"/>
      <c r="CG667" s="62"/>
      <c r="CH667" s="62"/>
      <c r="CI667" s="62"/>
      <c r="CJ667" s="62"/>
      <c r="CK667" s="62"/>
      <c r="CL667" s="62"/>
      <c r="CM667" s="62"/>
      <c r="CN667" s="62"/>
      <c r="CO667" s="62"/>
    </row>
    <row r="668" spans="1:94" ht="12.75">
      <c r="A668" s="39"/>
      <c r="B668" s="15" t="s">
        <v>660</v>
      </c>
      <c r="G668" s="1106"/>
      <c r="H668" s="1106"/>
      <c r="I668" s="1106"/>
      <c r="J668" s="1106"/>
      <c r="K668" s="1106"/>
      <c r="L668" s="1106"/>
      <c r="M668" s="1106"/>
      <c r="N668" s="1106"/>
      <c r="O668" s="1106"/>
      <c r="P668" s="1106"/>
      <c r="Q668" s="1106"/>
      <c r="R668" s="1106"/>
      <c r="T668" s="39"/>
      <c r="U668" s="15" t="s">
        <v>660</v>
      </c>
      <c r="Z668" s="1105"/>
      <c r="AA668" s="1105"/>
      <c r="AB668" s="1105"/>
      <c r="AC668" s="1105"/>
      <c r="AD668" s="1105"/>
      <c r="AE668" s="1105"/>
      <c r="AF668" s="1105"/>
      <c r="AG668" s="1105"/>
      <c r="AH668" s="1105"/>
      <c r="AI668" s="1105"/>
      <c r="AJ668" s="1105"/>
      <c r="AK668" s="1105"/>
      <c r="AM668" s="62"/>
      <c r="AN668" s="485" t="str">
        <f t="shared" si="22"/>
        <v>N/A</v>
      </c>
      <c r="AO668" s="62"/>
      <c r="AP668" s="62"/>
      <c r="AQ668" s="62"/>
      <c r="AR668" s="62"/>
      <c r="AS668" s="421"/>
      <c r="AT668" s="496">
        <f t="shared" si="23"/>
        <v>0</v>
      </c>
      <c r="AU668" s="499">
        <f t="shared" si="25"/>
        <v>0</v>
      </c>
      <c r="AV668" s="500" t="str">
        <f t="shared" si="24"/>
        <v xml:space="preserve"> </v>
      </c>
      <c r="AW668" s="62"/>
      <c r="AX668" s="62"/>
      <c r="AY668" s="62"/>
      <c r="AZ668" s="62"/>
      <c r="BA668" s="62"/>
      <c r="BB668" s="62"/>
      <c r="BC668" s="596" t="s">
        <v>570</v>
      </c>
      <c r="BD668" s="829">
        <v>1044</v>
      </c>
      <c r="BE668" s="830">
        <v>1120</v>
      </c>
      <c r="BF668" s="829">
        <v>1344</v>
      </c>
      <c r="BG668" s="830">
        <v>1552</v>
      </c>
      <c r="BH668" s="830">
        <v>1732</v>
      </c>
      <c r="BI668" s="831">
        <v>1912</v>
      </c>
      <c r="BJ668" s="62"/>
      <c r="BK668" s="62"/>
      <c r="BL668" s="62"/>
      <c r="BM668" s="62"/>
      <c r="BN668" s="62"/>
      <c r="BO668" s="62"/>
      <c r="BP668" s="62"/>
      <c r="BQ668" s="62"/>
      <c r="BR668" s="62"/>
      <c r="BS668" s="62"/>
      <c r="BT668" s="62"/>
      <c r="BU668" s="62"/>
      <c r="BV668" s="62"/>
      <c r="BW668" s="62"/>
      <c r="BX668" s="62"/>
      <c r="BY668" s="62"/>
      <c r="BZ668" s="62"/>
      <c r="CA668" s="62"/>
      <c r="CB668" s="62"/>
      <c r="CC668" s="62"/>
      <c r="CD668" s="62"/>
      <c r="CE668" s="62"/>
      <c r="CF668" s="62"/>
      <c r="CG668" s="62"/>
      <c r="CH668" s="62"/>
      <c r="CI668" s="62"/>
      <c r="CJ668" s="62"/>
      <c r="CK668" s="62"/>
      <c r="CL668" s="62"/>
      <c r="CM668" s="62"/>
      <c r="CN668" s="62"/>
      <c r="CO668" s="62"/>
    </row>
    <row r="669" spans="1:94" ht="12.75">
      <c r="A669" s="39"/>
      <c r="B669" s="15" t="s">
        <v>20</v>
      </c>
      <c r="G669" s="1106"/>
      <c r="H669" s="1106"/>
      <c r="I669" s="1106"/>
      <c r="J669" s="1106"/>
      <c r="K669" s="1106"/>
      <c r="L669" s="1106"/>
      <c r="M669" s="1106"/>
      <c r="N669" s="1106"/>
      <c r="O669" s="1106"/>
      <c r="P669" s="1106"/>
      <c r="Q669" s="1106"/>
      <c r="R669" s="1106"/>
      <c r="T669" s="39"/>
      <c r="U669" s="15" t="s">
        <v>20</v>
      </c>
      <c r="Z669" s="1105"/>
      <c r="AA669" s="1105"/>
      <c r="AB669" s="1105"/>
      <c r="AC669" s="1105"/>
      <c r="AD669" s="1105"/>
      <c r="AE669" s="1105"/>
      <c r="AF669" s="1105"/>
      <c r="AG669" s="1105"/>
      <c r="AH669" s="1105"/>
      <c r="AI669" s="1105"/>
      <c r="AJ669" s="1105"/>
      <c r="AK669" s="1105"/>
      <c r="AM669" s="62"/>
      <c r="AN669" s="485" t="str">
        <f t="shared" si="22"/>
        <v>N/A</v>
      </c>
      <c r="AO669" s="62"/>
      <c r="AP669" s="62"/>
      <c r="AQ669" s="62"/>
      <c r="AR669" s="62"/>
      <c r="AS669" s="421"/>
      <c r="AT669" s="496">
        <f t="shared" si="23"/>
        <v>0</v>
      </c>
      <c r="AU669" s="499">
        <f t="shared" si="25"/>
        <v>0</v>
      </c>
      <c r="AV669" s="500" t="str">
        <f t="shared" si="24"/>
        <v xml:space="preserve"> </v>
      </c>
      <c r="AW669" s="62"/>
      <c r="AX669" s="62"/>
      <c r="AY669" s="62"/>
      <c r="AZ669" s="62"/>
      <c r="BA669" s="62"/>
      <c r="BB669" s="62"/>
      <c r="BC669" s="596" t="s">
        <v>571</v>
      </c>
      <c r="BD669" s="829">
        <v>2566</v>
      </c>
      <c r="BE669" s="830">
        <v>2750</v>
      </c>
      <c r="BF669" s="829">
        <v>3300</v>
      </c>
      <c r="BG669" s="830">
        <v>3812</v>
      </c>
      <c r="BH669" s="830">
        <v>4252</v>
      </c>
      <c r="BI669" s="831">
        <v>4692</v>
      </c>
      <c r="BJ669" s="62"/>
      <c r="BK669" s="62"/>
      <c r="BL669" s="62"/>
      <c r="BM669" s="62"/>
      <c r="BN669" s="62"/>
      <c r="BO669" s="62"/>
      <c r="BP669" s="62"/>
      <c r="BQ669" s="62"/>
      <c r="BR669" s="62"/>
      <c r="BS669" s="62"/>
      <c r="BT669" s="62"/>
      <c r="BU669" s="62"/>
      <c r="BV669" s="62"/>
      <c r="BW669" s="62"/>
      <c r="BX669" s="62"/>
      <c r="BY669" s="62"/>
      <c r="BZ669" s="62"/>
      <c r="CA669" s="62"/>
      <c r="CB669" s="62"/>
      <c r="CC669" s="62"/>
      <c r="CD669" s="62"/>
      <c r="CE669" s="62"/>
      <c r="CF669" s="62"/>
      <c r="CG669" s="62"/>
      <c r="CH669" s="62"/>
      <c r="CI669" s="62"/>
      <c r="CJ669" s="62"/>
      <c r="CK669" s="62"/>
      <c r="CL669" s="62"/>
      <c r="CM669" s="62"/>
      <c r="CN669" s="62"/>
      <c r="CO669" s="62"/>
    </row>
    <row r="670" spans="1:94" ht="12.75">
      <c r="A670" s="39"/>
      <c r="B670" s="15" t="s">
        <v>341</v>
      </c>
      <c r="G670" s="1128"/>
      <c r="H670" s="1128"/>
      <c r="I670" s="1128"/>
      <c r="J670" s="1128"/>
      <c r="K670" s="1128"/>
      <c r="L670" s="1128"/>
      <c r="O670" s="144" t="s">
        <v>223</v>
      </c>
      <c r="P670" s="1151"/>
      <c r="Q670" s="1151"/>
      <c r="R670" s="1151"/>
      <c r="T670" s="39"/>
      <c r="U670" s="15" t="s">
        <v>341</v>
      </c>
      <c r="Z670" s="1128"/>
      <c r="AA670" s="1128"/>
      <c r="AB670" s="1128"/>
      <c r="AC670" s="1128"/>
      <c r="AD670" s="1128"/>
      <c r="AE670" s="1128"/>
      <c r="AH670" s="144" t="s">
        <v>223</v>
      </c>
      <c r="AI670" s="1151"/>
      <c r="AJ670" s="1151"/>
      <c r="AK670" s="1151"/>
      <c r="AM670" s="62"/>
      <c r="AN670" s="485" t="str">
        <f t="shared" si="22"/>
        <v>N/A</v>
      </c>
      <c r="AO670" s="62"/>
      <c r="AS670" s="421"/>
      <c r="AT670" s="496">
        <f t="shared" si="23"/>
        <v>0</v>
      </c>
      <c r="AU670" s="499">
        <f t="shared" si="25"/>
        <v>0</v>
      </c>
      <c r="AV670" s="500" t="str">
        <f t="shared" si="24"/>
        <v xml:space="preserve"> </v>
      </c>
      <c r="AY670" s="62"/>
      <c r="AZ670" s="62"/>
      <c r="BA670" s="62"/>
      <c r="BB670" s="62"/>
      <c r="BC670" s="596" t="s">
        <v>59</v>
      </c>
      <c r="BD670" s="829">
        <v>1124</v>
      </c>
      <c r="BE670" s="830">
        <v>1204</v>
      </c>
      <c r="BF670" s="829">
        <v>1444</v>
      </c>
      <c r="BG670" s="830">
        <v>1670</v>
      </c>
      <c r="BH670" s="830">
        <v>1862</v>
      </c>
      <c r="BI670" s="831">
        <v>2056</v>
      </c>
      <c r="BJ670" s="62"/>
      <c r="BK670" s="62"/>
      <c r="BL670" s="62"/>
      <c r="BM670" s="62"/>
      <c r="BN670" s="62"/>
      <c r="BO670" s="62"/>
      <c r="BP670" s="62"/>
      <c r="BQ670" s="62"/>
      <c r="BR670" s="62"/>
      <c r="BS670" s="62"/>
      <c r="BT670" s="62"/>
      <c r="BU670" s="62"/>
      <c r="BV670" s="62"/>
      <c r="BW670" s="62"/>
      <c r="BX670" s="62"/>
      <c r="BY670" s="62"/>
      <c r="BZ670" s="62"/>
      <c r="CA670" s="62"/>
      <c r="CB670" s="62"/>
      <c r="CC670" s="62"/>
      <c r="CD670" s="62"/>
      <c r="CE670" s="62"/>
      <c r="CF670" s="62"/>
      <c r="CG670" s="62"/>
      <c r="CH670" s="62"/>
      <c r="CI670" s="62"/>
      <c r="CJ670" s="62"/>
      <c r="CK670" s="62"/>
      <c r="CL670" s="62"/>
      <c r="CM670" s="62"/>
      <c r="CN670" s="62"/>
      <c r="CO670" s="62"/>
    </row>
    <row r="671" spans="1:94" ht="12.75">
      <c r="A671" s="39"/>
      <c r="B671" s="15" t="s">
        <v>21</v>
      </c>
      <c r="H671" s="1106"/>
      <c r="I671" s="1106"/>
      <c r="J671" s="1106"/>
      <c r="K671" s="1106"/>
      <c r="L671" s="1106"/>
      <c r="M671" s="1106"/>
      <c r="N671" s="1106"/>
      <c r="O671" s="1106"/>
      <c r="P671" s="1106"/>
      <c r="Q671" s="1106"/>
      <c r="R671" s="1106"/>
      <c r="T671" s="39"/>
      <c r="U671" s="15" t="s">
        <v>21</v>
      </c>
      <c r="AA671" s="1106"/>
      <c r="AB671" s="1106"/>
      <c r="AC671" s="1106"/>
      <c r="AD671" s="1106"/>
      <c r="AE671" s="1106"/>
      <c r="AF671" s="1106"/>
      <c r="AG671" s="1106"/>
      <c r="AH671" s="1106"/>
      <c r="AI671" s="1106"/>
      <c r="AJ671" s="1106"/>
      <c r="AK671" s="1106"/>
      <c r="AM671" s="62"/>
      <c r="AN671" s="485" t="str">
        <f t="shared" si="22"/>
        <v>N/A</v>
      </c>
      <c r="AO671" s="62"/>
      <c r="AS671" s="421"/>
      <c r="AT671" s="496">
        <f t="shared" si="23"/>
        <v>0</v>
      </c>
      <c r="AU671" s="499">
        <f t="shared" si="25"/>
        <v>0</v>
      </c>
      <c r="AV671" s="500" t="str">
        <f t="shared" si="24"/>
        <v xml:space="preserve"> </v>
      </c>
      <c r="AY671" s="62"/>
      <c r="AZ671" s="62"/>
      <c r="BA671" s="62"/>
      <c r="BB671" s="62"/>
      <c r="BC671" s="596" t="s">
        <v>60</v>
      </c>
      <c r="BD671" s="829">
        <v>1062</v>
      </c>
      <c r="BE671" s="830">
        <v>1136</v>
      </c>
      <c r="BF671" s="829">
        <v>1364</v>
      </c>
      <c r="BG671" s="830">
        <v>1576</v>
      </c>
      <c r="BH671" s="830">
        <v>1756</v>
      </c>
      <c r="BI671" s="831">
        <v>1940</v>
      </c>
      <c r="BJ671" s="62"/>
      <c r="BK671" s="62"/>
      <c r="BL671" s="62"/>
      <c r="BM671" s="62"/>
      <c r="BN671" s="62"/>
      <c r="BO671" s="62"/>
      <c r="BP671" s="62"/>
      <c r="BQ671" s="62"/>
      <c r="BR671" s="62"/>
      <c r="BS671" s="62"/>
      <c r="BT671" s="62"/>
      <c r="BU671" s="62"/>
      <c r="BV671" s="62"/>
      <c r="BW671" s="62"/>
      <c r="BX671" s="62"/>
      <c r="BY671" s="62"/>
      <c r="BZ671" s="62"/>
      <c r="CA671" s="62"/>
      <c r="CB671" s="62"/>
      <c r="CC671" s="62"/>
      <c r="CD671" s="62"/>
      <c r="CE671" s="62"/>
      <c r="CF671" s="62"/>
      <c r="CG671" s="62"/>
      <c r="CH671" s="62"/>
      <c r="CI671" s="62"/>
      <c r="CJ671" s="62"/>
      <c r="CK671" s="62"/>
      <c r="CL671" s="62"/>
      <c r="CM671" s="62"/>
      <c r="CN671" s="62"/>
      <c r="CO671" s="62"/>
    </row>
    <row r="672" spans="1:94" ht="12.75">
      <c r="A672" s="39"/>
      <c r="B672" s="15" t="s">
        <v>23</v>
      </c>
      <c r="N672" s="1117" t="s">
        <v>754</v>
      </c>
      <c r="O672" s="1117"/>
      <c r="T672" s="39"/>
      <c r="U672" s="15" t="s">
        <v>23</v>
      </c>
      <c r="AG672" s="1117" t="s">
        <v>754</v>
      </c>
      <c r="AH672" s="1117"/>
      <c r="AM672" s="62"/>
      <c r="AN672" s="485" t="str">
        <f t="shared" si="22"/>
        <v>N/A</v>
      </c>
      <c r="AO672" s="62"/>
      <c r="AS672" s="421"/>
      <c r="AT672" s="496">
        <f t="shared" si="23"/>
        <v>0</v>
      </c>
      <c r="AU672" s="499">
        <f t="shared" si="25"/>
        <v>0</v>
      </c>
      <c r="AV672" s="500" t="str">
        <f t="shared" si="24"/>
        <v xml:space="preserve"> </v>
      </c>
      <c r="AY672" s="62"/>
      <c r="AZ672" s="62"/>
      <c r="BA672" s="62"/>
      <c r="BB672" s="62"/>
      <c r="BC672" s="596" t="s">
        <v>61</v>
      </c>
      <c r="BD672" s="829">
        <v>1044</v>
      </c>
      <c r="BE672" s="830">
        <v>1120</v>
      </c>
      <c r="BF672" s="829">
        <v>1344</v>
      </c>
      <c r="BG672" s="830">
        <v>1552</v>
      </c>
      <c r="BH672" s="830">
        <v>1732</v>
      </c>
      <c r="BI672" s="831">
        <v>1912</v>
      </c>
      <c r="BJ672" s="62"/>
      <c r="BK672" s="62"/>
      <c r="BL672" s="62"/>
      <c r="BM672" s="62"/>
      <c r="BN672" s="62"/>
      <c r="BO672" s="62"/>
      <c r="BP672" s="62"/>
      <c r="BQ672" s="62"/>
      <c r="BR672" s="62"/>
      <c r="BS672" s="62"/>
      <c r="BT672" s="62"/>
      <c r="BU672" s="62"/>
      <c r="BV672" s="62"/>
      <c r="BW672" s="62"/>
      <c r="BX672" s="62"/>
      <c r="BY672" s="62"/>
      <c r="BZ672" s="62"/>
      <c r="CA672" s="62"/>
      <c r="CB672" s="62"/>
      <c r="CC672" s="62"/>
      <c r="CD672" s="62"/>
      <c r="CE672" s="62"/>
      <c r="CF672" s="62"/>
      <c r="CG672" s="62"/>
      <c r="CH672" s="62"/>
      <c r="CI672" s="62"/>
      <c r="CJ672" s="62"/>
      <c r="CK672" s="62"/>
      <c r="CL672" s="62"/>
      <c r="CM672" s="62"/>
      <c r="CN672" s="62"/>
      <c r="CO672" s="62"/>
    </row>
    <row r="673" spans="1:96" ht="12.75">
      <c r="A673" s="39"/>
      <c r="T673" s="39"/>
      <c r="AM673" s="62"/>
      <c r="AN673" s="485" t="str">
        <f t="shared" si="22"/>
        <v>N/A</v>
      </c>
      <c r="AO673" s="62"/>
      <c r="AS673" s="421"/>
      <c r="AT673" s="496">
        <f t="shared" si="23"/>
        <v>0</v>
      </c>
      <c r="AU673" s="499">
        <f t="shared" si="25"/>
        <v>0</v>
      </c>
      <c r="AV673" s="500" t="str">
        <f t="shared" si="24"/>
        <v xml:space="preserve"> </v>
      </c>
      <c r="AY673" s="62"/>
      <c r="AZ673" s="62"/>
      <c r="BA673" s="62"/>
      <c r="BB673" s="62"/>
      <c r="BC673" s="596" t="s">
        <v>62</v>
      </c>
      <c r="BD673" s="829">
        <v>1044</v>
      </c>
      <c r="BE673" s="830">
        <v>1120</v>
      </c>
      <c r="BF673" s="829">
        <v>1344</v>
      </c>
      <c r="BG673" s="830">
        <v>1552</v>
      </c>
      <c r="BH673" s="830">
        <v>1732</v>
      </c>
      <c r="BI673" s="831">
        <v>1912</v>
      </c>
      <c r="BJ673" s="62"/>
      <c r="BK673" s="62"/>
      <c r="BL673" s="62"/>
      <c r="BM673" s="62"/>
      <c r="BN673" s="62"/>
      <c r="BO673" s="62"/>
      <c r="BP673" s="62"/>
      <c r="BQ673" s="62"/>
      <c r="BR673" s="62"/>
      <c r="BS673" s="62"/>
      <c r="BT673" s="62"/>
      <c r="BU673" s="62"/>
      <c r="BV673" s="62"/>
      <c r="BW673" s="62"/>
      <c r="BX673" s="62"/>
      <c r="BY673" s="62"/>
      <c r="BZ673" s="62"/>
      <c r="CA673" s="62"/>
      <c r="CB673" s="62"/>
      <c r="CC673" s="62"/>
      <c r="CD673" s="62"/>
      <c r="CE673" s="62"/>
      <c r="CF673" s="62"/>
      <c r="CG673" s="62"/>
      <c r="CH673" s="62"/>
      <c r="CI673" s="62"/>
      <c r="CJ673" s="62"/>
      <c r="CK673" s="62"/>
      <c r="CL673" s="62"/>
      <c r="CM673" s="62"/>
      <c r="CN673" s="62"/>
      <c r="CO673" s="62"/>
    </row>
    <row r="674" spans="1:96" ht="12.75">
      <c r="A674" s="91" t="s">
        <v>398</v>
      </c>
      <c r="B674" s="15" t="s">
        <v>538</v>
      </c>
      <c r="G674" s="1282">
        <f>C628</f>
        <v>0</v>
      </c>
      <c r="H674" s="1282"/>
      <c r="I674" s="1282"/>
      <c r="J674" s="1282"/>
      <c r="K674" s="1282"/>
      <c r="L674" s="1282"/>
      <c r="M674" s="1282"/>
      <c r="N674" s="1282"/>
      <c r="O674" s="1282"/>
      <c r="P674" s="1282"/>
      <c r="Q674" s="1282"/>
      <c r="R674" s="1282"/>
      <c r="T674" s="91" t="s">
        <v>399</v>
      </c>
      <c r="U674" s="15" t="s">
        <v>538</v>
      </c>
      <c r="Z674" s="1282">
        <f>C629</f>
        <v>0</v>
      </c>
      <c r="AA674" s="1282"/>
      <c r="AB674" s="1282"/>
      <c r="AC674" s="1282"/>
      <c r="AD674" s="1282"/>
      <c r="AE674" s="1282"/>
      <c r="AF674" s="1282"/>
      <c r="AG674" s="1282"/>
      <c r="AH674" s="1282"/>
      <c r="AI674" s="1282"/>
      <c r="AJ674" s="1282"/>
      <c r="AK674" s="1282"/>
      <c r="AM674" s="62"/>
      <c r="AN674" s="62"/>
      <c r="AO674" s="62"/>
      <c r="AP674" s="62"/>
      <c r="AS674" s="421"/>
      <c r="AT674" s="496">
        <f t="shared" si="23"/>
        <v>0</v>
      </c>
      <c r="AU674" s="499">
        <f t="shared" si="25"/>
        <v>0</v>
      </c>
      <c r="AV674" s="500" t="str">
        <f t="shared" si="24"/>
        <v xml:space="preserve"> </v>
      </c>
      <c r="AZ674" s="62"/>
      <c r="BA674" s="62"/>
      <c r="BB674" s="62"/>
      <c r="BC674" s="596" t="s">
        <v>66</v>
      </c>
      <c r="BD674" s="829">
        <v>1356</v>
      </c>
      <c r="BE674" s="830">
        <v>1452</v>
      </c>
      <c r="BF674" s="829">
        <v>1744</v>
      </c>
      <c r="BG674" s="830">
        <v>2014</v>
      </c>
      <c r="BH674" s="830">
        <v>2246</v>
      </c>
      <c r="BI674" s="831">
        <v>2480</v>
      </c>
      <c r="BJ674" s="62"/>
      <c r="BK674" s="62"/>
      <c r="BL674" s="62"/>
      <c r="BM674" s="62"/>
      <c r="BN674" s="62"/>
      <c r="BO674" s="62"/>
      <c r="BP674" s="62"/>
      <c r="BQ674" s="62"/>
      <c r="BR674" s="62"/>
      <c r="BS674" s="62"/>
      <c r="BT674" s="62"/>
      <c r="BU674" s="62"/>
      <c r="BV674" s="62"/>
      <c r="BW674" s="62"/>
      <c r="BX674" s="62"/>
      <c r="BY674" s="62"/>
      <c r="BZ674" s="62"/>
      <c r="CA674" s="62"/>
      <c r="CB674" s="62"/>
      <c r="CC674" s="62"/>
      <c r="CD674" s="62"/>
      <c r="CE674" s="62"/>
      <c r="CF674" s="62"/>
      <c r="CG674" s="62"/>
      <c r="CH674" s="62"/>
      <c r="CI674" s="62"/>
      <c r="CJ674" s="62"/>
      <c r="CK674" s="62"/>
      <c r="CL674" s="62"/>
      <c r="CM674" s="62"/>
      <c r="CN674" s="62"/>
      <c r="CO674" s="62"/>
      <c r="CP674" s="62"/>
    </row>
    <row r="675" spans="1:96" ht="12.75">
      <c r="B675" s="15" t="s">
        <v>93</v>
      </c>
      <c r="G675" s="1106"/>
      <c r="H675" s="1106"/>
      <c r="I675" s="1106"/>
      <c r="J675" s="1106"/>
      <c r="K675" s="1106"/>
      <c r="L675" s="1106"/>
      <c r="M675" s="1106"/>
      <c r="N675" s="1106"/>
      <c r="O675" s="1106"/>
      <c r="P675" s="1106"/>
      <c r="Q675" s="1106"/>
      <c r="R675" s="1106"/>
      <c r="T675" s="39"/>
      <c r="U675" s="15" t="s">
        <v>93</v>
      </c>
      <c r="Z675" s="1106"/>
      <c r="AA675" s="1106"/>
      <c r="AB675" s="1106"/>
      <c r="AC675" s="1106"/>
      <c r="AD675" s="1106"/>
      <c r="AE675" s="1106"/>
      <c r="AF675" s="1106"/>
      <c r="AG675" s="1106"/>
      <c r="AH675" s="1106"/>
      <c r="AI675" s="1106"/>
      <c r="AJ675" s="1106"/>
      <c r="AK675" s="1106"/>
      <c r="AM675" s="62"/>
      <c r="AN675" s="62"/>
      <c r="AO675" s="62"/>
      <c r="AP675" s="62"/>
      <c r="AQ675" s="62"/>
      <c r="AS675" s="492" t="s">
        <v>1031</v>
      </c>
      <c r="AT675" s="501">
        <f>SUM(AT650:AT674)</f>
        <v>86</v>
      </c>
      <c r="AU675" s="502">
        <f>SUM(AU650:AU674)</f>
        <v>1</v>
      </c>
      <c r="AV675" s="502">
        <f>SUM(AV650:AV674)</f>
        <v>0.5</v>
      </c>
      <c r="BA675" s="62"/>
      <c r="BB675" s="62"/>
      <c r="BC675" s="596" t="s">
        <v>67</v>
      </c>
      <c r="BD675" s="829">
        <v>1462</v>
      </c>
      <c r="BE675" s="830">
        <v>1566</v>
      </c>
      <c r="BF675" s="829">
        <v>1880</v>
      </c>
      <c r="BG675" s="830">
        <v>2170</v>
      </c>
      <c r="BH675" s="830">
        <v>2422</v>
      </c>
      <c r="BI675" s="831">
        <v>2672</v>
      </c>
      <c r="BJ675" s="62"/>
      <c r="BK675" s="62"/>
      <c r="BL675" s="62"/>
      <c r="BM675" s="62"/>
      <c r="BN675" s="62"/>
      <c r="BO675" s="62"/>
      <c r="BP675" s="62"/>
      <c r="BQ675" s="62"/>
      <c r="BR675" s="62"/>
      <c r="BS675" s="62"/>
      <c r="BT675" s="62"/>
      <c r="BU675" s="62"/>
      <c r="BV675" s="62"/>
      <c r="BW675" s="62"/>
      <c r="BX675" s="62"/>
      <c r="BY675" s="62"/>
      <c r="BZ675" s="62"/>
      <c r="CA675" s="62"/>
      <c r="CB675" s="62"/>
      <c r="CC675" s="62"/>
      <c r="CD675" s="62"/>
      <c r="CE675" s="62"/>
      <c r="CF675" s="62"/>
      <c r="CG675" s="62"/>
      <c r="CH675" s="62"/>
      <c r="CI675" s="62"/>
      <c r="CJ675" s="62"/>
      <c r="CK675" s="62"/>
      <c r="CL675" s="62"/>
      <c r="CM675" s="62"/>
      <c r="CN675" s="62"/>
      <c r="CO675" s="62"/>
      <c r="CP675" s="62"/>
      <c r="CQ675" s="62"/>
      <c r="CR675" s="62"/>
    </row>
    <row r="676" spans="1:96" ht="12.75">
      <c r="B676" s="15" t="s">
        <v>660</v>
      </c>
      <c r="G676" s="1106"/>
      <c r="H676" s="1106"/>
      <c r="I676" s="1106"/>
      <c r="J676" s="1106"/>
      <c r="K676" s="1106"/>
      <c r="L676" s="1106"/>
      <c r="M676" s="1106"/>
      <c r="N676" s="1106"/>
      <c r="O676" s="1106"/>
      <c r="P676" s="1106"/>
      <c r="Q676" s="1106"/>
      <c r="R676" s="1106"/>
      <c r="U676" s="15" t="s">
        <v>660</v>
      </c>
      <c r="Z676" s="1105"/>
      <c r="AA676" s="1105"/>
      <c r="AB676" s="1105"/>
      <c r="AC676" s="1105"/>
      <c r="AD676" s="1105"/>
      <c r="AE676" s="1105"/>
      <c r="AF676" s="1105"/>
      <c r="AG676" s="1105"/>
      <c r="AH676" s="1105"/>
      <c r="AI676" s="1105"/>
      <c r="AJ676" s="1105"/>
      <c r="AK676" s="1105"/>
      <c r="AM676" s="62"/>
      <c r="AN676" s="62"/>
      <c r="AO676" s="62"/>
      <c r="AP676" s="62"/>
      <c r="AQ676" s="62"/>
      <c r="AR676" s="62"/>
      <c r="AS676" s="62"/>
      <c r="AT676" s="62"/>
      <c r="AU676" s="62"/>
      <c r="AV676" s="62"/>
      <c r="AW676" s="62"/>
      <c r="AX676" s="62"/>
      <c r="AY676" s="62"/>
      <c r="AZ676" s="62"/>
      <c r="BA676" s="62"/>
      <c r="BB676" s="62"/>
      <c r="BC676" s="596" t="s">
        <v>68</v>
      </c>
      <c r="BD676" s="829">
        <v>1606</v>
      </c>
      <c r="BE676" s="830">
        <v>1722</v>
      </c>
      <c r="BF676" s="829">
        <v>2066</v>
      </c>
      <c r="BG676" s="830">
        <v>2386</v>
      </c>
      <c r="BH676" s="830">
        <v>2662</v>
      </c>
      <c r="BI676" s="831">
        <v>2938</v>
      </c>
      <c r="BJ676" s="62"/>
      <c r="BK676" s="62"/>
      <c r="BL676" s="62"/>
      <c r="BM676" s="62"/>
      <c r="BN676" s="62"/>
      <c r="BO676" s="62"/>
      <c r="BP676" s="62"/>
      <c r="BQ676" s="62"/>
      <c r="BR676" s="62"/>
      <c r="BS676" s="62"/>
      <c r="BT676" s="62"/>
      <c r="BU676" s="62"/>
      <c r="BV676" s="62"/>
      <c r="BW676" s="62"/>
      <c r="BX676" s="62"/>
      <c r="BY676" s="62"/>
      <c r="BZ676" s="62"/>
      <c r="CA676" s="62"/>
      <c r="CB676" s="62"/>
      <c r="CC676" s="62"/>
      <c r="CD676" s="62"/>
      <c r="CE676" s="62"/>
      <c r="CF676" s="62"/>
      <c r="CG676" s="62"/>
      <c r="CH676" s="62"/>
      <c r="CI676" s="62"/>
      <c r="CJ676" s="62"/>
      <c r="CK676" s="62"/>
      <c r="CL676" s="62"/>
      <c r="CM676" s="62"/>
      <c r="CN676" s="62"/>
      <c r="CO676" s="62"/>
      <c r="CP676" s="62"/>
      <c r="CQ676" s="62"/>
      <c r="CR676" s="62"/>
    </row>
    <row r="677" spans="1:96" ht="12.75">
      <c r="B677" s="15" t="s">
        <v>20</v>
      </c>
      <c r="G677" s="1106"/>
      <c r="H677" s="1106"/>
      <c r="I677" s="1106"/>
      <c r="J677" s="1106"/>
      <c r="K677" s="1106"/>
      <c r="L677" s="1106"/>
      <c r="M677" s="1106"/>
      <c r="N677" s="1106"/>
      <c r="O677" s="1106"/>
      <c r="P677" s="1106"/>
      <c r="Q677" s="1106"/>
      <c r="R677" s="1106"/>
      <c r="U677" s="15" t="s">
        <v>20</v>
      </c>
      <c r="Z677" s="1105"/>
      <c r="AA677" s="1105"/>
      <c r="AB677" s="1105"/>
      <c r="AC677" s="1105"/>
      <c r="AD677" s="1105"/>
      <c r="AE677" s="1105"/>
      <c r="AF677" s="1105"/>
      <c r="AG677" s="1105"/>
      <c r="AH677" s="1105"/>
      <c r="AI677" s="1105"/>
      <c r="AJ677" s="1105"/>
      <c r="AK677" s="1105"/>
      <c r="AM677" s="62"/>
      <c r="AN677" s="62"/>
      <c r="AO677" s="62"/>
      <c r="AP677" s="62"/>
      <c r="AQ677" s="62"/>
      <c r="AR677" s="62"/>
      <c r="AS677" s="62"/>
      <c r="AT677" s="62"/>
      <c r="AU677" s="62"/>
      <c r="AV677" s="62"/>
      <c r="AW677" s="62"/>
      <c r="AX677" s="62"/>
      <c r="AY677" s="62"/>
      <c r="AZ677" s="62"/>
      <c r="BA677" s="62"/>
      <c r="BB677" s="62"/>
      <c r="BC677" s="596" t="s">
        <v>69</v>
      </c>
      <c r="BD677" s="829">
        <v>1270</v>
      </c>
      <c r="BE677" s="830">
        <v>1360</v>
      </c>
      <c r="BF677" s="829">
        <v>1632</v>
      </c>
      <c r="BG677" s="830">
        <v>1884</v>
      </c>
      <c r="BH677" s="830">
        <v>2102</v>
      </c>
      <c r="BI677" s="831">
        <v>2320</v>
      </c>
      <c r="BJ677" s="62"/>
      <c r="BK677" s="62"/>
      <c r="BL677" s="62"/>
      <c r="BM677" s="62"/>
      <c r="BN677" s="62"/>
      <c r="BO677" s="62"/>
      <c r="BP677" s="62"/>
      <c r="BQ677" s="62"/>
      <c r="BR677" s="62"/>
      <c r="BS677" s="62"/>
      <c r="BT677" s="62"/>
      <c r="BU677" s="62"/>
      <c r="BV677" s="62"/>
      <c r="BW677" s="62"/>
      <c r="BX677" s="62"/>
      <c r="BY677" s="62"/>
      <c r="BZ677" s="62"/>
      <c r="CA677" s="62"/>
      <c r="CB677" s="62"/>
      <c r="CC677" s="62"/>
      <c r="CD677" s="62"/>
      <c r="CE677" s="62"/>
      <c r="CF677" s="62"/>
      <c r="CG677" s="62"/>
      <c r="CH677" s="62"/>
      <c r="CI677" s="62"/>
      <c r="CJ677" s="62"/>
      <c r="CK677" s="62"/>
      <c r="CL677" s="62"/>
      <c r="CM677" s="62"/>
      <c r="CN677" s="62"/>
      <c r="CO677" s="62"/>
      <c r="CP677" s="62"/>
      <c r="CQ677" s="62"/>
      <c r="CR677" s="62"/>
    </row>
    <row r="678" spans="1:96" ht="12.75">
      <c r="B678" s="15" t="s">
        <v>341</v>
      </c>
      <c r="G678" s="1128"/>
      <c r="H678" s="1128"/>
      <c r="I678" s="1128"/>
      <c r="J678" s="1128"/>
      <c r="K678" s="1128"/>
      <c r="L678" s="1128"/>
      <c r="O678" s="144" t="s">
        <v>223</v>
      </c>
      <c r="P678" s="1151"/>
      <c r="Q678" s="1151"/>
      <c r="R678" s="1151"/>
      <c r="U678" s="15" t="s">
        <v>341</v>
      </c>
      <c r="Z678" s="1128"/>
      <c r="AA678" s="1128"/>
      <c r="AB678" s="1128"/>
      <c r="AC678" s="1128"/>
      <c r="AD678" s="1128"/>
      <c r="AE678" s="1128"/>
      <c r="AH678" s="144" t="s">
        <v>223</v>
      </c>
      <c r="AI678" s="1151"/>
      <c r="AJ678" s="1151"/>
      <c r="AK678" s="1151"/>
      <c r="AM678" s="65"/>
      <c r="AN678" s="65"/>
      <c r="AO678" s="65"/>
      <c r="AP678" s="65"/>
      <c r="AQ678" s="65"/>
      <c r="AR678" s="65"/>
      <c r="AS678" s="65"/>
      <c r="AT678" s="65"/>
      <c r="AU678" s="65"/>
      <c r="AV678" s="65"/>
      <c r="AW678" s="65"/>
      <c r="AX678" s="65"/>
      <c r="AY678" s="65"/>
      <c r="AZ678" s="65"/>
      <c r="BA678" s="65"/>
      <c r="BB678" s="65"/>
      <c r="BC678" s="596" t="s">
        <v>70</v>
      </c>
      <c r="BD678" s="829">
        <v>1914</v>
      </c>
      <c r="BE678" s="830">
        <v>2050</v>
      </c>
      <c r="BF678" s="829">
        <v>2460</v>
      </c>
      <c r="BG678" s="830">
        <v>2842</v>
      </c>
      <c r="BH678" s="830">
        <v>3170</v>
      </c>
      <c r="BI678" s="831">
        <v>3498</v>
      </c>
      <c r="BJ678" s="65"/>
      <c r="BK678" s="65"/>
      <c r="BL678" s="65"/>
      <c r="BM678" s="65"/>
      <c r="BN678" s="65"/>
      <c r="BO678" s="65"/>
      <c r="BP678" s="65"/>
      <c r="BQ678" s="62"/>
      <c r="BR678" s="62"/>
      <c r="BS678" s="62"/>
      <c r="BT678" s="62"/>
      <c r="BU678" s="62"/>
      <c r="BV678" s="62"/>
      <c r="BW678" s="62"/>
      <c r="BX678" s="62"/>
      <c r="BY678" s="62"/>
      <c r="BZ678" s="62"/>
      <c r="CA678" s="62"/>
      <c r="CB678" s="62"/>
      <c r="CC678" s="62"/>
      <c r="CD678" s="62"/>
      <c r="CE678" s="62"/>
      <c r="CF678" s="62"/>
      <c r="CG678" s="62"/>
      <c r="CH678" s="62"/>
      <c r="CI678" s="62"/>
      <c r="CJ678" s="62"/>
      <c r="CK678" s="62"/>
      <c r="CL678" s="62"/>
      <c r="CM678" s="62"/>
      <c r="CN678" s="62"/>
      <c r="CO678" s="62"/>
      <c r="CP678" s="62"/>
      <c r="CQ678" s="62"/>
      <c r="CR678" s="62"/>
    </row>
    <row r="679" spans="1:96" ht="12.75">
      <c r="B679" s="15" t="s">
        <v>21</v>
      </c>
      <c r="H679" s="1106"/>
      <c r="I679" s="1106"/>
      <c r="J679" s="1106"/>
      <c r="K679" s="1106"/>
      <c r="L679" s="1106"/>
      <c r="M679" s="1106"/>
      <c r="N679" s="1106"/>
      <c r="O679" s="1106"/>
      <c r="P679" s="1106"/>
      <c r="Q679" s="1106"/>
      <c r="R679" s="1106"/>
      <c r="U679" s="15" t="s">
        <v>21</v>
      </c>
      <c r="AA679" s="1106"/>
      <c r="AB679" s="1106"/>
      <c r="AC679" s="1106"/>
      <c r="AD679" s="1106"/>
      <c r="AE679" s="1106"/>
      <c r="AF679" s="1106"/>
      <c r="AG679" s="1106"/>
      <c r="AH679" s="1106"/>
      <c r="AI679" s="1106"/>
      <c r="AJ679" s="1106"/>
      <c r="AK679" s="1106"/>
      <c r="AM679" s="65"/>
      <c r="AN679" s="65"/>
      <c r="AO679" s="65"/>
      <c r="AP679" s="65"/>
      <c r="AQ679" s="65"/>
      <c r="AR679" s="65"/>
      <c r="AS679" s="65"/>
      <c r="AT679" s="65"/>
      <c r="AU679" s="65"/>
      <c r="AV679" s="65"/>
      <c r="AW679" s="65"/>
      <c r="AX679" s="65"/>
      <c r="AY679" s="65"/>
      <c r="AZ679" s="65"/>
      <c r="BA679" s="65"/>
      <c r="BB679" s="65"/>
      <c r="BC679" s="596" t="s">
        <v>71</v>
      </c>
      <c r="BD679" s="829">
        <v>1402</v>
      </c>
      <c r="BE679" s="830">
        <v>1502</v>
      </c>
      <c r="BF679" s="829">
        <v>1802</v>
      </c>
      <c r="BG679" s="830">
        <v>2082</v>
      </c>
      <c r="BH679" s="830">
        <v>2324</v>
      </c>
      <c r="BI679" s="831">
        <v>2564</v>
      </c>
      <c r="BJ679" s="65"/>
      <c r="BK679" s="65"/>
      <c r="BL679" s="65"/>
      <c r="BM679" s="65"/>
      <c r="BN679" s="65"/>
      <c r="BO679" s="65"/>
      <c r="BP679" s="65"/>
      <c r="BQ679" s="62"/>
      <c r="BR679" s="62"/>
      <c r="BS679" s="62"/>
      <c r="BT679" s="62"/>
      <c r="BU679" s="62"/>
      <c r="BV679" s="62"/>
      <c r="BW679" s="62"/>
      <c r="BX679" s="62"/>
      <c r="BY679" s="62"/>
      <c r="BZ679" s="62"/>
      <c r="CA679" s="62"/>
      <c r="CB679" s="62"/>
      <c r="CC679" s="62"/>
      <c r="CD679" s="62"/>
      <c r="CE679" s="62"/>
      <c r="CF679" s="62"/>
      <c r="CG679" s="62"/>
      <c r="CH679" s="62"/>
      <c r="CI679" s="62"/>
      <c r="CJ679" s="62"/>
      <c r="CK679" s="62"/>
      <c r="CL679" s="62"/>
      <c r="CM679" s="62"/>
      <c r="CN679" s="62"/>
      <c r="CO679" s="62"/>
      <c r="CP679" s="62"/>
      <c r="CQ679" s="62"/>
      <c r="CR679" s="62"/>
    </row>
    <row r="680" spans="1:96" ht="12.75">
      <c r="B680" s="15" t="s">
        <v>23</v>
      </c>
      <c r="N680" s="1117" t="s">
        <v>754</v>
      </c>
      <c r="O680" s="1117"/>
      <c r="U680" s="15" t="s">
        <v>23</v>
      </c>
      <c r="AG680" s="1117" t="s">
        <v>754</v>
      </c>
      <c r="AH680" s="1117"/>
      <c r="AM680" s="65"/>
      <c r="AN680" s="65"/>
      <c r="AO680" s="65"/>
      <c r="AP680" s="65"/>
      <c r="AQ680" s="65"/>
      <c r="AR680" s="65"/>
      <c r="AS680" s="65"/>
      <c r="AT680" s="65"/>
      <c r="AU680" s="65"/>
      <c r="AV680" s="65"/>
      <c r="AW680" s="65"/>
      <c r="AX680" s="65"/>
      <c r="AY680" s="65"/>
      <c r="AZ680" s="65"/>
      <c r="BA680" s="65"/>
      <c r="BB680" s="65"/>
      <c r="BC680" s="596" t="s">
        <v>72</v>
      </c>
      <c r="BD680" s="829">
        <v>1110</v>
      </c>
      <c r="BE680" s="830">
        <v>1188</v>
      </c>
      <c r="BF680" s="829">
        <v>1424</v>
      </c>
      <c r="BG680" s="830">
        <v>1646</v>
      </c>
      <c r="BH680" s="830">
        <v>1836</v>
      </c>
      <c r="BI680" s="831">
        <v>2026</v>
      </c>
      <c r="BJ680" s="65"/>
      <c r="BK680" s="65"/>
      <c r="BL680" s="65"/>
      <c r="BM680" s="65"/>
      <c r="BN680" s="65"/>
      <c r="BO680" s="65"/>
      <c r="BP680" s="65"/>
      <c r="BQ680" s="62"/>
      <c r="BR680" s="62"/>
      <c r="BS680" s="62"/>
      <c r="BT680" s="62"/>
      <c r="BU680" s="62"/>
      <c r="BV680" s="62"/>
      <c r="BW680" s="62"/>
      <c r="BX680" s="62"/>
      <c r="BY680" s="62"/>
      <c r="BZ680" s="62"/>
      <c r="CA680" s="62"/>
      <c r="CB680" s="62"/>
      <c r="CC680" s="62"/>
      <c r="CD680" s="62"/>
      <c r="CE680" s="62"/>
      <c r="CF680" s="62"/>
      <c r="CG680" s="62"/>
      <c r="CH680" s="62"/>
      <c r="CI680" s="62"/>
      <c r="CJ680" s="62"/>
      <c r="CK680" s="62"/>
      <c r="CL680" s="62"/>
      <c r="CM680" s="62"/>
      <c r="CN680" s="62"/>
      <c r="CO680" s="62"/>
      <c r="CP680" s="62"/>
      <c r="CQ680" s="62"/>
      <c r="CR680" s="62"/>
    </row>
    <row r="681" spans="1:96" ht="12.75">
      <c r="AM681" s="65"/>
      <c r="AN681" s="65"/>
      <c r="AO681" s="65"/>
      <c r="AP681" s="65"/>
      <c r="AQ681" s="65"/>
      <c r="AR681" s="65"/>
      <c r="AS681" s="65"/>
      <c r="AT681" s="65"/>
      <c r="AU681" s="65"/>
      <c r="AV681" s="65"/>
      <c r="AW681" s="65"/>
      <c r="AX681" s="65"/>
      <c r="AY681" s="65"/>
      <c r="AZ681" s="65"/>
      <c r="BA681" s="65"/>
      <c r="BB681" s="65"/>
      <c r="BC681" s="596" t="s">
        <v>73</v>
      </c>
      <c r="BD681" s="829">
        <v>1180</v>
      </c>
      <c r="BE681" s="830">
        <v>1264</v>
      </c>
      <c r="BF681" s="829">
        <v>1516</v>
      </c>
      <c r="BG681" s="830">
        <v>1752</v>
      </c>
      <c r="BH681" s="830">
        <v>1954</v>
      </c>
      <c r="BI681" s="831">
        <v>2156</v>
      </c>
      <c r="BJ681" s="65"/>
      <c r="BK681" s="65"/>
      <c r="BL681" s="65"/>
      <c r="BM681" s="65"/>
      <c r="BN681" s="65"/>
      <c r="BO681" s="65"/>
      <c r="BP681" s="65"/>
      <c r="BQ681" s="62"/>
      <c r="BR681" s="62"/>
      <c r="BS681" s="62"/>
      <c r="BT681" s="62"/>
      <c r="BU681" s="62"/>
      <c r="BV681" s="62"/>
      <c r="BW681" s="62"/>
      <c r="BX681" s="62"/>
      <c r="BY681" s="62"/>
      <c r="BZ681" s="62"/>
      <c r="CA681" s="62"/>
      <c r="CB681" s="62"/>
      <c r="CC681" s="62"/>
      <c r="CD681" s="62"/>
      <c r="CE681" s="62"/>
      <c r="CF681" s="62"/>
      <c r="CG681" s="62"/>
      <c r="CH681" s="62"/>
      <c r="CI681" s="62"/>
      <c r="CJ681" s="62"/>
      <c r="CK681" s="62"/>
      <c r="CL681" s="62"/>
      <c r="CM681" s="62"/>
      <c r="CN681" s="62"/>
      <c r="CO681" s="62"/>
      <c r="CP681" s="62"/>
      <c r="CQ681" s="62"/>
      <c r="CR681" s="62"/>
    </row>
    <row r="682" spans="1:96" ht="12.75">
      <c r="A682" s="54" t="s">
        <v>656</v>
      </c>
      <c r="C682" s="54" t="s">
        <v>353</v>
      </c>
      <c r="E682" s="221"/>
      <c r="F682" s="221"/>
      <c r="G682" s="221"/>
      <c r="H682" s="221"/>
      <c r="I682" s="29"/>
      <c r="J682" s="29"/>
      <c r="K682" s="29"/>
      <c r="L682" s="29"/>
      <c r="M682" s="29"/>
      <c r="N682" s="29"/>
      <c r="O682" s="29"/>
      <c r="P682" s="29"/>
      <c r="Q682" s="29"/>
      <c r="R682" s="29"/>
      <c r="S682" s="29"/>
      <c r="T682" s="29"/>
      <c r="U682" s="29"/>
      <c r="V682" s="29"/>
      <c r="W682" s="29"/>
      <c r="X682" s="29"/>
      <c r="Y682" s="29"/>
      <c r="Z682" s="29"/>
      <c r="AA682" s="29"/>
      <c r="AB682" s="29"/>
      <c r="AC682" s="29"/>
      <c r="AD682" s="29"/>
      <c r="AE682" s="29"/>
      <c r="AF682" s="29"/>
      <c r="AG682" s="29"/>
      <c r="AH682" s="29"/>
      <c r="AI682" s="29"/>
      <c r="AJ682" s="29"/>
      <c r="AK682" s="29"/>
      <c r="AL682" s="29"/>
      <c r="AM682" s="65"/>
      <c r="AN682" s="65"/>
      <c r="AO682" s="65"/>
      <c r="AP682" s="65"/>
      <c r="AQ682" s="65"/>
      <c r="AR682" s="65"/>
      <c r="AS682" s="65"/>
      <c r="AT682" s="65"/>
      <c r="AU682" s="65"/>
      <c r="AV682" s="65"/>
      <c r="AW682" s="65"/>
      <c r="AX682" s="65"/>
      <c r="AY682" s="65"/>
      <c r="AZ682" s="65"/>
      <c r="BA682" s="65"/>
      <c r="BB682" s="65"/>
      <c r="BC682" s="596" t="s">
        <v>74</v>
      </c>
      <c r="BD682" s="829">
        <v>1402</v>
      </c>
      <c r="BE682" s="830">
        <v>1502</v>
      </c>
      <c r="BF682" s="829">
        <v>1802</v>
      </c>
      <c r="BG682" s="830">
        <v>2082</v>
      </c>
      <c r="BH682" s="830">
        <v>2324</v>
      </c>
      <c r="BI682" s="831">
        <v>2564</v>
      </c>
      <c r="BJ682" s="65"/>
      <c r="BK682" s="65"/>
      <c r="BL682" s="65"/>
      <c r="BM682" s="65"/>
      <c r="BN682" s="65"/>
      <c r="BO682" s="65"/>
      <c r="BP682" s="65"/>
      <c r="BQ682" s="62"/>
      <c r="BR682" s="62"/>
      <c r="BS682" s="62"/>
      <c r="BT682" s="62"/>
      <c r="BU682" s="62"/>
      <c r="BV682" s="62"/>
      <c r="BW682" s="62"/>
      <c r="BX682" s="62"/>
      <c r="BY682" s="62"/>
      <c r="BZ682" s="62"/>
      <c r="CA682" s="62"/>
      <c r="CB682" s="62"/>
      <c r="CC682" s="62"/>
      <c r="CD682" s="62"/>
      <c r="CE682" s="62"/>
      <c r="CF682" s="62"/>
      <c r="CG682" s="62"/>
      <c r="CH682" s="62"/>
      <c r="CI682" s="62"/>
      <c r="CJ682" s="62"/>
      <c r="CK682" s="62"/>
      <c r="CL682" s="62"/>
      <c r="CM682" s="62"/>
      <c r="CN682" s="62"/>
      <c r="CO682" s="62"/>
      <c r="CP682" s="62"/>
      <c r="CQ682" s="62"/>
      <c r="CR682" s="62"/>
    </row>
    <row r="683" spans="1:96" ht="12.75">
      <c r="A683" s="36"/>
      <c r="B683" s="226"/>
      <c r="C683" s="226"/>
      <c r="D683" s="227" t="s">
        <v>498</v>
      </c>
      <c r="E683" s="226"/>
      <c r="F683" s="226"/>
      <c r="G683" s="226"/>
      <c r="H683" s="226"/>
      <c r="I683" s="228"/>
      <c r="J683" s="228"/>
      <c r="K683" s="228"/>
      <c r="L683" s="228"/>
      <c r="M683" s="228"/>
      <c r="N683" s="228"/>
      <c r="O683" s="228"/>
      <c r="P683" s="228"/>
      <c r="Q683" s="228"/>
      <c r="R683" s="228"/>
      <c r="S683" s="228"/>
      <c r="T683" s="228"/>
      <c r="U683" s="228"/>
      <c r="V683" s="228"/>
      <c r="W683" s="228"/>
      <c r="X683" s="228"/>
      <c r="Y683" s="228"/>
      <c r="Z683" s="228"/>
      <c r="AA683" s="228"/>
      <c r="AB683" s="228"/>
      <c r="AC683" s="228"/>
      <c r="AD683" s="228"/>
      <c r="AG683" s="228"/>
      <c r="AH683" s="228"/>
      <c r="AI683" s="228"/>
      <c r="AJ683" s="228"/>
      <c r="AK683" s="228"/>
      <c r="AL683" s="228"/>
      <c r="AM683" s="65"/>
      <c r="AN683" s="65"/>
      <c r="AO683" s="65"/>
      <c r="AP683" s="65"/>
      <c r="AQ683" s="65"/>
      <c r="AR683" s="65"/>
      <c r="AS683" s="65"/>
      <c r="AT683" s="65"/>
      <c r="AU683" s="65"/>
      <c r="AV683" s="65"/>
      <c r="AW683" s="65"/>
      <c r="AX683" s="65"/>
      <c r="AY683" s="65"/>
      <c r="AZ683" s="65"/>
      <c r="BA683" s="65"/>
      <c r="BB683" s="65"/>
      <c r="BC683" s="596" t="s">
        <v>820</v>
      </c>
      <c r="BD683" s="829">
        <v>1630</v>
      </c>
      <c r="BE683" s="830">
        <v>1746</v>
      </c>
      <c r="BF683" s="829">
        <v>2094</v>
      </c>
      <c r="BG683" s="830">
        <v>2420</v>
      </c>
      <c r="BH683" s="830">
        <v>2700</v>
      </c>
      <c r="BI683" s="831">
        <v>2980</v>
      </c>
      <c r="BJ683" s="65"/>
      <c r="BK683" s="65"/>
      <c r="BL683" s="65"/>
      <c r="BM683" s="65"/>
      <c r="BN683" s="65"/>
      <c r="BO683" s="65"/>
      <c r="BP683" s="65"/>
      <c r="BQ683" s="62"/>
      <c r="BR683" s="62"/>
      <c r="BS683" s="62"/>
      <c r="BT683" s="62"/>
      <c r="BU683" s="62"/>
      <c r="BV683" s="62"/>
      <c r="BW683" s="62"/>
      <c r="BX683" s="62"/>
      <c r="BY683" s="62"/>
      <c r="BZ683" s="62"/>
      <c r="CA683" s="62"/>
      <c r="CB683" s="62"/>
      <c r="CC683" s="62"/>
      <c r="CD683" s="62"/>
      <c r="CE683" s="62"/>
      <c r="CF683" s="62"/>
      <c r="CG683" s="62"/>
      <c r="CH683" s="62"/>
      <c r="CI683" s="62"/>
      <c r="CJ683" s="62"/>
      <c r="CK683" s="62"/>
      <c r="CL683" s="62"/>
      <c r="CM683" s="62"/>
      <c r="CN683" s="62"/>
      <c r="CO683" s="62"/>
      <c r="CP683" s="62"/>
      <c r="CQ683" s="62"/>
      <c r="CR683" s="62"/>
    </row>
    <row r="684" spans="1:96" ht="12.75">
      <c r="A684" s="36"/>
      <c r="B684" s="226"/>
      <c r="C684" s="226"/>
      <c r="E684" s="227" t="s">
        <v>499</v>
      </c>
      <c r="F684" s="226"/>
      <c r="G684" s="226"/>
      <c r="H684" s="226"/>
      <c r="I684" s="228"/>
      <c r="J684" s="228"/>
      <c r="K684" s="228"/>
      <c r="L684" s="228"/>
      <c r="M684" s="228"/>
      <c r="N684" s="228"/>
      <c r="O684" s="228"/>
      <c r="P684" s="228"/>
      <c r="Q684" s="228"/>
      <c r="R684" s="228"/>
      <c r="S684" s="228"/>
      <c r="T684" s="228"/>
      <c r="U684" s="228"/>
      <c r="V684" s="228"/>
      <c r="W684" s="228"/>
      <c r="X684" s="228"/>
      <c r="Y684" s="228"/>
      <c r="Z684" s="228"/>
      <c r="AA684" s="228"/>
      <c r="AB684" s="228"/>
      <c r="AC684" s="228"/>
      <c r="AD684" s="228"/>
      <c r="AE684" s="1117" t="s">
        <v>621</v>
      </c>
      <c r="AF684" s="1117"/>
      <c r="AH684" s="228"/>
      <c r="AI684" s="228"/>
      <c r="AJ684" s="228"/>
      <c r="AK684" s="228"/>
      <c r="AL684" s="228"/>
      <c r="AM684" s="65"/>
      <c r="AN684" s="65"/>
      <c r="AO684" s="65"/>
      <c r="AP684" s="65"/>
      <c r="AQ684" s="65"/>
      <c r="AR684" s="191"/>
      <c r="AS684" s="191"/>
      <c r="AT684" s="191"/>
      <c r="AU684" s="191"/>
      <c r="AV684" s="62"/>
      <c r="AW684" s="62"/>
      <c r="AX684" s="62"/>
      <c r="AY684" s="62"/>
      <c r="AZ684" s="62"/>
      <c r="BA684" s="65"/>
      <c r="BB684" s="65"/>
      <c r="BC684" s="596" t="s">
        <v>821</v>
      </c>
      <c r="BD684" s="829">
        <v>1180</v>
      </c>
      <c r="BE684" s="830">
        <v>1264</v>
      </c>
      <c r="BF684" s="829">
        <v>1516</v>
      </c>
      <c r="BG684" s="830">
        <v>1752</v>
      </c>
      <c r="BH684" s="830">
        <v>1954</v>
      </c>
      <c r="BI684" s="831">
        <v>2156</v>
      </c>
      <c r="BJ684" s="65"/>
      <c r="BK684" s="65"/>
      <c r="BL684" s="65"/>
      <c r="BM684" s="65"/>
      <c r="BN684" s="65"/>
      <c r="BO684" s="65"/>
      <c r="BP684" s="65"/>
      <c r="BQ684" s="62"/>
      <c r="BR684" s="62"/>
      <c r="BS684" s="62"/>
      <c r="BT684" s="62"/>
      <c r="BU684" s="62"/>
      <c r="BV684" s="62"/>
      <c r="BW684" s="62"/>
      <c r="BX684" s="62"/>
      <c r="BY684" s="62"/>
      <c r="BZ684" s="62"/>
      <c r="CA684" s="62"/>
      <c r="CB684" s="62"/>
      <c r="CC684" s="62"/>
      <c r="CD684" s="62"/>
      <c r="CE684" s="62"/>
      <c r="CF684" s="62"/>
      <c r="CG684" s="62"/>
      <c r="CH684" s="62"/>
      <c r="CI684" s="62"/>
      <c r="CJ684" s="62"/>
      <c r="CK684" s="62"/>
      <c r="CL684" s="62"/>
      <c r="CM684" s="62"/>
      <c r="CN684" s="62"/>
      <c r="CO684" s="62"/>
      <c r="CP684" s="62"/>
      <c r="CQ684" s="62"/>
      <c r="CR684" s="62"/>
    </row>
    <row r="685" spans="1:96" ht="12.75">
      <c r="A685" s="36"/>
      <c r="B685" s="226"/>
      <c r="C685" s="226"/>
      <c r="D685" s="229" t="s">
        <v>502</v>
      </c>
      <c r="E685" s="226"/>
      <c r="F685" s="226"/>
      <c r="G685" s="226"/>
      <c r="H685" s="226"/>
      <c r="I685" s="228"/>
      <c r="J685" s="228"/>
      <c r="K685" s="228"/>
      <c r="L685" s="228"/>
      <c r="M685" s="228"/>
      <c r="N685" s="228"/>
      <c r="O685" s="228"/>
      <c r="P685" s="228"/>
      <c r="Q685" s="228"/>
      <c r="R685" s="228"/>
      <c r="S685" s="228"/>
      <c r="T685" s="228"/>
      <c r="U685" s="228"/>
      <c r="V685" s="228"/>
      <c r="W685" s="228"/>
      <c r="X685" s="228"/>
      <c r="Y685" s="228"/>
      <c r="Z685" s="228"/>
      <c r="AA685" s="228"/>
      <c r="AB685" s="228"/>
      <c r="AC685" s="228"/>
      <c r="AD685" s="228"/>
      <c r="AE685" s="1117" t="s">
        <v>754</v>
      </c>
      <c r="AF685" s="1117"/>
      <c r="AG685" s="228"/>
      <c r="AH685" s="228"/>
      <c r="AJ685" s="228"/>
      <c r="AK685" s="228"/>
      <c r="AL685" s="228"/>
      <c r="AM685" s="65"/>
      <c r="AN685" s="65"/>
      <c r="AO685" s="65"/>
      <c r="AP685" s="65"/>
      <c r="AQ685" s="65"/>
      <c r="AR685" s="191"/>
      <c r="AS685" s="53"/>
      <c r="AT685" s="191"/>
      <c r="AU685" s="191"/>
      <c r="AV685" s="62"/>
      <c r="AW685" s="62"/>
      <c r="AX685" s="62"/>
      <c r="AY685" s="62"/>
      <c r="AZ685" s="62"/>
      <c r="BA685" s="65"/>
      <c r="BB685" s="65"/>
      <c r="BC685" s="596" t="s">
        <v>822</v>
      </c>
      <c r="BD685" s="829">
        <v>1704</v>
      </c>
      <c r="BE685" s="830">
        <v>1826</v>
      </c>
      <c r="BF685" s="829">
        <v>2190</v>
      </c>
      <c r="BG685" s="830">
        <v>2530</v>
      </c>
      <c r="BH685" s="830">
        <v>2822</v>
      </c>
      <c r="BI685" s="831">
        <v>3114</v>
      </c>
      <c r="BJ685" s="65"/>
      <c r="BK685" s="65"/>
      <c r="BL685" s="65"/>
      <c r="BM685" s="65"/>
      <c r="BN685" s="65"/>
      <c r="BO685" s="65"/>
      <c r="BP685" s="65"/>
      <c r="BQ685" s="62"/>
      <c r="BR685" s="62"/>
      <c r="BS685" s="62"/>
      <c r="BT685" s="62"/>
      <c r="BU685" s="62"/>
      <c r="BV685" s="62"/>
      <c r="BW685" s="62"/>
      <c r="BX685" s="62"/>
      <c r="BY685" s="62"/>
      <c r="BZ685" s="62"/>
      <c r="CA685" s="62"/>
      <c r="CB685" s="62"/>
      <c r="CC685" s="62"/>
      <c r="CD685" s="62"/>
      <c r="CE685" s="62"/>
      <c r="CF685" s="62"/>
      <c r="CG685" s="62"/>
      <c r="CH685" s="62"/>
      <c r="CI685" s="62"/>
      <c r="CJ685" s="62"/>
      <c r="CK685" s="62"/>
      <c r="CL685" s="62"/>
      <c r="CM685" s="62"/>
      <c r="CN685" s="62"/>
      <c r="CO685" s="62"/>
      <c r="CP685" s="62"/>
      <c r="CQ685" s="62"/>
      <c r="CR685" s="62"/>
    </row>
    <row r="686" spans="1:96" ht="12.75">
      <c r="A686" s="36"/>
      <c r="B686" s="226"/>
      <c r="C686" s="226"/>
      <c r="D686" s="227" t="s">
        <v>1067</v>
      </c>
      <c r="E686" s="226"/>
      <c r="F686" s="226"/>
      <c r="G686" s="226"/>
      <c r="H686" s="226"/>
      <c r="I686" s="228"/>
      <c r="J686" s="228"/>
      <c r="K686" s="228"/>
      <c r="L686" s="228"/>
      <c r="M686" s="228"/>
      <c r="N686" s="228"/>
      <c r="O686" s="228"/>
      <c r="P686" s="228"/>
      <c r="Q686" s="228"/>
      <c r="R686" s="228"/>
      <c r="S686" s="228"/>
      <c r="T686" s="228"/>
      <c r="U686" s="228"/>
      <c r="V686" s="228"/>
      <c r="W686" s="228"/>
      <c r="X686" s="228"/>
      <c r="Y686" s="228"/>
      <c r="Z686" s="228"/>
      <c r="AA686" s="228"/>
      <c r="AB686" s="228"/>
      <c r="AC686" s="228"/>
      <c r="AD686" s="228"/>
      <c r="AE686" s="1366">
        <v>43749</v>
      </c>
      <c r="AF686" s="1366"/>
      <c r="AG686" s="1366"/>
      <c r="AH686" s="1366"/>
      <c r="AI686" s="1366"/>
      <c r="AJ686" s="228"/>
      <c r="AK686" s="228"/>
      <c r="AL686" s="228"/>
      <c r="AM686" s="65"/>
      <c r="AN686" s="65"/>
      <c r="AO686" s="65"/>
      <c r="AP686" s="65"/>
      <c r="AQ686" s="65"/>
      <c r="AR686" s="191"/>
      <c r="AS686" s="191"/>
      <c r="AT686" s="191"/>
      <c r="AU686" s="191"/>
      <c r="AV686" s="62"/>
      <c r="AW686" s="62"/>
      <c r="AX686" s="62"/>
      <c r="AY686" s="62"/>
      <c r="AZ686" s="62"/>
      <c r="BA686" s="65"/>
      <c r="BB686" s="65"/>
      <c r="BC686" s="596" t="s">
        <v>823</v>
      </c>
      <c r="BD686" s="829">
        <v>2566</v>
      </c>
      <c r="BE686" s="830">
        <v>2750</v>
      </c>
      <c r="BF686" s="829">
        <v>3300</v>
      </c>
      <c r="BG686" s="830">
        <v>3812</v>
      </c>
      <c r="BH686" s="830">
        <v>4252</v>
      </c>
      <c r="BI686" s="831">
        <v>4692</v>
      </c>
      <c r="BJ686" s="65"/>
      <c r="BK686" s="65"/>
      <c r="BL686" s="65"/>
      <c r="BM686" s="65"/>
      <c r="BN686" s="65"/>
      <c r="BO686" s="65"/>
      <c r="BP686" s="65"/>
      <c r="BQ686" s="62"/>
      <c r="BR686" s="62"/>
      <c r="BS686" s="62"/>
      <c r="BT686" s="62"/>
      <c r="BU686" s="62"/>
      <c r="BV686" s="62"/>
      <c r="BW686" s="62"/>
      <c r="BX686" s="62"/>
      <c r="BY686" s="62"/>
      <c r="BZ686" s="62"/>
      <c r="CA686" s="62"/>
      <c r="CB686" s="62"/>
      <c r="CC686" s="62"/>
      <c r="CD686" s="62"/>
      <c r="CE686" s="62"/>
      <c r="CF686" s="62"/>
      <c r="CG686" s="62"/>
      <c r="CH686" s="62"/>
      <c r="CI686" s="62"/>
      <c r="CJ686" s="62"/>
      <c r="CK686" s="62"/>
      <c r="CL686" s="62"/>
      <c r="CM686" s="62"/>
      <c r="CN686" s="62"/>
      <c r="CO686" s="62"/>
      <c r="CP686" s="62"/>
      <c r="CQ686" s="62"/>
      <c r="CR686" s="62"/>
    </row>
    <row r="687" spans="1:96" ht="12.75">
      <c r="A687" s="36"/>
      <c r="B687" s="226"/>
      <c r="C687" s="226"/>
      <c r="D687" s="545" t="s">
        <v>1142</v>
      </c>
      <c r="E687" s="226"/>
      <c r="F687" s="226"/>
      <c r="G687" s="226"/>
      <c r="H687" s="226"/>
      <c r="I687" s="228"/>
      <c r="J687" s="228"/>
      <c r="K687" s="228"/>
      <c r="L687" s="228"/>
      <c r="M687" s="228"/>
      <c r="N687" s="228"/>
      <c r="O687" s="228"/>
      <c r="P687" s="228"/>
      <c r="Q687" s="228"/>
      <c r="R687" s="228"/>
      <c r="S687" s="228"/>
      <c r="T687" s="228"/>
      <c r="W687" s="92"/>
      <c r="X687" s="92"/>
      <c r="Y687" s="92"/>
      <c r="Z687" s="92"/>
      <c r="AA687" s="92"/>
      <c r="AB687" s="92"/>
      <c r="AC687" s="92"/>
      <c r="AD687" s="92"/>
      <c r="AE687" s="1572">
        <v>43810</v>
      </c>
      <c r="AF687" s="1572"/>
      <c r="AG687" s="1572"/>
      <c r="AH687" s="1572"/>
      <c r="AI687" s="1572"/>
      <c r="AJ687" s="92"/>
      <c r="AK687" s="92"/>
      <c r="AL687" s="228"/>
      <c r="AM687" s="62"/>
      <c r="AN687" s="62"/>
      <c r="AO687" s="62"/>
      <c r="AP687" s="62"/>
      <c r="AQ687" s="62"/>
      <c r="AR687" s="191"/>
      <c r="AS687" s="191"/>
      <c r="AT687" s="191"/>
      <c r="AU687" s="191"/>
      <c r="AV687" s="62"/>
      <c r="AW687" s="62"/>
      <c r="AX687" s="62"/>
      <c r="AY687" s="62"/>
      <c r="AZ687" s="62"/>
      <c r="BA687" s="62"/>
      <c r="BB687" s="62"/>
      <c r="BC687" s="596" t="s">
        <v>824</v>
      </c>
      <c r="BD687" s="829">
        <v>1114</v>
      </c>
      <c r="BE687" s="830">
        <v>1194</v>
      </c>
      <c r="BF687" s="829">
        <v>1434</v>
      </c>
      <c r="BG687" s="830">
        <v>1656</v>
      </c>
      <c r="BH687" s="830">
        <v>1846</v>
      </c>
      <c r="BI687" s="831">
        <v>2038</v>
      </c>
      <c r="BJ687" s="62"/>
      <c r="BK687" s="62"/>
      <c r="BL687" s="62"/>
      <c r="BM687" s="62"/>
      <c r="BN687" s="62"/>
      <c r="BO687" s="62"/>
      <c r="BP687" s="62"/>
      <c r="BQ687" s="62"/>
      <c r="BR687" s="62"/>
      <c r="BS687" s="62"/>
      <c r="BT687" s="62"/>
      <c r="BU687" s="62"/>
      <c r="BV687" s="62"/>
      <c r="BW687" s="62"/>
      <c r="BX687" s="62"/>
      <c r="BY687" s="62"/>
      <c r="BZ687" s="62"/>
      <c r="CA687" s="62"/>
      <c r="CB687" s="62"/>
      <c r="CC687" s="62"/>
      <c r="CD687" s="62"/>
      <c r="CE687" s="62"/>
      <c r="CF687" s="62"/>
      <c r="CG687" s="62"/>
      <c r="CH687" s="62"/>
      <c r="CI687" s="62"/>
      <c r="CJ687" s="62"/>
      <c r="CK687" s="62"/>
      <c r="CL687" s="62"/>
      <c r="CM687" s="62"/>
      <c r="CN687" s="62"/>
      <c r="CO687" s="62"/>
      <c r="CP687" s="62"/>
      <c r="CQ687" s="62"/>
      <c r="CR687" s="62"/>
    </row>
    <row r="688" spans="1:96" ht="12.75">
      <c r="A688" s="36"/>
      <c r="B688" s="226"/>
      <c r="C688" s="226"/>
      <c r="AJ688" s="228"/>
      <c r="AK688" s="228"/>
      <c r="AL688" s="228"/>
      <c r="AM688" s="62"/>
      <c r="AN688" s="62"/>
      <c r="AO688" s="62"/>
      <c r="AP688" s="62"/>
      <c r="AQ688" s="62"/>
      <c r="AR688" s="191"/>
      <c r="AS688" s="191"/>
      <c r="AT688" s="191"/>
      <c r="AU688" s="191"/>
      <c r="AV688" s="62"/>
      <c r="AW688" s="62"/>
      <c r="AX688" s="62"/>
      <c r="AY688" s="62"/>
      <c r="AZ688" s="62"/>
      <c r="BA688" s="62"/>
      <c r="BB688" s="62"/>
      <c r="BC688" s="596" t="s">
        <v>75</v>
      </c>
      <c r="BD688" s="829">
        <v>1456</v>
      </c>
      <c r="BE688" s="830">
        <v>1560</v>
      </c>
      <c r="BF688" s="829">
        <v>1872</v>
      </c>
      <c r="BG688" s="830">
        <v>2162</v>
      </c>
      <c r="BH688" s="830">
        <v>2414</v>
      </c>
      <c r="BI688" s="831">
        <v>2662</v>
      </c>
      <c r="BJ688" s="62"/>
      <c r="BK688" s="62"/>
      <c r="BL688" s="62"/>
      <c r="BM688" s="62"/>
      <c r="BN688" s="62"/>
      <c r="BO688" s="62"/>
      <c r="BP688" s="62"/>
      <c r="BQ688" s="62"/>
      <c r="BR688" s="62"/>
      <c r="BS688" s="62"/>
      <c r="BT688" s="62"/>
      <c r="BU688" s="62"/>
      <c r="BV688" s="62"/>
      <c r="BW688" s="62"/>
      <c r="BX688" s="62"/>
      <c r="BY688" s="62"/>
      <c r="BZ688" s="62"/>
      <c r="CA688" s="62"/>
      <c r="CB688" s="62"/>
      <c r="CC688" s="62"/>
      <c r="CD688" s="62"/>
      <c r="CE688" s="62"/>
      <c r="CF688" s="62"/>
      <c r="CG688" s="62"/>
      <c r="CH688" s="62"/>
      <c r="CI688" s="62"/>
      <c r="CJ688" s="62"/>
      <c r="CK688" s="62"/>
      <c r="CL688" s="62"/>
      <c r="CM688" s="62"/>
      <c r="CN688" s="62"/>
      <c r="CO688" s="62"/>
      <c r="CP688" s="62"/>
      <c r="CQ688" s="62"/>
      <c r="CR688" s="62"/>
    </row>
    <row r="689" spans="1:96" ht="12.75">
      <c r="A689" s="36"/>
      <c r="B689" s="226"/>
      <c r="C689" s="226"/>
      <c r="D689" s="227" t="s">
        <v>933</v>
      </c>
      <c r="E689" s="226"/>
      <c r="F689" s="226"/>
      <c r="G689" s="226"/>
      <c r="H689" s="226"/>
      <c r="I689" s="228"/>
      <c r="J689" s="228"/>
      <c r="K689" s="228"/>
      <c r="L689" s="228"/>
      <c r="M689" s="228"/>
      <c r="N689" s="228"/>
      <c r="O689" s="228"/>
      <c r="P689" s="228"/>
      <c r="Q689" s="228"/>
      <c r="R689" s="228"/>
      <c r="S689" s="228"/>
      <c r="T689" s="228"/>
      <c r="Y689" s="228"/>
      <c r="Z689" s="228"/>
      <c r="AA689" s="228"/>
      <c r="AB689" s="228"/>
      <c r="AC689" s="228"/>
      <c r="AD689" s="228"/>
      <c r="AE689" s="1366">
        <v>43922</v>
      </c>
      <c r="AF689" s="1366"/>
      <c r="AG689" s="1366"/>
      <c r="AH689" s="1366"/>
      <c r="AI689" s="1366"/>
      <c r="AJ689" s="228"/>
      <c r="AK689" s="228"/>
      <c r="AL689" s="228"/>
      <c r="AM689" s="62"/>
      <c r="AN689" s="62"/>
      <c r="AO689" s="62"/>
      <c r="AP689" s="62"/>
      <c r="AQ689" s="62"/>
      <c r="AR689" s="62"/>
      <c r="AS689" s="62"/>
      <c r="AT689" s="62"/>
      <c r="AU689" s="62"/>
      <c r="AV689" s="62"/>
      <c r="AW689" s="62"/>
      <c r="AX689" s="62"/>
      <c r="AY689" s="62"/>
      <c r="AZ689" s="62"/>
      <c r="BA689" s="62"/>
      <c r="BB689" s="62"/>
      <c r="BC689" s="596" t="s">
        <v>76</v>
      </c>
      <c r="BD689" s="829">
        <v>2566</v>
      </c>
      <c r="BE689" s="830">
        <v>2750</v>
      </c>
      <c r="BF689" s="829">
        <v>3300</v>
      </c>
      <c r="BG689" s="830">
        <v>3812</v>
      </c>
      <c r="BH689" s="830">
        <v>4252</v>
      </c>
      <c r="BI689" s="831">
        <v>4692</v>
      </c>
      <c r="BJ689" s="62"/>
      <c r="BK689" s="62"/>
      <c r="BL689" s="62"/>
      <c r="BM689" s="62"/>
      <c r="BN689" s="62"/>
      <c r="BO689" s="62"/>
      <c r="BP689" s="62"/>
      <c r="BQ689" s="62"/>
      <c r="BR689" s="62"/>
      <c r="BS689" s="62"/>
      <c r="BT689" s="62"/>
      <c r="BU689" s="62"/>
      <c r="BV689" s="62"/>
      <c r="BW689" s="62"/>
      <c r="BX689" s="62"/>
      <c r="BY689" s="62"/>
      <c r="BZ689" s="62"/>
      <c r="CA689" s="62"/>
      <c r="CB689" s="62"/>
      <c r="CC689" s="62"/>
      <c r="CD689" s="62"/>
      <c r="CE689" s="62"/>
      <c r="CF689" s="62"/>
      <c r="CG689" s="62"/>
      <c r="CH689" s="62"/>
      <c r="CI689" s="62"/>
      <c r="CJ689" s="62"/>
      <c r="CK689" s="62"/>
      <c r="CL689" s="62"/>
      <c r="CM689" s="62"/>
      <c r="CN689" s="62"/>
      <c r="CO689" s="62"/>
      <c r="CP689" s="62"/>
      <c r="CQ689" s="62"/>
      <c r="CR689" s="62"/>
    </row>
    <row r="690" spans="1:96" ht="12.75">
      <c r="A690" s="36"/>
      <c r="B690" s="226"/>
      <c r="C690" s="226"/>
      <c r="D690" s="227" t="s">
        <v>500</v>
      </c>
      <c r="E690" s="226"/>
      <c r="F690" s="226"/>
      <c r="G690" s="226"/>
      <c r="H690" s="226"/>
      <c r="I690" s="228"/>
      <c r="J690" s="228"/>
      <c r="K690" s="228"/>
      <c r="L690" s="228"/>
      <c r="M690" s="228"/>
      <c r="N690" s="228"/>
      <c r="O690" s="228"/>
      <c r="P690" s="228"/>
      <c r="Q690" s="228"/>
      <c r="R690" s="228"/>
      <c r="S690" s="228"/>
      <c r="T690" s="228"/>
      <c r="Y690" s="228"/>
      <c r="AE690" s="1573">
        <f>AG618/('Basis &amp; Credits'!T11+'Sources and Uses Budget'!C4+'Sources and Uses Budget'!D29)</f>
        <v>0.63835305535899212</v>
      </c>
      <c r="AF690" s="1573"/>
      <c r="AG690" s="1573"/>
      <c r="AH690" s="1573"/>
      <c r="AI690" s="1573"/>
      <c r="AJ690" s="228"/>
      <c r="AK690" s="228"/>
      <c r="AL690" s="228"/>
      <c r="AM690" s="62"/>
      <c r="AN690" s="62"/>
      <c r="AO690" s="62"/>
      <c r="AP690" s="62"/>
      <c r="AQ690" s="62"/>
      <c r="AR690" s="62"/>
      <c r="AS690" s="62"/>
      <c r="AT690" s="62"/>
      <c r="AU690" s="62"/>
      <c r="AV690" s="62"/>
      <c r="AW690" s="62"/>
      <c r="AX690" s="62"/>
      <c r="AY690" s="62"/>
      <c r="AZ690" s="62"/>
      <c r="BA690" s="62"/>
      <c r="BB690" s="62"/>
      <c r="BC690" s="596" t="s">
        <v>208</v>
      </c>
      <c r="BD690" s="829">
        <v>1756</v>
      </c>
      <c r="BE690" s="830">
        <v>1882</v>
      </c>
      <c r="BF690" s="829">
        <v>2256</v>
      </c>
      <c r="BG690" s="830">
        <v>2608</v>
      </c>
      <c r="BH690" s="830">
        <v>2910</v>
      </c>
      <c r="BI690" s="831">
        <v>3210</v>
      </c>
      <c r="BJ690" s="62"/>
      <c r="BK690" s="62"/>
      <c r="BL690" s="62"/>
      <c r="BM690" s="62"/>
      <c r="BN690" s="62"/>
      <c r="BO690" s="62"/>
      <c r="BP690" s="62"/>
      <c r="BQ690" s="62"/>
      <c r="BR690" s="62"/>
      <c r="BS690" s="62"/>
      <c r="BT690" s="62"/>
      <c r="BU690" s="62"/>
      <c r="BV690" s="62"/>
      <c r="BW690" s="62"/>
      <c r="BX690" s="62"/>
      <c r="BY690" s="62"/>
      <c r="BZ690" s="62"/>
      <c r="CA690" s="62"/>
      <c r="CB690" s="62"/>
      <c r="CC690" s="62"/>
      <c r="CD690" s="62"/>
      <c r="CE690" s="62"/>
      <c r="CF690" s="62"/>
      <c r="CG690" s="62"/>
      <c r="CH690" s="62"/>
      <c r="CI690" s="62"/>
      <c r="CJ690" s="62"/>
      <c r="CK690" s="62"/>
      <c r="CL690" s="62"/>
      <c r="CM690" s="62"/>
      <c r="CN690" s="62"/>
      <c r="CO690" s="62"/>
      <c r="CP690" s="62"/>
      <c r="CQ690" s="62"/>
      <c r="CR690" s="62"/>
    </row>
    <row r="691" spans="1:96" ht="12.75">
      <c r="A691" s="36"/>
      <c r="B691" s="226"/>
      <c r="C691" s="226"/>
      <c r="D691" s="229" t="s">
        <v>501</v>
      </c>
      <c r="E691" s="226"/>
      <c r="F691" s="226"/>
      <c r="G691" s="226"/>
      <c r="H691" s="226"/>
      <c r="I691" s="228"/>
      <c r="J691" s="228"/>
      <c r="K691" s="228"/>
      <c r="L691" s="228"/>
      <c r="M691" s="228"/>
      <c r="N691" s="228"/>
      <c r="O691" s="228"/>
      <c r="P691" s="228"/>
      <c r="Q691" s="228"/>
      <c r="R691" s="228"/>
      <c r="S691" s="228"/>
      <c r="T691" s="228"/>
      <c r="W691" s="1282" t="str">
        <f>H330</f>
        <v>Housing Authority of the City of San Diego</v>
      </c>
      <c r="X691" s="1282"/>
      <c r="Y691" s="1282"/>
      <c r="Z691" s="1282"/>
      <c r="AA691" s="1282"/>
      <c r="AB691" s="1282"/>
      <c r="AC691" s="1282"/>
      <c r="AD691" s="1282"/>
      <c r="AE691" s="1282"/>
      <c r="AF691" s="1282"/>
      <c r="AG691" s="1282"/>
      <c r="AH691" s="1282"/>
      <c r="AI691" s="1282"/>
      <c r="AJ691" s="1282"/>
      <c r="AK691" s="1282"/>
      <c r="AL691" s="228"/>
      <c r="AM691" s="62"/>
      <c r="AN691" s="62"/>
      <c r="AO691" s="62"/>
      <c r="AP691" s="62"/>
      <c r="AQ691" s="62"/>
      <c r="AR691" s="62"/>
      <c r="AS691" s="62"/>
      <c r="AT691" s="62"/>
      <c r="AU691" s="62"/>
      <c r="AV691" s="62"/>
      <c r="AW691" s="62"/>
      <c r="AX691" s="62"/>
      <c r="AY691" s="62"/>
      <c r="AZ691" s="62"/>
      <c r="BA691" s="62"/>
      <c r="BB691" s="62"/>
      <c r="BC691" s="596" t="s">
        <v>209</v>
      </c>
      <c r="BD691" s="829">
        <v>2326</v>
      </c>
      <c r="BE691" s="830">
        <v>2492</v>
      </c>
      <c r="BF691" s="829">
        <v>2992</v>
      </c>
      <c r="BG691" s="830">
        <v>3458</v>
      </c>
      <c r="BH691" s="830">
        <v>3856</v>
      </c>
      <c r="BI691" s="831">
        <v>4256</v>
      </c>
      <c r="BJ691" s="62"/>
      <c r="BK691" s="62"/>
      <c r="BL691" s="62"/>
      <c r="BM691" s="62"/>
      <c r="BN691" s="62"/>
      <c r="BO691" s="62"/>
      <c r="BP691" s="62"/>
      <c r="BQ691" s="62"/>
      <c r="BR691" s="62"/>
      <c r="BS691" s="62"/>
      <c r="BT691" s="62"/>
      <c r="BU691" s="62"/>
      <c r="BV691" s="62"/>
      <c r="BW691" s="62"/>
      <c r="BX691" s="62"/>
      <c r="BY691" s="62"/>
      <c r="BZ691" s="62"/>
      <c r="CA691" s="62"/>
      <c r="CB691" s="62"/>
      <c r="CC691" s="62"/>
      <c r="CD691" s="62"/>
      <c r="CE691" s="62"/>
      <c r="CF691" s="62"/>
      <c r="CG691" s="62"/>
      <c r="CH691" s="62"/>
      <c r="CI691" s="62"/>
      <c r="CJ691" s="62"/>
      <c r="CK691" s="62"/>
      <c r="CL691" s="62"/>
      <c r="CM691" s="62"/>
      <c r="CN691" s="62"/>
      <c r="CO691" s="62"/>
      <c r="CP691" s="62"/>
      <c r="CQ691" s="62"/>
      <c r="CR691" s="62"/>
    </row>
    <row r="692" spans="1:96" ht="12.75">
      <c r="A692" s="36"/>
      <c r="B692" s="226"/>
      <c r="C692" s="226"/>
      <c r="D692" s="229"/>
      <c r="E692" s="226"/>
      <c r="F692" s="226"/>
      <c r="G692" s="226"/>
      <c r="H692" s="226"/>
      <c r="I692" s="228"/>
      <c r="J692" s="228"/>
      <c r="K692" s="228"/>
      <c r="L692" s="228"/>
      <c r="M692" s="228"/>
      <c r="N692" s="228"/>
      <c r="O692" s="228"/>
      <c r="P692" s="228"/>
      <c r="Q692" s="228"/>
      <c r="R692" s="228"/>
      <c r="S692" s="228"/>
      <c r="T692" s="228"/>
      <c r="AL692" s="228"/>
      <c r="AM692" s="62"/>
      <c r="AN692" s="62"/>
      <c r="AO692" s="62"/>
      <c r="AP692" s="62"/>
      <c r="AQ692" s="62"/>
      <c r="AR692" s="62"/>
      <c r="AS692" s="62"/>
      <c r="AT692" s="62"/>
      <c r="AU692" s="62"/>
      <c r="AV692" s="62"/>
      <c r="AW692" s="62"/>
      <c r="AX692" s="62"/>
      <c r="AY692" s="62"/>
      <c r="AZ692" s="62"/>
      <c r="BA692" s="62"/>
      <c r="BB692" s="62"/>
      <c r="BC692" s="596" t="s">
        <v>210</v>
      </c>
      <c r="BD692" s="829">
        <v>1954</v>
      </c>
      <c r="BE692" s="830">
        <v>2092</v>
      </c>
      <c r="BF692" s="829">
        <v>2512</v>
      </c>
      <c r="BG692" s="830">
        <v>2902</v>
      </c>
      <c r="BH692" s="830">
        <v>3236</v>
      </c>
      <c r="BI692" s="831">
        <v>3572</v>
      </c>
      <c r="BJ692" s="62"/>
      <c r="BK692" s="62"/>
      <c r="BL692" s="62"/>
      <c r="BM692" s="62"/>
      <c r="BN692" s="62"/>
      <c r="BO692" s="62"/>
      <c r="BP692" s="62"/>
      <c r="BQ692" s="62"/>
      <c r="BR692" s="62"/>
      <c r="BS692" s="62"/>
      <c r="BT692" s="62"/>
      <c r="BU692" s="62"/>
      <c r="BV692" s="62"/>
      <c r="BW692" s="62"/>
      <c r="BX692" s="62"/>
      <c r="BY692" s="62"/>
      <c r="BZ692" s="62"/>
      <c r="CA692" s="62"/>
      <c r="CB692" s="62"/>
      <c r="CC692" s="62"/>
      <c r="CD692" s="62"/>
      <c r="CE692" s="62"/>
      <c r="CF692" s="62"/>
      <c r="CG692" s="62"/>
      <c r="CH692" s="62"/>
      <c r="CI692" s="62"/>
      <c r="CJ692" s="62"/>
      <c r="CK692" s="62"/>
      <c r="CL692" s="62"/>
      <c r="CM692" s="62"/>
      <c r="CN692" s="62"/>
      <c r="CO692" s="62"/>
      <c r="CP692" s="62"/>
      <c r="CQ692" s="62"/>
      <c r="CR692" s="62"/>
    </row>
    <row r="693" spans="1:96" ht="12.75">
      <c r="A693" s="36"/>
      <c r="B693" s="226"/>
      <c r="C693" s="226"/>
      <c r="D693" s="227" t="s">
        <v>503</v>
      </c>
      <c r="E693" s="226"/>
      <c r="F693" s="226"/>
      <c r="G693" s="226"/>
      <c r="H693" s="226"/>
      <c r="I693" s="228"/>
      <c r="J693" s="228"/>
      <c r="K693" s="228"/>
      <c r="L693" s="228"/>
      <c r="M693" s="228"/>
      <c r="N693" s="228"/>
      <c r="O693" s="228"/>
      <c r="P693" s="228"/>
      <c r="Q693" s="228"/>
      <c r="R693" s="228"/>
      <c r="S693" s="228"/>
      <c r="T693" s="228"/>
      <c r="Y693" s="228"/>
      <c r="Z693" s="228"/>
      <c r="AA693" s="228"/>
      <c r="AB693" s="228"/>
      <c r="AC693" s="228"/>
      <c r="AD693" s="228"/>
      <c r="AE693" s="1117" t="s">
        <v>621</v>
      </c>
      <c r="AF693" s="1117"/>
      <c r="AG693" s="228"/>
      <c r="AH693" s="228"/>
      <c r="AJ693" s="228"/>
      <c r="AK693" s="228"/>
      <c r="AL693" s="228"/>
      <c r="AM693" s="62"/>
      <c r="AN693" s="62"/>
      <c r="AO693" s="62"/>
      <c r="AP693" s="62"/>
      <c r="AQ693" s="62"/>
      <c r="AR693" s="62"/>
      <c r="AS693" s="62"/>
      <c r="AT693" s="62"/>
      <c r="AU693" s="62"/>
      <c r="AV693" s="62"/>
      <c r="AW693" s="62"/>
      <c r="AX693" s="62"/>
      <c r="AY693" s="62"/>
      <c r="AZ693" s="62"/>
      <c r="BA693" s="62"/>
      <c r="BB693" s="62"/>
      <c r="BC693" s="596" t="s">
        <v>211</v>
      </c>
      <c r="BD693" s="829">
        <v>1074</v>
      </c>
      <c r="BE693" s="830">
        <v>1152</v>
      </c>
      <c r="BF693" s="829">
        <v>1382</v>
      </c>
      <c r="BG693" s="830">
        <v>1596</v>
      </c>
      <c r="BH693" s="830">
        <v>1782</v>
      </c>
      <c r="BI693" s="831">
        <v>1966</v>
      </c>
      <c r="BJ693" s="62"/>
      <c r="BK693" s="62"/>
      <c r="BL693" s="62"/>
      <c r="BM693" s="62"/>
      <c r="BN693" s="62"/>
      <c r="BO693" s="62"/>
      <c r="BP693" s="62"/>
      <c r="BQ693" s="62"/>
      <c r="BR693" s="62"/>
      <c r="BS693" s="62"/>
      <c r="BT693" s="62"/>
      <c r="BU693" s="62"/>
      <c r="BV693" s="62"/>
      <c r="BW693" s="62"/>
      <c r="BX693" s="62"/>
      <c r="BY693" s="62"/>
      <c r="BZ693" s="62"/>
      <c r="CA693" s="62"/>
      <c r="CB693" s="62"/>
      <c r="CC693" s="62"/>
      <c r="CD693" s="62"/>
      <c r="CE693" s="62"/>
      <c r="CF693" s="62"/>
      <c r="CG693" s="62"/>
      <c r="CH693" s="62"/>
      <c r="CI693" s="62"/>
      <c r="CJ693" s="62"/>
      <c r="CK693" s="62"/>
      <c r="CL693" s="62"/>
      <c r="CM693" s="62"/>
      <c r="CN693" s="62"/>
      <c r="CO693" s="62"/>
      <c r="CP693" s="62"/>
      <c r="CQ693" s="62"/>
      <c r="CR693" s="62"/>
    </row>
    <row r="694" spans="1:96" ht="12.75">
      <c r="A694" s="36"/>
      <c r="B694" s="226"/>
      <c r="C694" s="226"/>
      <c r="D694" s="227" t="s">
        <v>508</v>
      </c>
      <c r="E694" s="226"/>
      <c r="F694" s="226"/>
      <c r="G694" s="226"/>
      <c r="H694" s="226"/>
      <c r="I694" s="228"/>
      <c r="J694" s="228"/>
      <c r="K694" s="228"/>
      <c r="L694" s="228"/>
      <c r="M694" s="228"/>
      <c r="N694" s="228"/>
      <c r="O694" s="228"/>
      <c r="P694" s="228"/>
      <c r="Q694" s="228"/>
      <c r="R694" s="228"/>
      <c r="S694" s="228"/>
      <c r="T694" s="228"/>
      <c r="U694" s="228"/>
      <c r="V694" s="228"/>
      <c r="W694" s="1107" t="s">
        <v>1697</v>
      </c>
      <c r="X694" s="1106"/>
      <c r="Y694" s="1106"/>
      <c r="Z694" s="1106"/>
      <c r="AA694" s="1106"/>
      <c r="AB694" s="1106"/>
      <c r="AC694" s="1106"/>
      <c r="AD694" s="1106"/>
      <c r="AE694" s="1106"/>
      <c r="AF694" s="1106"/>
      <c r="AG694" s="1106"/>
      <c r="AH694" s="1106"/>
      <c r="AI694" s="1106"/>
      <c r="AJ694" s="1106"/>
      <c r="AK694" s="1106"/>
      <c r="AL694" s="228"/>
      <c r="AM694" s="62"/>
      <c r="AN694" s="62"/>
      <c r="AO694" s="62"/>
      <c r="AP694" s="62"/>
      <c r="AQ694" s="62"/>
      <c r="AR694" s="62"/>
      <c r="AS694" s="62"/>
      <c r="AT694" s="62"/>
      <c r="AU694" s="62"/>
      <c r="AV694" s="62"/>
      <c r="AW694" s="62"/>
      <c r="AX694" s="62"/>
      <c r="AY694" s="62"/>
      <c r="AZ694" s="62"/>
      <c r="BA694" s="62"/>
      <c r="BB694" s="62"/>
      <c r="BC694" s="596" t="s">
        <v>212</v>
      </c>
      <c r="BD694" s="829">
        <v>1214</v>
      </c>
      <c r="BE694" s="830">
        <v>1302</v>
      </c>
      <c r="BF694" s="829">
        <v>1562</v>
      </c>
      <c r="BG694" s="830">
        <v>1804</v>
      </c>
      <c r="BH694" s="830">
        <v>2014</v>
      </c>
      <c r="BI694" s="831">
        <v>2222</v>
      </c>
      <c r="BJ694" s="62"/>
      <c r="BK694" s="62"/>
      <c r="BL694" s="62"/>
      <c r="BM694" s="62"/>
      <c r="BN694" s="62"/>
      <c r="BO694" s="62"/>
      <c r="BP694" s="62"/>
      <c r="BQ694" s="62"/>
      <c r="BR694" s="62"/>
      <c r="BS694" s="62"/>
      <c r="BT694" s="62"/>
      <c r="BU694" s="62"/>
      <c r="BV694" s="62"/>
      <c r="BW694" s="62"/>
      <c r="BX694" s="62"/>
      <c r="BY694" s="62"/>
      <c r="BZ694" s="62"/>
      <c r="CA694" s="62"/>
      <c r="CB694" s="62"/>
      <c r="CC694" s="62"/>
      <c r="CD694" s="62"/>
      <c r="CE694" s="62"/>
      <c r="CF694" s="62"/>
      <c r="CG694" s="62"/>
      <c r="CH694" s="62"/>
      <c r="CI694" s="62"/>
      <c r="CJ694" s="62"/>
      <c r="CK694" s="62"/>
      <c r="CL694" s="62"/>
      <c r="CM694" s="62"/>
      <c r="CN694" s="62"/>
      <c r="CO694" s="62"/>
      <c r="CP694" s="62"/>
      <c r="CQ694" s="62"/>
      <c r="CR694" s="62"/>
    </row>
    <row r="695" spans="1:96" ht="12.75">
      <c r="A695" s="36"/>
      <c r="B695" s="226"/>
      <c r="C695" s="226"/>
      <c r="D695" s="227" t="s">
        <v>95</v>
      </c>
      <c r="E695" s="226"/>
      <c r="F695" s="226"/>
      <c r="G695" s="226"/>
      <c r="H695" s="226"/>
      <c r="I695" s="228"/>
      <c r="J695" s="1107" t="s">
        <v>1698</v>
      </c>
      <c r="K695" s="1106"/>
      <c r="L695" s="1106"/>
      <c r="M695" s="1106"/>
      <c r="N695" s="1106"/>
      <c r="O695" s="1106"/>
      <c r="P695" s="1106"/>
      <c r="Q695" s="1106"/>
      <c r="R695" s="1106"/>
      <c r="S695" s="1106"/>
      <c r="T695" s="1106"/>
      <c r="U695" s="1106"/>
      <c r="V695" s="1106"/>
      <c r="W695" s="1106"/>
      <c r="X695" s="1106"/>
      <c r="Y695" s="228"/>
      <c r="Z695" s="228"/>
      <c r="AA695" s="228"/>
      <c r="AB695" s="228"/>
      <c r="AC695" s="228"/>
      <c r="AD695" s="228"/>
      <c r="AE695" s="228"/>
      <c r="AF695" s="228"/>
      <c r="AG695" s="228"/>
      <c r="AH695" s="228"/>
      <c r="AI695" s="228"/>
      <c r="AJ695" s="228"/>
      <c r="AK695" s="228"/>
      <c r="AL695" s="228"/>
      <c r="AM695" s="62"/>
      <c r="AN695" s="62"/>
      <c r="AO695" s="62"/>
      <c r="AP695" s="62"/>
      <c r="AQ695" s="62"/>
      <c r="AR695" s="62"/>
      <c r="AS695" s="62"/>
      <c r="AT695" s="62"/>
      <c r="AU695" s="62"/>
      <c r="AV695" s="62"/>
      <c r="AW695" s="62"/>
      <c r="AX695" s="62"/>
      <c r="AY695" s="62"/>
      <c r="AZ695" s="62"/>
      <c r="BA695" s="62"/>
      <c r="BB695" s="62"/>
      <c r="BC695" s="596" t="s">
        <v>213</v>
      </c>
      <c r="BD695" s="829">
        <v>1044</v>
      </c>
      <c r="BE695" s="830">
        <v>1120</v>
      </c>
      <c r="BF695" s="829">
        <v>1344</v>
      </c>
      <c r="BG695" s="830">
        <v>1552</v>
      </c>
      <c r="BH695" s="830">
        <v>1732</v>
      </c>
      <c r="BI695" s="831">
        <v>1912</v>
      </c>
      <c r="BJ695" s="62"/>
      <c r="BK695" s="62"/>
      <c r="BL695" s="62"/>
      <c r="BM695" s="62"/>
      <c r="BN695" s="62"/>
      <c r="BO695" s="62"/>
      <c r="BP695" s="62"/>
      <c r="BQ695" s="62"/>
      <c r="BR695" s="62"/>
      <c r="BS695" s="62"/>
      <c r="BT695" s="62"/>
      <c r="BU695" s="62"/>
      <c r="BV695" s="62"/>
      <c r="BW695" s="62"/>
      <c r="BX695" s="62"/>
      <c r="BY695" s="62"/>
      <c r="BZ695" s="62"/>
      <c r="CA695" s="62"/>
      <c r="CB695" s="62"/>
      <c r="CC695" s="62"/>
      <c r="CD695" s="62"/>
      <c r="CE695" s="62"/>
      <c r="CF695" s="62"/>
      <c r="CG695" s="62"/>
      <c r="CH695" s="62"/>
      <c r="CI695" s="62"/>
      <c r="CJ695" s="62"/>
      <c r="CK695" s="62"/>
      <c r="CL695" s="62"/>
      <c r="CM695" s="62"/>
      <c r="CN695" s="62"/>
      <c r="CO695" s="62"/>
      <c r="CP695" s="62"/>
      <c r="CQ695" s="62"/>
      <c r="CR695" s="62"/>
    </row>
    <row r="696" spans="1:96" ht="12.75">
      <c r="A696" s="36"/>
      <c r="B696" s="226"/>
      <c r="C696" s="226"/>
      <c r="D696" s="229" t="s">
        <v>96</v>
      </c>
      <c r="J696" s="1127" t="s">
        <v>1699</v>
      </c>
      <c r="K696" s="1128"/>
      <c r="L696" s="1128"/>
      <c r="M696" s="1128"/>
      <c r="N696" s="1128"/>
      <c r="O696" s="1128"/>
      <c r="P696" s="8" t="s">
        <v>223</v>
      </c>
      <c r="Q696" s="8"/>
      <c r="R696" s="1151"/>
      <c r="S696" s="1151"/>
      <c r="T696" s="1151"/>
      <c r="AL696" s="228"/>
      <c r="AM696" s="62"/>
      <c r="AN696" s="62"/>
      <c r="AO696" s="62"/>
      <c r="AP696" s="62"/>
      <c r="AQ696" s="62"/>
      <c r="AR696" s="62"/>
      <c r="AS696" s="62"/>
      <c r="AT696" s="62"/>
      <c r="AU696" s="62"/>
      <c r="AV696" s="62"/>
      <c r="AW696" s="62"/>
      <c r="AX696" s="62"/>
      <c r="AY696" s="62"/>
      <c r="AZ696" s="62"/>
      <c r="BA696" s="62"/>
      <c r="BB696" s="62"/>
      <c r="BC696" s="596" t="s">
        <v>214</v>
      </c>
      <c r="BD696" s="829">
        <v>1464</v>
      </c>
      <c r="BE696" s="830">
        <v>1570</v>
      </c>
      <c r="BF696" s="829">
        <v>1884</v>
      </c>
      <c r="BG696" s="830">
        <v>2176</v>
      </c>
      <c r="BH696" s="830">
        <v>2426</v>
      </c>
      <c r="BI696" s="831">
        <v>2678</v>
      </c>
      <c r="BJ696" s="62"/>
      <c r="BK696" s="62"/>
      <c r="BL696" s="62"/>
      <c r="BM696" s="62"/>
      <c r="BN696" s="62"/>
      <c r="BO696" s="62"/>
      <c r="BP696" s="62"/>
      <c r="BQ696" s="62"/>
      <c r="BR696" s="62"/>
      <c r="BS696" s="62"/>
      <c r="BT696" s="62"/>
      <c r="BU696" s="62"/>
      <c r="BV696" s="62"/>
      <c r="BW696" s="62"/>
      <c r="BX696" s="62"/>
      <c r="BY696" s="62"/>
      <c r="BZ696" s="62"/>
      <c r="CA696" s="62"/>
      <c r="CB696" s="62"/>
      <c r="CC696" s="62"/>
      <c r="CD696" s="62"/>
      <c r="CE696" s="62"/>
      <c r="CF696" s="62"/>
      <c r="CG696" s="62"/>
      <c r="CH696" s="62"/>
      <c r="CI696" s="62"/>
      <c r="CJ696" s="62"/>
      <c r="CK696" s="62"/>
      <c r="CL696" s="62"/>
      <c r="CM696" s="62"/>
      <c r="CN696" s="62"/>
      <c r="CO696" s="62"/>
      <c r="CP696" s="62"/>
      <c r="CQ696" s="62"/>
      <c r="CR696" s="62"/>
    </row>
    <row r="697" spans="1:96" ht="12.75">
      <c r="A697" s="36"/>
      <c r="B697" s="226"/>
      <c r="C697" s="226"/>
      <c r="D697" s="229" t="s">
        <v>509</v>
      </c>
      <c r="W697" s="1106" t="s">
        <v>1627</v>
      </c>
      <c r="X697" s="1106"/>
      <c r="Y697" s="1106"/>
      <c r="Z697" s="1106"/>
      <c r="AA697" s="1106"/>
      <c r="AB697" s="1106"/>
      <c r="AC697" s="1106"/>
      <c r="AD697" s="1106"/>
      <c r="AE697" s="1106"/>
      <c r="AF697" s="1106"/>
      <c r="AG697" s="1106"/>
      <c r="AH697" s="1106"/>
      <c r="AI697" s="1106"/>
      <c r="AJ697" s="1106"/>
      <c r="AK697" s="1106"/>
      <c r="AL697" s="228"/>
      <c r="AM697" s="62"/>
      <c r="AN697" s="62"/>
      <c r="AO697" s="62"/>
      <c r="AP697" s="62"/>
      <c r="AQ697" s="62"/>
      <c r="AR697" s="62"/>
      <c r="AS697" s="62"/>
      <c r="AT697" s="62"/>
      <c r="AU697" s="62"/>
      <c r="AV697" s="62"/>
      <c r="AW697" s="62"/>
      <c r="AX697" s="62"/>
      <c r="AY697" s="62"/>
      <c r="AZ697" s="62"/>
      <c r="BA697" s="62"/>
      <c r="BB697" s="62"/>
      <c r="BC697" s="596" t="s">
        <v>190</v>
      </c>
      <c r="BD697" s="829">
        <v>1720</v>
      </c>
      <c r="BE697" s="830">
        <v>1842</v>
      </c>
      <c r="BF697" s="829">
        <v>2210</v>
      </c>
      <c r="BG697" s="830">
        <v>2552</v>
      </c>
      <c r="BH697" s="830">
        <v>2850</v>
      </c>
      <c r="BI697" s="831">
        <v>3142</v>
      </c>
      <c r="BJ697" s="62"/>
      <c r="BK697" s="62"/>
      <c r="BL697" s="62"/>
      <c r="BM697" s="62"/>
      <c r="BN697" s="62"/>
      <c r="BO697" s="62"/>
      <c r="BP697" s="62"/>
      <c r="BQ697" s="62"/>
      <c r="BR697" s="62"/>
      <c r="BS697" s="62"/>
      <c r="BT697" s="62"/>
      <c r="BU697" s="62"/>
      <c r="BV697" s="62"/>
      <c r="BW697" s="62"/>
      <c r="BX697" s="62"/>
      <c r="BY697" s="62"/>
      <c r="BZ697" s="62"/>
      <c r="CA697" s="62"/>
      <c r="CB697" s="62"/>
      <c r="CC697" s="62"/>
      <c r="CD697" s="62"/>
      <c r="CE697" s="62"/>
      <c r="CF697" s="62"/>
      <c r="CG697" s="62"/>
      <c r="CH697" s="62"/>
      <c r="CI697" s="62"/>
      <c r="CJ697" s="62"/>
      <c r="CK697" s="62"/>
      <c r="CL697" s="62"/>
      <c r="CM697" s="62"/>
      <c r="CN697" s="62"/>
      <c r="CO697" s="62"/>
      <c r="CP697" s="62"/>
      <c r="CQ697" s="62"/>
      <c r="CR697" s="62"/>
    </row>
    <row r="698" spans="1:96" ht="12.75">
      <c r="A698" s="36"/>
      <c r="B698" s="226"/>
      <c r="C698" s="226"/>
      <c r="D698" s="229"/>
      <c r="E698" s="1107"/>
      <c r="F698" s="1106"/>
      <c r="G698" s="1106"/>
      <c r="H698" s="1106"/>
      <c r="I698" s="1106"/>
      <c r="J698" s="1106"/>
      <c r="K698" s="1106"/>
      <c r="L698" s="1106"/>
      <c r="M698" s="1106"/>
      <c r="N698" s="1106"/>
      <c r="O698" s="1106"/>
      <c r="P698" s="1106"/>
      <c r="Q698" s="1106"/>
      <c r="R698" s="1106"/>
      <c r="S698" s="1106"/>
      <c r="T698" s="1106"/>
      <c r="U698" s="1106"/>
      <c r="V698" s="1106"/>
      <c r="W698" s="1106"/>
      <c r="X698" s="1106"/>
      <c r="Y698" s="1106"/>
      <c r="Z698" s="1106"/>
      <c r="AA698" s="1106"/>
      <c r="AB698" s="1106"/>
      <c r="AC698" s="1106"/>
      <c r="AD698" s="1106"/>
      <c r="AE698" s="1106"/>
      <c r="AF698" s="1106"/>
      <c r="AG698" s="1106"/>
      <c r="AH698" s="1106"/>
      <c r="AI698" s="1106"/>
      <c r="AJ698" s="1106"/>
      <c r="AK698" s="1106"/>
      <c r="AL698" s="228"/>
      <c r="AM698" s="62"/>
      <c r="AN698" s="62"/>
      <c r="AO698" s="62"/>
      <c r="AP698" s="62"/>
      <c r="AQ698" s="62"/>
      <c r="AR698" s="62"/>
      <c r="AS698" s="62"/>
      <c r="AT698" s="62"/>
      <c r="AU698" s="62"/>
      <c r="AV698" s="62"/>
      <c r="AW698" s="62"/>
      <c r="AX698" s="62"/>
      <c r="AY698" s="62"/>
      <c r="AZ698" s="62"/>
      <c r="BA698" s="62"/>
      <c r="BB698" s="62"/>
      <c r="BC698" s="596" t="s">
        <v>215</v>
      </c>
      <c r="BD698" s="829">
        <v>1062</v>
      </c>
      <c r="BE698" s="830">
        <v>1138</v>
      </c>
      <c r="BF698" s="829">
        <v>1366</v>
      </c>
      <c r="BG698" s="830">
        <v>1578</v>
      </c>
      <c r="BH698" s="830">
        <v>1762</v>
      </c>
      <c r="BI698" s="831">
        <v>1942</v>
      </c>
      <c r="BJ698" s="62"/>
      <c r="BK698" s="62"/>
      <c r="BL698" s="62"/>
      <c r="BM698" s="62"/>
      <c r="BN698" s="62"/>
      <c r="BO698" s="62"/>
      <c r="BP698" s="62"/>
      <c r="BQ698" s="62"/>
      <c r="BR698" s="62"/>
      <c r="BS698" s="62"/>
      <c r="BT698" s="62"/>
      <c r="BU698" s="62"/>
      <c r="BV698" s="62"/>
      <c r="BW698" s="62"/>
      <c r="BX698" s="62"/>
      <c r="BY698" s="62"/>
      <c r="BZ698" s="62"/>
      <c r="CA698" s="62"/>
      <c r="CB698" s="62"/>
      <c r="CC698" s="62"/>
      <c r="CD698" s="62"/>
      <c r="CE698" s="62"/>
      <c r="CF698" s="62"/>
      <c r="CG698" s="62"/>
      <c r="CH698" s="62"/>
      <c r="CI698" s="62"/>
      <c r="CJ698" s="62"/>
      <c r="CK698" s="62"/>
      <c r="CL698" s="62"/>
      <c r="CM698" s="62"/>
      <c r="CN698" s="62"/>
      <c r="CO698" s="62"/>
      <c r="CP698" s="62"/>
      <c r="CQ698" s="62"/>
      <c r="CR698" s="62"/>
    </row>
    <row r="699" spans="1:96" ht="12.75">
      <c r="AM699" s="62"/>
      <c r="AN699" s="62"/>
      <c r="AO699" s="62"/>
      <c r="AP699" s="62"/>
      <c r="AQ699" s="62"/>
      <c r="AR699" s="62"/>
      <c r="AS699" s="62"/>
      <c r="AT699" s="62"/>
      <c r="AU699" s="62"/>
      <c r="AV699" s="62"/>
      <c r="AW699" s="62"/>
      <c r="AX699" s="62"/>
      <c r="AY699" s="62"/>
      <c r="AZ699" s="62"/>
      <c r="BA699" s="62"/>
      <c r="BB699" s="62"/>
      <c r="BC699" s="596" t="s">
        <v>216</v>
      </c>
      <c r="BD699" s="829">
        <v>1050</v>
      </c>
      <c r="BE699" s="830">
        <v>1124</v>
      </c>
      <c r="BF699" s="829">
        <v>1350</v>
      </c>
      <c r="BG699" s="830">
        <v>1560</v>
      </c>
      <c r="BH699" s="830">
        <v>1740</v>
      </c>
      <c r="BI699" s="831">
        <v>1920</v>
      </c>
      <c r="BJ699" s="62"/>
      <c r="BK699" s="62"/>
      <c r="BL699" s="62"/>
      <c r="BM699" s="62"/>
      <c r="BN699" s="62"/>
      <c r="BO699" s="62"/>
      <c r="BP699" s="62"/>
      <c r="BQ699" s="62"/>
      <c r="BR699" s="62"/>
      <c r="BS699" s="62"/>
      <c r="BT699" s="62"/>
      <c r="BU699" s="62"/>
      <c r="BV699" s="62"/>
      <c r="BW699" s="62"/>
      <c r="BX699" s="62"/>
      <c r="BY699" s="62"/>
      <c r="BZ699" s="62"/>
      <c r="CA699" s="62"/>
      <c r="CB699" s="62"/>
      <c r="CC699" s="62"/>
      <c r="CD699" s="62"/>
      <c r="CE699" s="62"/>
      <c r="CF699" s="62"/>
      <c r="CG699" s="62"/>
      <c r="CH699" s="62"/>
      <c r="CI699" s="62"/>
      <c r="CJ699" s="62"/>
      <c r="CK699" s="62"/>
      <c r="CL699" s="62"/>
      <c r="CM699" s="62"/>
      <c r="CN699" s="62"/>
      <c r="CO699" s="62"/>
      <c r="CP699" s="62"/>
      <c r="CQ699" s="62"/>
      <c r="CR699" s="62"/>
    </row>
    <row r="700" spans="1:96" ht="12.75">
      <c r="A700" s="1347" t="s">
        <v>103</v>
      </c>
      <c r="B700" s="1347"/>
      <c r="C700" s="1347"/>
      <c r="D700" s="1347"/>
      <c r="E700" s="1347"/>
      <c r="F700" s="1347"/>
      <c r="G700" s="1347"/>
      <c r="H700" s="1347"/>
      <c r="I700" s="1347"/>
      <c r="J700" s="1347"/>
      <c r="K700" s="1347"/>
      <c r="L700" s="1347"/>
      <c r="M700" s="1347"/>
      <c r="N700" s="1347"/>
      <c r="O700" s="1347"/>
      <c r="P700" s="1347"/>
      <c r="Q700" s="1347"/>
      <c r="R700" s="1347"/>
      <c r="S700" s="1347"/>
      <c r="T700" s="1347"/>
      <c r="U700" s="1347"/>
      <c r="V700" s="1347"/>
      <c r="W700" s="1347"/>
      <c r="X700" s="1347"/>
      <c r="Y700" s="1347"/>
      <c r="Z700" s="1347"/>
      <c r="AA700" s="1347"/>
      <c r="AB700" s="1347"/>
      <c r="AC700" s="1347"/>
      <c r="AD700" s="1347"/>
      <c r="AE700" s="1347"/>
      <c r="AF700" s="1347"/>
      <c r="AG700" s="1347"/>
      <c r="AH700" s="1347"/>
      <c r="AI700" s="1347"/>
      <c r="AJ700" s="1347"/>
      <c r="AK700" s="1347"/>
      <c r="AL700" s="1347"/>
      <c r="AM700" s="62"/>
      <c r="AN700" s="62"/>
      <c r="AO700" s="62"/>
      <c r="AP700" s="62"/>
      <c r="AQ700" s="62"/>
      <c r="AR700" s="62"/>
      <c r="AS700" s="62"/>
      <c r="AT700" s="62"/>
      <c r="AU700" s="62"/>
      <c r="AV700" s="62"/>
      <c r="AW700" s="62"/>
      <c r="AX700" s="62"/>
      <c r="AY700" s="62"/>
      <c r="AZ700" s="62"/>
      <c r="BA700" s="62"/>
      <c r="BB700" s="62"/>
      <c r="BC700" s="596" t="s">
        <v>217</v>
      </c>
      <c r="BD700" s="829">
        <v>1044</v>
      </c>
      <c r="BE700" s="830">
        <v>1120</v>
      </c>
      <c r="BF700" s="829">
        <v>1344</v>
      </c>
      <c r="BG700" s="830">
        <v>1552</v>
      </c>
      <c r="BH700" s="830">
        <v>1732</v>
      </c>
      <c r="BI700" s="831">
        <v>1912</v>
      </c>
      <c r="BJ700" s="62"/>
      <c r="BK700" s="62"/>
      <c r="BL700" s="62"/>
      <c r="BM700" s="62"/>
      <c r="BN700" s="62"/>
      <c r="BO700" s="62"/>
      <c r="BP700" s="62"/>
      <c r="BQ700" s="62"/>
      <c r="BR700" s="62"/>
      <c r="BS700" s="62"/>
      <c r="BT700" s="62"/>
      <c r="BU700" s="62"/>
      <c r="BV700" s="62"/>
      <c r="BW700" s="62"/>
      <c r="BX700" s="62"/>
      <c r="BY700" s="62"/>
      <c r="BZ700" s="62"/>
      <c r="CA700" s="62"/>
      <c r="CB700" s="62"/>
      <c r="CC700" s="62"/>
      <c r="CD700" s="62"/>
      <c r="CE700" s="62"/>
      <c r="CF700" s="62"/>
      <c r="CG700" s="62"/>
      <c r="CH700" s="62"/>
      <c r="CI700" s="62"/>
      <c r="CJ700" s="62"/>
      <c r="CK700" s="62"/>
      <c r="CL700" s="62"/>
      <c r="CM700" s="62"/>
      <c r="CN700" s="62"/>
      <c r="CO700" s="62"/>
      <c r="CP700" s="62"/>
      <c r="CQ700" s="62"/>
      <c r="CR700" s="62"/>
    </row>
    <row r="701" spans="1:96" ht="13.5" thickBot="1">
      <c r="A701" s="976"/>
      <c r="B701" s="976"/>
      <c r="C701" s="976"/>
      <c r="D701" s="976"/>
      <c r="E701" s="976"/>
      <c r="F701" s="976"/>
      <c r="G701" s="976"/>
      <c r="H701" s="976"/>
      <c r="I701" s="976"/>
      <c r="J701" s="976"/>
      <c r="K701" s="976"/>
      <c r="L701" s="976"/>
      <c r="M701" s="976"/>
      <c r="N701" s="976"/>
      <c r="O701" s="976"/>
      <c r="P701" s="976"/>
      <c r="Q701" s="976"/>
      <c r="R701" s="976"/>
      <c r="S701" s="976"/>
      <c r="T701" s="976"/>
      <c r="U701" s="976"/>
      <c r="V701" s="976"/>
      <c r="W701" s="976"/>
      <c r="X701" s="976"/>
      <c r="Y701" s="976"/>
      <c r="Z701" s="976"/>
      <c r="AA701" s="976"/>
      <c r="AB701" s="976"/>
      <c r="AC701" s="976"/>
      <c r="AD701" s="976"/>
      <c r="AE701" s="976"/>
      <c r="AF701" s="976"/>
      <c r="AG701" s="976"/>
      <c r="AH701" s="976"/>
      <c r="AI701" s="976"/>
      <c r="AJ701" s="976"/>
      <c r="AK701" s="976"/>
      <c r="AL701" s="976"/>
      <c r="AM701" s="62"/>
      <c r="AN701" s="62"/>
      <c r="AO701" s="62"/>
      <c r="AP701" s="62"/>
      <c r="AQ701" s="62"/>
      <c r="AR701" s="62"/>
      <c r="AS701" s="62"/>
      <c r="AT701" s="62"/>
      <c r="AU701" s="62"/>
      <c r="AV701" s="62"/>
      <c r="AW701" s="62"/>
      <c r="AX701" s="62"/>
      <c r="AY701" s="62"/>
      <c r="AZ701" s="62"/>
      <c r="BA701" s="62"/>
      <c r="BB701" s="62"/>
      <c r="BC701" s="596" t="s">
        <v>218</v>
      </c>
      <c r="BD701" s="829">
        <v>1044</v>
      </c>
      <c r="BE701" s="830">
        <v>1120</v>
      </c>
      <c r="BF701" s="829">
        <v>1344</v>
      </c>
      <c r="BG701" s="830">
        <v>1552</v>
      </c>
      <c r="BH701" s="830">
        <v>1732</v>
      </c>
      <c r="BI701" s="831">
        <v>1912</v>
      </c>
      <c r="BJ701" s="62"/>
      <c r="BK701" s="62"/>
      <c r="BL701" s="62"/>
      <c r="BM701" s="62"/>
      <c r="BN701" s="62"/>
      <c r="BO701" s="62"/>
      <c r="BP701" s="62"/>
      <c r="BQ701" s="62"/>
      <c r="BR701" s="62"/>
      <c r="BS701" s="62"/>
      <c r="BT701" s="62"/>
      <c r="BU701" s="62"/>
      <c r="BV701" s="62"/>
      <c r="BW701" s="62"/>
      <c r="BX701" s="62"/>
      <c r="BY701" s="62"/>
      <c r="BZ701" s="62"/>
      <c r="CA701" s="62"/>
      <c r="CB701" s="62"/>
      <c r="CC701" s="62"/>
      <c r="CD701" s="62"/>
      <c r="CE701" s="62"/>
      <c r="CF701" s="62"/>
      <c r="CG701" s="62"/>
      <c r="CH701" s="62"/>
      <c r="CI701" s="62"/>
      <c r="CJ701" s="62"/>
      <c r="CK701" s="62"/>
      <c r="CL701" s="62"/>
      <c r="CM701" s="62"/>
      <c r="CN701" s="62"/>
      <c r="CO701" s="62"/>
      <c r="CP701" s="62"/>
      <c r="CQ701" s="62"/>
      <c r="CR701" s="62"/>
    </row>
    <row r="702" spans="1:96" ht="13.5" thickTop="1">
      <c r="A702" s="29"/>
      <c r="B702" s="29"/>
      <c r="C702" s="29"/>
      <c r="D702" s="29"/>
      <c r="E702" s="29"/>
      <c r="F702" s="29"/>
      <c r="G702" s="3"/>
      <c r="H702" s="29"/>
      <c r="AM702" s="62"/>
      <c r="AN702" s="62"/>
      <c r="AO702" s="62"/>
      <c r="AP702" s="62"/>
      <c r="AQ702" s="62"/>
      <c r="AR702" s="62"/>
      <c r="AS702" s="62"/>
      <c r="AT702" s="62"/>
      <c r="AU702" s="62"/>
      <c r="AV702" s="62"/>
      <c r="AW702" s="62"/>
      <c r="AX702" s="62"/>
      <c r="AY702" s="62"/>
      <c r="AZ702" s="62"/>
      <c r="BA702" s="62"/>
      <c r="BB702" s="62"/>
      <c r="BC702" s="596" t="s">
        <v>219</v>
      </c>
      <c r="BD702" s="829">
        <v>1044</v>
      </c>
      <c r="BE702" s="830">
        <v>1120</v>
      </c>
      <c r="BF702" s="829">
        <v>1344</v>
      </c>
      <c r="BG702" s="830">
        <v>1552</v>
      </c>
      <c r="BH702" s="830">
        <v>1732</v>
      </c>
      <c r="BI702" s="831">
        <v>1912</v>
      </c>
      <c r="BJ702" s="62"/>
      <c r="BK702" s="62"/>
      <c r="BL702" s="62"/>
      <c r="BM702" s="62"/>
      <c r="BN702" s="62"/>
      <c r="BO702" s="62"/>
      <c r="BP702" s="62"/>
      <c r="BQ702" s="62"/>
      <c r="BR702" s="62"/>
      <c r="BS702" s="62"/>
      <c r="BT702" s="62"/>
      <c r="BU702" s="62"/>
      <c r="BV702" s="62"/>
      <c r="BW702" s="62"/>
      <c r="BX702" s="62"/>
      <c r="BY702" s="62"/>
      <c r="BZ702" s="62"/>
      <c r="CA702" s="62"/>
      <c r="CB702" s="62"/>
      <c r="CC702" s="62"/>
      <c r="CD702" s="62"/>
      <c r="CE702" s="62"/>
      <c r="CF702" s="62"/>
      <c r="CG702" s="62"/>
      <c r="CH702" s="62"/>
      <c r="CI702" s="62"/>
      <c r="CJ702" s="62"/>
      <c r="CK702" s="62"/>
      <c r="CL702" s="62"/>
      <c r="CM702" s="62"/>
      <c r="CN702" s="62"/>
      <c r="CO702" s="62"/>
      <c r="CP702" s="62"/>
      <c r="CQ702" s="62"/>
      <c r="CR702" s="62"/>
    </row>
    <row r="703" spans="1:96" ht="12.75">
      <c r="A703" s="54" t="s">
        <v>344</v>
      </c>
      <c r="B703" s="54"/>
      <c r="C703" s="54" t="s">
        <v>22</v>
      </c>
      <c r="AM703" s="62"/>
      <c r="AN703" s="62"/>
      <c r="AO703" s="62"/>
      <c r="AP703" s="62"/>
      <c r="AQ703" s="62"/>
      <c r="AR703" s="62"/>
      <c r="AS703" s="62"/>
      <c r="AT703" s="62"/>
      <c r="AU703" s="62"/>
      <c r="AV703" s="62"/>
      <c r="AW703" s="62"/>
      <c r="AX703" s="62"/>
      <c r="AY703" s="62"/>
      <c r="AZ703" s="62"/>
      <c r="BA703" s="62"/>
      <c r="BB703" s="62"/>
      <c r="BC703" s="596" t="s">
        <v>139</v>
      </c>
      <c r="BD703" s="829">
        <v>1106</v>
      </c>
      <c r="BE703" s="830">
        <v>1186</v>
      </c>
      <c r="BF703" s="829">
        <v>1422</v>
      </c>
      <c r="BG703" s="830">
        <v>1642</v>
      </c>
      <c r="BH703" s="830">
        <v>1834</v>
      </c>
      <c r="BI703" s="831">
        <v>2022</v>
      </c>
      <c r="BJ703" s="62"/>
      <c r="BK703" s="62"/>
      <c r="BL703" s="62"/>
      <c r="BM703" s="62"/>
      <c r="BN703" s="62"/>
      <c r="BO703" s="62"/>
      <c r="BP703" s="62"/>
      <c r="BQ703" s="62"/>
      <c r="BR703" s="62"/>
      <c r="BS703" s="62"/>
      <c r="BT703" s="62"/>
      <c r="BU703" s="62"/>
      <c r="BV703" s="62"/>
      <c r="BW703" s="62"/>
      <c r="BX703" s="62"/>
      <c r="BY703" s="62"/>
      <c r="BZ703" s="62"/>
      <c r="CA703" s="62"/>
      <c r="CB703" s="62"/>
      <c r="CC703" s="62"/>
      <c r="CD703" s="62"/>
      <c r="CE703" s="62"/>
      <c r="CF703" s="62"/>
      <c r="CG703" s="62"/>
      <c r="CH703" s="62"/>
      <c r="CI703" s="62"/>
      <c r="CJ703" s="62"/>
      <c r="CK703" s="62"/>
      <c r="CL703" s="62"/>
      <c r="CM703" s="62"/>
      <c r="CN703" s="62"/>
      <c r="CO703" s="62"/>
      <c r="CP703" s="62"/>
      <c r="CQ703" s="62"/>
      <c r="CR703" s="62"/>
    </row>
    <row r="704" spans="1:96" ht="12.75">
      <c r="A704" s="54"/>
      <c r="B704" s="54"/>
      <c r="C704" s="54"/>
      <c r="AM704" s="62"/>
      <c r="AN704" s="62"/>
      <c r="AO704" s="62"/>
      <c r="AP704" s="62"/>
      <c r="AQ704" s="62"/>
      <c r="AR704" s="62"/>
      <c r="AS704" s="62"/>
      <c r="AT704" s="62"/>
      <c r="AU704" s="62"/>
      <c r="AV704" s="62"/>
      <c r="AW704" s="62"/>
      <c r="AX704" s="62"/>
      <c r="AY704" s="62"/>
      <c r="AZ704" s="62"/>
      <c r="BA704" s="62"/>
      <c r="BB704" s="62"/>
      <c r="BC704" s="596" t="s">
        <v>220</v>
      </c>
      <c r="BD704" s="832">
        <v>1774</v>
      </c>
      <c r="BE704" s="833">
        <v>1902</v>
      </c>
      <c r="BF704" s="832">
        <v>2282</v>
      </c>
      <c r="BG704" s="833">
        <v>2636</v>
      </c>
      <c r="BH704" s="833">
        <v>2942</v>
      </c>
      <c r="BI704" s="834">
        <v>3246</v>
      </c>
      <c r="BJ704" s="62"/>
      <c r="BK704" s="62"/>
      <c r="BL704" s="62"/>
      <c r="BM704" s="62"/>
      <c r="BN704" s="62"/>
      <c r="BO704" s="62"/>
      <c r="BP704" s="62"/>
      <c r="BQ704" s="62"/>
      <c r="BR704" s="62"/>
      <c r="BS704" s="62"/>
      <c r="BT704" s="62"/>
      <c r="BU704" s="62"/>
      <c r="BV704" s="62"/>
      <c r="BW704" s="62"/>
      <c r="BX704" s="62"/>
      <c r="BY704" s="62"/>
      <c r="BZ704" s="62"/>
      <c r="CA704" s="62"/>
      <c r="CB704" s="62"/>
      <c r="CC704" s="62"/>
      <c r="CD704" s="62"/>
      <c r="CE704" s="62"/>
      <c r="CF704" s="62"/>
      <c r="CG704" s="62"/>
      <c r="CH704" s="62"/>
      <c r="CI704" s="62"/>
      <c r="CJ704" s="62"/>
      <c r="CK704" s="62"/>
      <c r="CL704" s="62"/>
      <c r="CM704" s="62"/>
      <c r="CN704" s="62"/>
      <c r="CO704" s="62"/>
      <c r="CP704" s="62"/>
      <c r="CQ704" s="62"/>
      <c r="CR704" s="62"/>
    </row>
    <row r="705" spans="1:96" ht="12.75">
      <c r="B705" s="1395" t="s">
        <v>433</v>
      </c>
      <c r="C705" s="1396"/>
      <c r="D705" s="1396"/>
      <c r="E705" s="1396"/>
      <c r="F705" s="1397"/>
      <c r="G705" s="1395" t="s">
        <v>305</v>
      </c>
      <c r="H705" s="1396"/>
      <c r="I705" s="1396"/>
      <c r="J705" s="1397"/>
      <c r="K705" s="1395" t="s">
        <v>520</v>
      </c>
      <c r="L705" s="1396"/>
      <c r="M705" s="1396"/>
      <c r="N705" s="1396"/>
      <c r="O705" s="1397"/>
      <c r="P705" s="1395" t="s">
        <v>306</v>
      </c>
      <c r="Q705" s="1396"/>
      <c r="R705" s="1396"/>
      <c r="S705" s="1396"/>
      <c r="T705" s="1397"/>
      <c r="U705" s="1395" t="s">
        <v>307</v>
      </c>
      <c r="V705" s="1396"/>
      <c r="W705" s="1396"/>
      <c r="X705" s="1397"/>
      <c r="Y705" s="1395" t="s">
        <v>308</v>
      </c>
      <c r="Z705" s="1396"/>
      <c r="AA705" s="1396"/>
      <c r="AB705" s="1396"/>
      <c r="AC705" s="1397"/>
      <c r="AD705" s="1395" t="s">
        <v>434</v>
      </c>
      <c r="AE705" s="1396"/>
      <c r="AF705" s="1396"/>
      <c r="AG705" s="1396"/>
      <c r="AH705" s="1397"/>
      <c r="AI705" s="1395" t="s">
        <v>729</v>
      </c>
      <c r="AJ705" s="1396"/>
      <c r="AK705" s="1397"/>
      <c r="AL705" s="62"/>
      <c r="AM705" s="62"/>
      <c r="AN705" s="62"/>
      <c r="AO705" s="62"/>
      <c r="AP705" s="62"/>
      <c r="AQ705" s="62"/>
      <c r="AR705" s="62"/>
      <c r="AS705" s="62"/>
      <c r="AT705" s="62"/>
      <c r="AU705" s="62"/>
      <c r="AV705" s="62"/>
      <c r="AW705" s="62"/>
      <c r="AX705" s="62"/>
      <c r="AY705" s="62"/>
      <c r="AZ705" s="62"/>
      <c r="BA705" s="62"/>
      <c r="BB705" s="62"/>
      <c r="BC705" s="596" t="s">
        <v>221</v>
      </c>
      <c r="BD705" s="835">
        <v>1456</v>
      </c>
      <c r="BE705" s="836">
        <v>1560</v>
      </c>
      <c r="BF705" s="835">
        <v>1872</v>
      </c>
      <c r="BG705" s="836">
        <v>2162</v>
      </c>
      <c r="BH705" s="836">
        <v>2414</v>
      </c>
      <c r="BI705" s="837">
        <v>2662</v>
      </c>
      <c r="BJ705" s="62"/>
      <c r="BK705" s="62"/>
      <c r="BL705" s="62"/>
      <c r="BM705" s="62"/>
      <c r="BN705" s="62"/>
      <c r="BO705" s="62"/>
      <c r="BP705" s="62"/>
      <c r="BQ705" s="62"/>
      <c r="BR705" s="62"/>
      <c r="BS705" s="62"/>
      <c r="BT705" s="62"/>
      <c r="BU705" s="62"/>
      <c r="BV705" s="62"/>
      <c r="BW705" s="62"/>
      <c r="BX705" s="62"/>
      <c r="BY705" s="62"/>
      <c r="BZ705" s="62"/>
      <c r="CA705" s="62"/>
      <c r="CB705" s="62"/>
      <c r="CC705" s="62"/>
      <c r="CD705" s="62"/>
      <c r="CE705" s="62"/>
      <c r="CF705" s="62"/>
      <c r="CG705" s="62"/>
      <c r="CH705" s="62"/>
      <c r="CI705" s="62"/>
      <c r="CJ705" s="62"/>
      <c r="CK705" s="62"/>
      <c r="CL705" s="62"/>
      <c r="CM705" s="62"/>
      <c r="CN705" s="62"/>
      <c r="CO705" s="62"/>
      <c r="CP705" s="62"/>
      <c r="CQ705" s="62"/>
      <c r="CR705" s="62"/>
    </row>
    <row r="706" spans="1:96" ht="13.5" thickBot="1">
      <c r="B706" s="1398"/>
      <c r="C706" s="1399"/>
      <c r="D706" s="1399"/>
      <c r="E706" s="1399"/>
      <c r="F706" s="1400"/>
      <c r="G706" s="1398"/>
      <c r="H706" s="1399"/>
      <c r="I706" s="1399"/>
      <c r="J706" s="1400"/>
      <c r="K706" s="1398"/>
      <c r="L706" s="1399"/>
      <c r="M706" s="1399"/>
      <c r="N706" s="1399"/>
      <c r="O706" s="1400"/>
      <c r="P706" s="1398"/>
      <c r="Q706" s="1399"/>
      <c r="R706" s="1399"/>
      <c r="S706" s="1399"/>
      <c r="T706" s="1400"/>
      <c r="U706" s="1398"/>
      <c r="V706" s="1399"/>
      <c r="W706" s="1399"/>
      <c r="X706" s="1400"/>
      <c r="Y706" s="1398"/>
      <c r="Z706" s="1399"/>
      <c r="AA706" s="1399"/>
      <c r="AB706" s="1399"/>
      <c r="AC706" s="1400"/>
      <c r="AD706" s="1398"/>
      <c r="AE706" s="1399"/>
      <c r="AF706" s="1399"/>
      <c r="AG706" s="1399"/>
      <c r="AH706" s="1400"/>
      <c r="AI706" s="1398"/>
      <c r="AJ706" s="1399"/>
      <c r="AK706" s="1400"/>
      <c r="AL706" s="62"/>
      <c r="AM706" s="62"/>
      <c r="AN706" s="62"/>
      <c r="AO706" s="62"/>
      <c r="AP706" s="62"/>
      <c r="AQ706" s="62"/>
      <c r="AR706" s="62"/>
      <c r="AS706" s="62"/>
      <c r="AT706" s="62"/>
      <c r="AU706" s="62"/>
      <c r="AV706" s="62"/>
      <c r="AW706" s="62"/>
      <c r="AX706" s="62"/>
      <c r="AY706" s="62"/>
      <c r="AZ706" s="62"/>
      <c r="BA706" s="62"/>
      <c r="BB706" s="62"/>
      <c r="BC706" s="596" t="s">
        <v>222</v>
      </c>
      <c r="BD706" s="838">
        <v>1050</v>
      </c>
      <c r="BE706" s="839">
        <v>1124</v>
      </c>
      <c r="BF706" s="838">
        <v>1350</v>
      </c>
      <c r="BG706" s="839">
        <v>1560</v>
      </c>
      <c r="BH706" s="839">
        <v>1740</v>
      </c>
      <c r="BI706" s="840">
        <v>1920</v>
      </c>
      <c r="BJ706" s="62"/>
      <c r="BK706" s="62"/>
      <c r="BL706" s="62"/>
      <c r="BM706" s="62"/>
      <c r="BN706" s="62"/>
      <c r="BO706" s="62"/>
      <c r="BP706" s="62"/>
      <c r="BQ706" s="62"/>
      <c r="BR706" s="62"/>
      <c r="BS706" s="62"/>
      <c r="BT706" s="62"/>
      <c r="BU706" s="62"/>
      <c r="BV706" s="62"/>
      <c r="BW706" s="62"/>
      <c r="BX706" s="62"/>
      <c r="BY706" s="62"/>
      <c r="BZ706" s="62"/>
      <c r="CA706" s="62"/>
      <c r="CB706" s="62"/>
      <c r="CC706" s="62"/>
      <c r="CD706" s="62"/>
      <c r="CE706" s="62"/>
      <c r="CF706" s="62"/>
      <c r="CG706" s="62"/>
      <c r="CH706" s="62"/>
      <c r="CI706" s="62"/>
      <c r="CJ706" s="62"/>
      <c r="CK706" s="62"/>
      <c r="CL706" s="62"/>
      <c r="CM706" s="62"/>
      <c r="CN706" s="62"/>
      <c r="CO706" s="62"/>
      <c r="CP706" s="62"/>
      <c r="CQ706" s="62"/>
      <c r="CR706" s="62"/>
    </row>
    <row r="707" spans="1:96" ht="12.75">
      <c r="A707" s="8"/>
      <c r="B707" s="1398"/>
      <c r="C707" s="1399"/>
      <c r="D707" s="1399"/>
      <c r="E707" s="1399"/>
      <c r="F707" s="1400"/>
      <c r="G707" s="1398"/>
      <c r="H707" s="1399"/>
      <c r="I707" s="1399"/>
      <c r="J707" s="1400"/>
      <c r="K707" s="1398"/>
      <c r="L707" s="1399"/>
      <c r="M707" s="1399"/>
      <c r="N707" s="1399"/>
      <c r="O707" s="1400"/>
      <c r="P707" s="1398"/>
      <c r="Q707" s="1399"/>
      <c r="R707" s="1399"/>
      <c r="S707" s="1399"/>
      <c r="T707" s="1400"/>
      <c r="U707" s="1398"/>
      <c r="V707" s="1399"/>
      <c r="W707" s="1399"/>
      <c r="X707" s="1400"/>
      <c r="Y707" s="1398"/>
      <c r="Z707" s="1399"/>
      <c r="AA707" s="1399"/>
      <c r="AB707" s="1399"/>
      <c r="AC707" s="1400"/>
      <c r="AD707" s="1398"/>
      <c r="AE707" s="1399"/>
      <c r="AF707" s="1399"/>
      <c r="AG707" s="1399"/>
      <c r="AH707" s="1400"/>
      <c r="AI707" s="1398"/>
      <c r="AJ707" s="1399"/>
      <c r="AK707" s="1400"/>
      <c r="AL707" s="62"/>
      <c r="AM707" s="62"/>
      <c r="AN707" s="62"/>
      <c r="AO707" s="62"/>
      <c r="AP707" s="62"/>
      <c r="AQ707" s="62"/>
      <c r="AR707" s="62"/>
      <c r="AS707" s="62"/>
      <c r="AT707" s="62"/>
      <c r="AU707" s="62"/>
      <c r="AV707" s="62"/>
      <c r="AW707" s="62"/>
      <c r="AX707" s="62"/>
      <c r="AY707" s="62"/>
      <c r="AZ707" s="62"/>
      <c r="BA707" s="62"/>
      <c r="BB707" s="62"/>
      <c r="BC707" s="480"/>
      <c r="BD707" s="339"/>
      <c r="BE707" s="494"/>
      <c r="BF707" s="494"/>
      <c r="BG707" s="494"/>
      <c r="BH707" s="494"/>
      <c r="BI707" s="494"/>
      <c r="BJ707" s="62"/>
      <c r="BK707" s="62"/>
      <c r="BL707" s="62"/>
      <c r="BM707" s="62"/>
      <c r="BN707" s="62"/>
      <c r="BO707" s="62"/>
      <c r="BP707" s="62"/>
      <c r="BQ707" s="62"/>
      <c r="BR707" s="62"/>
      <c r="BS707" s="62"/>
      <c r="BT707" s="62"/>
      <c r="BU707" s="62"/>
      <c r="BV707" s="62"/>
      <c r="BW707" s="62"/>
      <c r="BX707" s="62"/>
      <c r="BY707" s="62"/>
      <c r="BZ707" s="62"/>
      <c r="CA707" s="62"/>
      <c r="CB707" s="62"/>
      <c r="CC707" s="62"/>
      <c r="CD707" s="62"/>
      <c r="CE707" s="62"/>
      <c r="CF707" s="62"/>
      <c r="CG707" s="62"/>
      <c r="CH707" s="62"/>
      <c r="CI707" s="62"/>
      <c r="CJ707" s="62"/>
      <c r="CK707" s="62"/>
      <c r="CL707" s="62"/>
      <c r="CM707" s="62"/>
      <c r="CN707" s="62"/>
      <c r="CO707" s="62"/>
      <c r="CP707" s="62"/>
      <c r="CQ707" s="62"/>
      <c r="CR707" s="62"/>
    </row>
    <row r="708" spans="1:96" ht="12.75">
      <c r="A708" s="8"/>
      <c r="B708" s="1401"/>
      <c r="C708" s="1402"/>
      <c r="D708" s="1402"/>
      <c r="E708" s="1402"/>
      <c r="F708" s="1403"/>
      <c r="G708" s="1401"/>
      <c r="H708" s="1402"/>
      <c r="I708" s="1402"/>
      <c r="J708" s="1403"/>
      <c r="K708" s="1401"/>
      <c r="L708" s="1402"/>
      <c r="M708" s="1402"/>
      <c r="N708" s="1402"/>
      <c r="O708" s="1403"/>
      <c r="P708" s="1401"/>
      <c r="Q708" s="1402"/>
      <c r="R708" s="1402"/>
      <c r="S708" s="1402"/>
      <c r="T708" s="1403"/>
      <c r="U708" s="1401"/>
      <c r="V708" s="1402"/>
      <c r="W708" s="1402"/>
      <c r="X708" s="1403"/>
      <c r="Y708" s="1401"/>
      <c r="Z708" s="1402"/>
      <c r="AA708" s="1402"/>
      <c r="AB708" s="1402"/>
      <c r="AC708" s="1403"/>
      <c r="AD708" s="1401"/>
      <c r="AE708" s="1402"/>
      <c r="AF708" s="1402"/>
      <c r="AG708" s="1402"/>
      <c r="AH708" s="1403"/>
      <c r="AI708" s="1401"/>
      <c r="AJ708" s="1402"/>
      <c r="AK708" s="1403"/>
      <c r="AL708" s="62"/>
      <c r="AM708" s="62"/>
      <c r="AN708" s="62"/>
      <c r="AO708" s="62"/>
      <c r="AP708" s="62"/>
      <c r="AQ708" s="62"/>
      <c r="AR708" s="62"/>
      <c r="AS708" s="62"/>
      <c r="AT708" s="62"/>
      <c r="AU708" s="62"/>
      <c r="AV708" s="62"/>
      <c r="AW708" s="62"/>
      <c r="AX708" s="62"/>
      <c r="AY708" s="62"/>
      <c r="AZ708" s="62"/>
      <c r="BA708" s="62"/>
      <c r="BB708" s="62"/>
      <c r="BC708" s="62"/>
      <c r="BD708" s="62"/>
      <c r="BE708" s="62"/>
      <c r="BF708" s="62"/>
      <c r="BG708" s="62"/>
      <c r="BH708" s="62"/>
      <c r="BI708" s="62"/>
      <c r="BJ708" s="62"/>
      <c r="BK708" s="62"/>
      <c r="BL708" s="62"/>
      <c r="BM708" s="62"/>
      <c r="BN708" s="62"/>
      <c r="BO708" s="62"/>
      <c r="BP708" s="62"/>
      <c r="BQ708" s="62"/>
      <c r="BR708" s="62"/>
      <c r="BS708" s="62"/>
      <c r="BT708" s="62"/>
      <c r="BU708" s="62"/>
      <c r="BV708" s="62"/>
      <c r="BW708" s="62"/>
      <c r="BX708" s="62"/>
      <c r="BY708" s="62"/>
      <c r="BZ708" s="62"/>
      <c r="CA708" s="62"/>
      <c r="CB708" s="62"/>
      <c r="CC708" s="62"/>
      <c r="CD708" s="62"/>
      <c r="CE708" s="62"/>
      <c r="CF708" s="62"/>
      <c r="CG708" s="62"/>
      <c r="CH708" s="62"/>
      <c r="CI708" s="62"/>
      <c r="CJ708" s="62"/>
      <c r="CK708" s="62"/>
      <c r="CL708" s="62"/>
      <c r="CM708" s="62"/>
      <c r="CN708" s="62"/>
      <c r="CO708" s="62"/>
      <c r="CP708" s="62"/>
      <c r="CQ708" s="62"/>
      <c r="CR708" s="62"/>
    </row>
    <row r="709" spans="1:96" ht="12.75">
      <c r="A709" s="8"/>
      <c r="B709" s="1392" t="s">
        <v>350</v>
      </c>
      <c r="C709" s="1393"/>
      <c r="D709" s="1393"/>
      <c r="E709" s="1393"/>
      <c r="F709" s="1394"/>
      <c r="G709" s="1405">
        <v>20</v>
      </c>
      <c r="H709" s="1406"/>
      <c r="I709" s="1406"/>
      <c r="J709" s="1407"/>
      <c r="K709" s="1389">
        <f>936-54</f>
        <v>882</v>
      </c>
      <c r="L709" s="1390"/>
      <c r="M709" s="1390"/>
      <c r="N709" s="1390"/>
      <c r="O709" s="1391"/>
      <c r="P709" s="1287">
        <f t="shared" ref="P709:P733" si="26">G709*K709</f>
        <v>17640</v>
      </c>
      <c r="Q709" s="1288"/>
      <c r="R709" s="1288"/>
      <c r="S709" s="1288"/>
      <c r="T709" s="1289"/>
      <c r="U709" s="1389">
        <v>54</v>
      </c>
      <c r="V709" s="1390"/>
      <c r="W709" s="1390"/>
      <c r="X709" s="1391"/>
      <c r="Y709" s="1287">
        <f>K709+U709</f>
        <v>936</v>
      </c>
      <c r="Z709" s="1288"/>
      <c r="AA709" s="1288"/>
      <c r="AB709" s="1288"/>
      <c r="AC709" s="1289"/>
      <c r="AD709" s="1156">
        <v>0.5</v>
      </c>
      <c r="AE709" s="1157"/>
      <c r="AF709" s="1157"/>
      <c r="AG709" s="1157"/>
      <c r="AH709" s="1158"/>
      <c r="AI709" s="1298">
        <f t="shared" ref="AI709:AI733" si="27">IF($AD709&gt;0,($Y709/$AN649), " ")</f>
        <v>0.54929577464788737</v>
      </c>
      <c r="AJ709" s="1299"/>
      <c r="AK709" s="1300"/>
      <c r="AL709" s="62"/>
      <c r="AM709" s="62"/>
      <c r="AN709" s="62"/>
      <c r="AO709" s="62"/>
      <c r="AP709" s="62"/>
      <c r="AQ709" s="62"/>
      <c r="AR709" s="62"/>
      <c r="AS709" s="62"/>
      <c r="AT709" s="62"/>
      <c r="AU709" s="62"/>
      <c r="AV709" s="62"/>
      <c r="AW709" s="62"/>
      <c r="AX709" s="62"/>
      <c r="AY709" s="62"/>
      <c r="AZ709" s="62"/>
      <c r="BA709" s="62"/>
      <c r="BB709" s="62"/>
      <c r="BC709" s="62"/>
      <c r="BD709" s="62"/>
      <c r="BE709" s="62"/>
      <c r="BF709" s="62"/>
      <c r="BG709" s="62"/>
      <c r="BH709" s="62"/>
      <c r="BI709" s="62"/>
      <c r="BJ709" s="62"/>
      <c r="BK709" s="62"/>
      <c r="BL709" s="62"/>
      <c r="BM709" s="62"/>
      <c r="BN709" s="62"/>
      <c r="BO709" s="62"/>
      <c r="BP709" s="62"/>
      <c r="BQ709" s="62"/>
      <c r="BR709" s="62"/>
      <c r="BS709" s="62"/>
      <c r="BT709" s="62"/>
      <c r="BU709" s="62"/>
      <c r="BV709" s="62"/>
      <c r="BW709" s="62"/>
      <c r="BX709" s="62"/>
      <c r="BY709" s="62"/>
      <c r="BZ709" s="62"/>
      <c r="CA709" s="62"/>
      <c r="CB709" s="62"/>
      <c r="CC709" s="62"/>
      <c r="CD709" s="62"/>
      <c r="CE709" s="62"/>
      <c r="CF709" s="62"/>
      <c r="CG709" s="62"/>
      <c r="CH709" s="62"/>
      <c r="CI709" s="62"/>
      <c r="CJ709" s="62"/>
      <c r="CK709" s="62"/>
      <c r="CL709" s="62"/>
      <c r="CM709" s="62"/>
      <c r="CN709" s="62"/>
      <c r="CO709" s="62"/>
      <c r="CP709" s="62"/>
      <c r="CQ709" s="62"/>
      <c r="CR709" s="62"/>
    </row>
    <row r="710" spans="1:96" ht="12.75">
      <c r="A710" s="8"/>
      <c r="B710" s="1392" t="s">
        <v>351</v>
      </c>
      <c r="C710" s="1393"/>
      <c r="D710" s="1393"/>
      <c r="E710" s="1393"/>
      <c r="F710" s="1394"/>
      <c r="G710" s="1405">
        <v>37</v>
      </c>
      <c r="H710" s="1406"/>
      <c r="I710" s="1406"/>
      <c r="J710" s="1407"/>
      <c r="K710" s="1389">
        <f>1003-63</f>
        <v>940</v>
      </c>
      <c r="L710" s="1390"/>
      <c r="M710" s="1390"/>
      <c r="N710" s="1390"/>
      <c r="O710" s="1391"/>
      <c r="P710" s="1287">
        <f t="shared" si="26"/>
        <v>34780</v>
      </c>
      <c r="Q710" s="1288"/>
      <c r="R710" s="1288"/>
      <c r="S710" s="1288"/>
      <c r="T710" s="1289"/>
      <c r="U710" s="1389">
        <v>63</v>
      </c>
      <c r="V710" s="1390"/>
      <c r="W710" s="1390"/>
      <c r="X710" s="1391"/>
      <c r="Y710" s="1287">
        <f t="shared" ref="Y710:Y733" si="28">K710+U710</f>
        <v>1003</v>
      </c>
      <c r="Z710" s="1288"/>
      <c r="AA710" s="1288"/>
      <c r="AB710" s="1288"/>
      <c r="AC710" s="1289"/>
      <c r="AD710" s="1156">
        <v>0.5</v>
      </c>
      <c r="AE710" s="1157"/>
      <c r="AF710" s="1157"/>
      <c r="AG710" s="1157"/>
      <c r="AH710" s="1158"/>
      <c r="AI710" s="1298">
        <f t="shared" si="27"/>
        <v>0.54928806133625407</v>
      </c>
      <c r="AJ710" s="1299"/>
      <c r="AK710" s="1300"/>
      <c r="AL710" s="62"/>
      <c r="AM710" s="62"/>
      <c r="AN710" s="62"/>
      <c r="AO710" s="62"/>
      <c r="AP710" s="62"/>
      <c r="AQ710" s="62"/>
      <c r="AR710" s="62"/>
      <c r="AS710" s="62"/>
      <c r="AT710" s="62"/>
      <c r="AU710" s="62"/>
      <c r="AV710" s="62"/>
      <c r="AW710" s="62"/>
      <c r="AX710" s="62"/>
      <c r="AY710" s="62"/>
      <c r="AZ710" s="62"/>
      <c r="BA710" s="62"/>
      <c r="BB710" s="62"/>
      <c r="BC710" s="62"/>
      <c r="BD710" s="62"/>
      <c r="BE710" s="62"/>
      <c r="BF710" s="62"/>
      <c r="BG710" s="62"/>
      <c r="BH710" s="62"/>
      <c r="BI710" s="62"/>
      <c r="BJ710" s="62"/>
      <c r="BK710" s="62"/>
      <c r="BL710" s="62"/>
      <c r="BM710" s="62"/>
      <c r="BN710" s="62"/>
      <c r="BO710" s="62"/>
      <c r="BP710" s="62"/>
      <c r="BQ710" s="62"/>
      <c r="BR710" s="62"/>
      <c r="BS710" s="62"/>
      <c r="BT710" s="62"/>
      <c r="BU710" s="62"/>
      <c r="BV710" s="62"/>
      <c r="BW710" s="62"/>
      <c r="BX710" s="62"/>
      <c r="BY710" s="62"/>
      <c r="BZ710" s="62"/>
      <c r="CA710" s="62"/>
      <c r="CB710" s="62"/>
      <c r="CC710" s="62"/>
      <c r="CD710" s="62"/>
      <c r="CE710" s="62"/>
      <c r="CF710" s="62"/>
      <c r="CG710" s="62"/>
      <c r="CH710" s="62"/>
      <c r="CI710" s="62"/>
      <c r="CJ710" s="62"/>
      <c r="CK710" s="62"/>
      <c r="CL710" s="62"/>
      <c r="CM710" s="62"/>
      <c r="CN710" s="62"/>
      <c r="CO710" s="62"/>
      <c r="CP710" s="62"/>
      <c r="CQ710" s="62"/>
      <c r="CR710" s="62"/>
    </row>
    <row r="711" spans="1:96" ht="12.75">
      <c r="A711" s="8"/>
      <c r="B711" s="1392" t="s">
        <v>174</v>
      </c>
      <c r="C711" s="1393"/>
      <c r="D711" s="1393"/>
      <c r="E711" s="1393"/>
      <c r="F711" s="1394"/>
      <c r="G711" s="1405">
        <v>27</v>
      </c>
      <c r="H711" s="1406"/>
      <c r="I711" s="1406"/>
      <c r="J711" s="1407"/>
      <c r="K711" s="1389">
        <f>1203-83</f>
        <v>1120</v>
      </c>
      <c r="L711" s="1390"/>
      <c r="M711" s="1390"/>
      <c r="N711" s="1390"/>
      <c r="O711" s="1391"/>
      <c r="P711" s="1287">
        <f t="shared" si="26"/>
        <v>30240</v>
      </c>
      <c r="Q711" s="1288"/>
      <c r="R711" s="1288"/>
      <c r="S711" s="1288"/>
      <c r="T711" s="1289"/>
      <c r="U711" s="1389">
        <v>83</v>
      </c>
      <c r="V711" s="1390"/>
      <c r="W711" s="1390"/>
      <c r="X711" s="1391"/>
      <c r="Y711" s="1287">
        <f t="shared" si="28"/>
        <v>1203</v>
      </c>
      <c r="Z711" s="1288"/>
      <c r="AA711" s="1288"/>
      <c r="AB711" s="1288"/>
      <c r="AC711" s="1289"/>
      <c r="AD711" s="1156">
        <v>0.5</v>
      </c>
      <c r="AE711" s="1157"/>
      <c r="AF711" s="1157"/>
      <c r="AG711" s="1157"/>
      <c r="AH711" s="1158"/>
      <c r="AI711" s="1298">
        <f t="shared" si="27"/>
        <v>0.5493150684931507</v>
      </c>
      <c r="AJ711" s="1299"/>
      <c r="AK711" s="1300"/>
      <c r="AL711" s="62"/>
      <c r="AM711" s="62"/>
      <c r="AN711" s="62"/>
      <c r="AO711" s="62"/>
      <c r="AP711" s="62"/>
      <c r="AQ711" s="62"/>
      <c r="AR711" s="62"/>
      <c r="AS711" s="62"/>
      <c r="AT711" s="62"/>
      <c r="AU711" s="62"/>
      <c r="AV711" s="62"/>
      <c r="AW711" s="62"/>
      <c r="AX711" s="62"/>
      <c r="AY711" s="62"/>
      <c r="AZ711" s="62"/>
      <c r="BA711" s="62"/>
      <c r="BB711" s="62"/>
      <c r="BC711" s="62"/>
      <c r="BD711" s="62"/>
      <c r="BE711" s="62"/>
      <c r="BF711" s="62"/>
      <c r="BG711" s="62"/>
      <c r="BH711" s="62"/>
      <c r="BI711" s="62"/>
      <c r="BJ711" s="62"/>
      <c r="BK711" s="62"/>
      <c r="BL711" s="62"/>
      <c r="BM711" s="62"/>
      <c r="BN711" s="62"/>
      <c r="BO711" s="62"/>
      <c r="BP711" s="62"/>
      <c r="BQ711" s="62"/>
      <c r="BR711" s="62"/>
      <c r="BS711" s="62"/>
      <c r="BT711" s="62"/>
      <c r="BU711" s="62"/>
      <c r="BV711" s="62"/>
      <c r="BW711" s="62"/>
      <c r="BX711" s="62"/>
      <c r="BY711" s="62"/>
      <c r="BZ711" s="62"/>
      <c r="CA711" s="62"/>
      <c r="CB711" s="62"/>
      <c r="CC711" s="62"/>
      <c r="CD711" s="62"/>
      <c r="CE711" s="62"/>
      <c r="CF711" s="62"/>
      <c r="CG711" s="62"/>
      <c r="CH711" s="62"/>
      <c r="CI711" s="62"/>
      <c r="CJ711" s="62"/>
      <c r="CK711" s="62"/>
      <c r="CL711" s="62"/>
      <c r="CM711" s="62"/>
      <c r="CN711" s="62"/>
      <c r="CO711" s="62"/>
      <c r="CP711" s="62"/>
      <c r="CQ711" s="62"/>
      <c r="CR711" s="62"/>
    </row>
    <row r="712" spans="1:96" ht="12.75">
      <c r="B712" s="1392"/>
      <c r="C712" s="1393"/>
      <c r="D712" s="1393"/>
      <c r="E712" s="1393"/>
      <c r="F712" s="1394"/>
      <c r="G712" s="1405"/>
      <c r="H712" s="1406"/>
      <c r="I712" s="1406"/>
      <c r="J712" s="1407"/>
      <c r="K712" s="1210"/>
      <c r="L712" s="1210"/>
      <c r="M712" s="1210"/>
      <c r="N712" s="1210"/>
      <c r="O712" s="1210"/>
      <c r="P712" s="1122">
        <f t="shared" si="26"/>
        <v>0</v>
      </c>
      <c r="Q712" s="1122"/>
      <c r="R712" s="1122"/>
      <c r="S712" s="1122"/>
      <c r="T712" s="1122"/>
      <c r="U712" s="1389"/>
      <c r="V712" s="1390"/>
      <c r="W712" s="1390"/>
      <c r="X712" s="1391"/>
      <c r="Y712" s="1122">
        <f t="shared" si="28"/>
        <v>0</v>
      </c>
      <c r="Z712" s="1122"/>
      <c r="AA712" s="1122"/>
      <c r="AB712" s="1122"/>
      <c r="AC712" s="1122"/>
      <c r="AD712" s="1156"/>
      <c r="AE712" s="1157"/>
      <c r="AF712" s="1157"/>
      <c r="AG712" s="1157"/>
      <c r="AH712" s="1158"/>
      <c r="AI712" s="1298" t="str">
        <f t="shared" si="27"/>
        <v xml:space="preserve"> </v>
      </c>
      <c r="AJ712" s="1299"/>
      <c r="AK712" s="1300"/>
      <c r="AL712" s="62"/>
      <c r="AM712" s="62"/>
      <c r="AN712" s="62"/>
      <c r="AO712" s="62"/>
      <c r="AP712" s="62"/>
      <c r="AQ712" s="62"/>
      <c r="AR712" s="62"/>
      <c r="AS712" s="62"/>
      <c r="AT712" s="62"/>
      <c r="AU712" s="62"/>
      <c r="AV712" s="62"/>
      <c r="AW712" s="62"/>
      <c r="AX712" s="62"/>
      <c r="AY712" s="62"/>
      <c r="AZ712" s="62"/>
      <c r="BA712" s="62"/>
      <c r="BB712" s="62"/>
      <c r="BC712" s="62"/>
      <c r="BD712" s="62"/>
      <c r="BE712" s="62"/>
      <c r="BF712" s="62"/>
      <c r="BG712" s="62"/>
      <c r="BH712" s="62"/>
      <c r="BI712" s="62"/>
      <c r="BJ712" s="62"/>
      <c r="BK712" s="62"/>
      <c r="BL712" s="62"/>
      <c r="BM712" s="62"/>
      <c r="BN712" s="62"/>
      <c r="BO712" s="62"/>
      <c r="BP712" s="62"/>
      <c r="BQ712" s="62"/>
      <c r="BR712" s="62"/>
      <c r="BS712" s="62"/>
      <c r="BT712" s="62"/>
      <c r="BU712" s="62"/>
      <c r="BV712" s="62"/>
      <c r="BW712" s="62"/>
      <c r="BX712" s="62"/>
      <c r="BY712" s="62"/>
      <c r="BZ712" s="62"/>
      <c r="CA712" s="62"/>
      <c r="CB712" s="62"/>
      <c r="CC712" s="62"/>
      <c r="CD712" s="62"/>
      <c r="CE712" s="62"/>
      <c r="CF712" s="62"/>
      <c r="CG712" s="62"/>
      <c r="CH712" s="62"/>
      <c r="CI712" s="62"/>
      <c r="CJ712" s="62"/>
      <c r="CK712" s="62"/>
      <c r="CL712" s="62"/>
      <c r="CM712" s="62"/>
      <c r="CN712" s="62"/>
      <c r="CO712" s="62"/>
      <c r="CP712" s="62"/>
      <c r="CQ712" s="62"/>
      <c r="CR712" s="62"/>
    </row>
    <row r="713" spans="1:96" ht="12.75">
      <c r="B713" s="1392" t="s">
        <v>175</v>
      </c>
      <c r="C713" s="1393"/>
      <c r="D713" s="1393"/>
      <c r="E713" s="1393"/>
      <c r="F713" s="1394"/>
      <c r="G713" s="1405">
        <v>2</v>
      </c>
      <c r="H713" s="1406"/>
      <c r="I713" s="1406"/>
      <c r="J713" s="1407"/>
      <c r="K713" s="1210">
        <f>1391-101</f>
        <v>1290</v>
      </c>
      <c r="L713" s="1210"/>
      <c r="M713" s="1210"/>
      <c r="N713" s="1210"/>
      <c r="O713" s="1210"/>
      <c r="P713" s="1122">
        <f t="shared" si="26"/>
        <v>2580</v>
      </c>
      <c r="Q713" s="1122"/>
      <c r="R713" s="1122"/>
      <c r="S713" s="1122"/>
      <c r="T713" s="1122"/>
      <c r="U713" s="1389">
        <v>101</v>
      </c>
      <c r="V713" s="1390"/>
      <c r="W713" s="1390"/>
      <c r="X713" s="1391"/>
      <c r="Y713" s="1122">
        <f t="shared" si="28"/>
        <v>1391</v>
      </c>
      <c r="Z713" s="1122"/>
      <c r="AA713" s="1122"/>
      <c r="AB713" s="1122"/>
      <c r="AC713" s="1122"/>
      <c r="AD713" s="1156">
        <v>0.5</v>
      </c>
      <c r="AE713" s="1157"/>
      <c r="AF713" s="1157"/>
      <c r="AG713" s="1157"/>
      <c r="AH713" s="1158"/>
      <c r="AI713" s="1298">
        <f t="shared" si="27"/>
        <v>0.54980237154150202</v>
      </c>
      <c r="AJ713" s="1299"/>
      <c r="AK713" s="1300"/>
      <c r="AL713" s="62"/>
      <c r="AM713" s="62"/>
      <c r="AN713" s="62"/>
      <c r="AO713" s="62"/>
      <c r="AP713" s="62"/>
      <c r="AQ713" s="62"/>
      <c r="AR713" s="62"/>
      <c r="AS713" s="62"/>
      <c r="AT713" s="62"/>
      <c r="AU713" s="62"/>
      <c r="AV713" s="62"/>
      <c r="AW713" s="62"/>
      <c r="AX713" s="62"/>
      <c r="AY713" s="62"/>
      <c r="AZ713" s="62"/>
      <c r="BA713" s="62"/>
      <c r="BB713" s="62"/>
      <c r="BC713" s="62"/>
      <c r="BD713" s="62"/>
      <c r="BE713" s="62"/>
      <c r="BF713" s="62"/>
      <c r="BG713" s="62"/>
      <c r="BH713" s="62"/>
      <c r="BI713" s="62"/>
      <c r="BJ713" s="62"/>
      <c r="BK713" s="62"/>
      <c r="BL713" s="62"/>
      <c r="BM713" s="62"/>
      <c r="BN713" s="62"/>
      <c r="BO713" s="62"/>
      <c r="BP713" s="62"/>
      <c r="BQ713" s="62"/>
      <c r="BR713" s="62"/>
      <c r="BS713" s="62"/>
      <c r="BT713" s="62"/>
      <c r="BU713" s="62"/>
      <c r="BV713" s="62"/>
      <c r="BW713" s="62"/>
      <c r="BX713" s="62"/>
      <c r="BY713" s="62"/>
      <c r="BZ713" s="62"/>
      <c r="CA713" s="62"/>
      <c r="CB713" s="62"/>
      <c r="CC713" s="62"/>
      <c r="CD713" s="62"/>
      <c r="CE713" s="62"/>
      <c r="CF713" s="62"/>
      <c r="CG713" s="62"/>
      <c r="CH713" s="62"/>
      <c r="CI713" s="62"/>
      <c r="CJ713" s="62"/>
      <c r="CK713" s="62"/>
      <c r="CL713" s="62"/>
      <c r="CM713" s="62"/>
      <c r="CN713" s="62"/>
      <c r="CO713" s="62"/>
      <c r="CP713" s="62"/>
      <c r="CQ713" s="62"/>
      <c r="CR713" s="62"/>
    </row>
    <row r="714" spans="1:96" ht="12.75">
      <c r="B714" s="1392"/>
      <c r="C714" s="1393"/>
      <c r="D714" s="1393"/>
      <c r="E714" s="1393"/>
      <c r="F714" s="1394"/>
      <c r="G714" s="1405"/>
      <c r="H714" s="1406"/>
      <c r="I714" s="1406"/>
      <c r="J714" s="1407"/>
      <c r="K714" s="1210"/>
      <c r="L714" s="1210"/>
      <c r="M714" s="1210"/>
      <c r="N714" s="1210"/>
      <c r="O714" s="1210"/>
      <c r="P714" s="1122">
        <f t="shared" si="26"/>
        <v>0</v>
      </c>
      <c r="Q714" s="1122"/>
      <c r="R714" s="1122"/>
      <c r="S714" s="1122"/>
      <c r="T714" s="1122"/>
      <c r="U714" s="1389"/>
      <c r="V714" s="1390"/>
      <c r="W714" s="1390"/>
      <c r="X714" s="1391"/>
      <c r="Y714" s="1122">
        <f t="shared" si="28"/>
        <v>0</v>
      </c>
      <c r="Z714" s="1122"/>
      <c r="AA714" s="1122"/>
      <c r="AB714" s="1122"/>
      <c r="AC714" s="1122"/>
      <c r="AD714" s="1156"/>
      <c r="AE714" s="1157"/>
      <c r="AF714" s="1157"/>
      <c r="AG714" s="1157"/>
      <c r="AH714" s="1158"/>
      <c r="AI714" s="1298" t="str">
        <f t="shared" si="27"/>
        <v xml:space="preserve"> </v>
      </c>
      <c r="AJ714" s="1299"/>
      <c r="AK714" s="1300"/>
      <c r="AL714" s="62"/>
      <c r="AM714" s="62"/>
      <c r="AN714" s="62"/>
      <c r="AO714" s="62"/>
      <c r="AP714" s="62"/>
      <c r="AQ714" s="62"/>
      <c r="AR714" s="62"/>
      <c r="AS714" s="62"/>
      <c r="AT714" s="62"/>
      <c r="AU714" s="62"/>
      <c r="AV714" s="62"/>
      <c r="AW714" s="62"/>
      <c r="AX714" s="62"/>
      <c r="AY714" s="62"/>
      <c r="AZ714" s="62"/>
      <c r="BA714" s="62"/>
      <c r="BB714" s="62"/>
      <c r="BC714" s="62"/>
      <c r="BD714" s="62"/>
      <c r="BE714" s="62"/>
      <c r="BF714" s="62"/>
      <c r="BG714" s="62"/>
      <c r="BH714" s="62"/>
      <c r="BI714" s="62"/>
      <c r="BJ714" s="62"/>
      <c r="BK714" s="62"/>
      <c r="BL714" s="62"/>
      <c r="BM714" s="62"/>
      <c r="BN714" s="62"/>
      <c r="BO714" s="62"/>
      <c r="BP714" s="62"/>
      <c r="BQ714" s="62"/>
      <c r="BR714" s="62"/>
      <c r="BS714" s="62"/>
      <c r="BT714" s="62"/>
      <c r="BU714" s="62"/>
      <c r="BV714" s="62"/>
      <c r="BW714" s="62"/>
      <c r="BX714" s="62"/>
      <c r="BY714" s="62"/>
      <c r="BZ714" s="62"/>
      <c r="CA714" s="62"/>
      <c r="CB714" s="62"/>
      <c r="CC714" s="62"/>
      <c r="CD714" s="62"/>
      <c r="CE714" s="62"/>
      <c r="CF714" s="62"/>
      <c r="CG714" s="62"/>
      <c r="CH714" s="62"/>
      <c r="CI714" s="62"/>
      <c r="CJ714" s="62"/>
      <c r="CK714" s="62"/>
      <c r="CL714" s="62"/>
      <c r="CM714" s="62"/>
      <c r="CN714" s="62"/>
      <c r="CO714" s="62"/>
      <c r="CP714" s="62"/>
      <c r="CQ714" s="62"/>
      <c r="CR714" s="62"/>
    </row>
    <row r="715" spans="1:96" ht="12.75">
      <c r="B715" s="1392"/>
      <c r="C715" s="1393"/>
      <c r="D715" s="1393"/>
      <c r="E715" s="1393"/>
      <c r="F715" s="1394"/>
      <c r="G715" s="1405"/>
      <c r="H715" s="1406"/>
      <c r="I715" s="1406"/>
      <c r="J715" s="1407"/>
      <c r="K715" s="1210"/>
      <c r="L715" s="1210"/>
      <c r="M715" s="1210"/>
      <c r="N715" s="1210"/>
      <c r="O715" s="1210"/>
      <c r="P715" s="1122">
        <f t="shared" si="26"/>
        <v>0</v>
      </c>
      <c r="Q715" s="1122"/>
      <c r="R715" s="1122"/>
      <c r="S715" s="1122"/>
      <c r="T715" s="1122"/>
      <c r="U715" s="1389"/>
      <c r="V715" s="1390"/>
      <c r="W715" s="1390"/>
      <c r="X715" s="1391"/>
      <c r="Y715" s="1122">
        <f t="shared" si="28"/>
        <v>0</v>
      </c>
      <c r="Z715" s="1122"/>
      <c r="AA715" s="1122"/>
      <c r="AB715" s="1122"/>
      <c r="AC715" s="1122"/>
      <c r="AD715" s="1156"/>
      <c r="AE715" s="1157"/>
      <c r="AF715" s="1157"/>
      <c r="AG715" s="1157"/>
      <c r="AH715" s="1158"/>
      <c r="AI715" s="1298" t="str">
        <f t="shared" si="27"/>
        <v xml:space="preserve"> </v>
      </c>
      <c r="AJ715" s="1299"/>
      <c r="AK715" s="1300"/>
      <c r="AL715" s="62"/>
      <c r="AM715" s="62"/>
      <c r="AN715" s="62"/>
      <c r="AO715" s="62"/>
      <c r="AP715" s="62"/>
      <c r="AQ715" s="62"/>
      <c r="AR715" s="62"/>
      <c r="AS715" s="62"/>
      <c r="AT715" s="62"/>
      <c r="AU715" s="62"/>
      <c r="AV715" s="62"/>
      <c r="AW715" s="62"/>
      <c r="AX715" s="62"/>
      <c r="AY715" s="62"/>
      <c r="AZ715" s="62"/>
      <c r="BA715" s="62"/>
      <c r="BB715" s="62"/>
      <c r="BC715" s="62"/>
      <c r="BD715" s="62"/>
      <c r="BE715" s="62"/>
      <c r="BF715" s="62"/>
      <c r="BG715" s="62"/>
      <c r="BH715" s="62"/>
      <c r="BI715" s="62"/>
      <c r="BJ715" s="62"/>
      <c r="BK715" s="62"/>
      <c r="BL715" s="62"/>
      <c r="BM715" s="62"/>
      <c r="BN715" s="62"/>
      <c r="BO715" s="62"/>
      <c r="BP715" s="62"/>
      <c r="BQ715" s="62"/>
      <c r="BR715" s="62"/>
      <c r="BS715" s="62"/>
      <c r="BT715" s="62"/>
      <c r="BU715" s="62"/>
      <c r="BV715" s="62"/>
      <c r="BW715" s="62"/>
      <c r="BX715" s="62"/>
      <c r="BY715" s="62"/>
      <c r="BZ715" s="62"/>
      <c r="CA715" s="62"/>
      <c r="CB715" s="62"/>
      <c r="CC715" s="62"/>
      <c r="CD715" s="62"/>
      <c r="CE715" s="62"/>
      <c r="CF715" s="62"/>
      <c r="CG715" s="62"/>
      <c r="CH715" s="62"/>
      <c r="CI715" s="62"/>
      <c r="CJ715" s="62"/>
      <c r="CK715" s="62"/>
      <c r="CL715" s="62"/>
      <c r="CM715" s="62"/>
      <c r="CN715" s="62"/>
      <c r="CO715" s="62"/>
      <c r="CP715" s="62"/>
      <c r="CQ715" s="62"/>
      <c r="CR715" s="62"/>
    </row>
    <row r="716" spans="1:96" ht="12.75">
      <c r="B716" s="1392"/>
      <c r="C716" s="1393"/>
      <c r="D716" s="1393"/>
      <c r="E716" s="1393"/>
      <c r="F716" s="1394"/>
      <c r="G716" s="1405"/>
      <c r="H716" s="1406"/>
      <c r="I716" s="1406"/>
      <c r="J716" s="1407"/>
      <c r="K716" s="1210"/>
      <c r="L716" s="1210"/>
      <c r="M716" s="1210"/>
      <c r="N716" s="1210"/>
      <c r="O716" s="1210"/>
      <c r="P716" s="1122">
        <f t="shared" si="26"/>
        <v>0</v>
      </c>
      <c r="Q716" s="1122"/>
      <c r="R716" s="1122"/>
      <c r="S716" s="1122"/>
      <c r="T716" s="1122"/>
      <c r="U716" s="1389"/>
      <c r="V716" s="1390"/>
      <c r="W716" s="1390"/>
      <c r="X716" s="1391"/>
      <c r="Y716" s="1122">
        <f t="shared" si="28"/>
        <v>0</v>
      </c>
      <c r="Z716" s="1122"/>
      <c r="AA716" s="1122"/>
      <c r="AB716" s="1122"/>
      <c r="AC716" s="1122"/>
      <c r="AD716" s="1156"/>
      <c r="AE716" s="1157"/>
      <c r="AF716" s="1157"/>
      <c r="AG716" s="1157"/>
      <c r="AH716" s="1158"/>
      <c r="AI716" s="1298" t="str">
        <f t="shared" si="27"/>
        <v xml:space="preserve"> </v>
      </c>
      <c r="AJ716" s="1299"/>
      <c r="AK716" s="1300"/>
      <c r="AL716" s="62"/>
      <c r="AM716" s="62"/>
      <c r="AN716" s="62"/>
      <c r="AO716" s="62"/>
      <c r="AP716" s="62"/>
      <c r="AQ716" s="62"/>
      <c r="AR716" s="62"/>
      <c r="AS716" s="62"/>
      <c r="AT716" s="62"/>
      <c r="AU716" s="62"/>
      <c r="AV716" s="62"/>
      <c r="AW716" s="62"/>
      <c r="AX716" s="62"/>
      <c r="AY716" s="62"/>
      <c r="AZ716" s="62"/>
      <c r="BA716" s="62"/>
      <c r="BB716" s="62"/>
      <c r="BC716" s="62"/>
      <c r="BD716" s="62"/>
      <c r="BE716" s="62"/>
      <c r="BF716" s="62"/>
      <c r="BG716" s="62"/>
      <c r="BH716" s="62"/>
      <c r="BI716" s="62"/>
      <c r="BJ716" s="62"/>
      <c r="BK716" s="62"/>
      <c r="BL716" s="62"/>
      <c r="BM716" s="62"/>
      <c r="BN716" s="62"/>
      <c r="BO716" s="62"/>
      <c r="BP716" s="62"/>
      <c r="BQ716" s="62"/>
      <c r="BR716" s="62"/>
      <c r="BS716" s="62"/>
      <c r="BT716" s="62"/>
      <c r="BU716" s="62"/>
      <c r="BV716" s="62"/>
      <c r="BW716" s="62"/>
      <c r="BX716" s="62"/>
      <c r="BY716" s="62"/>
      <c r="BZ716" s="62"/>
      <c r="CA716" s="62"/>
      <c r="CB716" s="62"/>
      <c r="CC716" s="62"/>
      <c r="CD716" s="62"/>
      <c r="CE716" s="62"/>
      <c r="CF716" s="62"/>
      <c r="CG716" s="62"/>
      <c r="CH716" s="62"/>
      <c r="CI716" s="62"/>
      <c r="CJ716" s="62"/>
      <c r="CK716" s="62"/>
      <c r="CL716" s="62"/>
      <c r="CM716" s="62"/>
      <c r="CN716" s="62"/>
      <c r="CO716" s="62"/>
      <c r="CP716" s="62"/>
      <c r="CQ716" s="62"/>
      <c r="CR716" s="62"/>
    </row>
    <row r="717" spans="1:96" ht="12.75">
      <c r="B717" s="1392"/>
      <c r="C717" s="1393"/>
      <c r="D717" s="1393"/>
      <c r="E717" s="1393"/>
      <c r="F717" s="1394"/>
      <c r="G717" s="1405"/>
      <c r="H717" s="1406"/>
      <c r="I717" s="1406"/>
      <c r="J717" s="1407"/>
      <c r="K717" s="1210"/>
      <c r="L717" s="1210"/>
      <c r="M717" s="1210"/>
      <c r="N717" s="1210"/>
      <c r="O717" s="1210"/>
      <c r="P717" s="1122">
        <f t="shared" si="26"/>
        <v>0</v>
      </c>
      <c r="Q717" s="1122"/>
      <c r="R717" s="1122"/>
      <c r="S717" s="1122"/>
      <c r="T717" s="1122"/>
      <c r="U717" s="1389"/>
      <c r="V717" s="1390"/>
      <c r="W717" s="1390"/>
      <c r="X717" s="1391"/>
      <c r="Y717" s="1122">
        <f t="shared" si="28"/>
        <v>0</v>
      </c>
      <c r="Z717" s="1122"/>
      <c r="AA717" s="1122"/>
      <c r="AB717" s="1122"/>
      <c r="AC717" s="1122"/>
      <c r="AD717" s="1156"/>
      <c r="AE717" s="1157"/>
      <c r="AF717" s="1157"/>
      <c r="AG717" s="1157"/>
      <c r="AH717" s="1158"/>
      <c r="AI717" s="1298" t="str">
        <f t="shared" si="27"/>
        <v xml:space="preserve"> </v>
      </c>
      <c r="AJ717" s="1299"/>
      <c r="AK717" s="1300"/>
      <c r="AL717" s="62"/>
      <c r="AM717" s="62"/>
      <c r="AN717" s="62"/>
      <c r="AO717" s="62"/>
      <c r="AP717" s="62"/>
      <c r="AQ717" s="62"/>
      <c r="AR717" s="62"/>
      <c r="AS717" s="62"/>
      <c r="AT717" s="62"/>
      <c r="AU717" s="62"/>
      <c r="AV717" s="62"/>
      <c r="AW717" s="62"/>
      <c r="AX717" s="62"/>
      <c r="AY717" s="62"/>
      <c r="AZ717" s="62"/>
      <c r="BA717" s="62"/>
      <c r="BB717" s="62"/>
      <c r="BC717" s="62"/>
      <c r="BD717" s="62"/>
      <c r="BE717" s="62"/>
      <c r="BF717" s="62"/>
      <c r="BG717" s="62"/>
      <c r="BH717" s="62"/>
      <c r="BI717" s="62"/>
      <c r="BJ717" s="62"/>
      <c r="BK717" s="62"/>
      <c r="BL717" s="62"/>
      <c r="BM717" s="62"/>
      <c r="BN717" s="62"/>
      <c r="BO717" s="62"/>
      <c r="BP717" s="62"/>
      <c r="BQ717" s="62"/>
      <c r="BR717" s="62"/>
      <c r="BS717" s="62"/>
      <c r="BT717" s="62"/>
      <c r="BU717" s="62"/>
      <c r="BV717" s="62"/>
      <c r="BW717" s="62"/>
      <c r="BX717" s="62"/>
      <c r="BY717" s="62"/>
      <c r="BZ717" s="62"/>
      <c r="CA717" s="62"/>
      <c r="CB717" s="62"/>
      <c r="CC717" s="62"/>
      <c r="CD717" s="62"/>
      <c r="CE717" s="62"/>
      <c r="CF717" s="62"/>
      <c r="CG717" s="62"/>
      <c r="CH717" s="62"/>
      <c r="CI717" s="62"/>
      <c r="CJ717" s="62"/>
      <c r="CK717" s="62"/>
      <c r="CL717" s="62"/>
      <c r="CM717" s="62"/>
      <c r="CN717" s="62"/>
      <c r="CO717" s="62"/>
      <c r="CP717" s="62"/>
      <c r="CQ717" s="62"/>
      <c r="CR717" s="62"/>
    </row>
    <row r="718" spans="1:96" ht="12.75">
      <c r="A718" s="8"/>
      <c r="B718" s="1392"/>
      <c r="C718" s="1393"/>
      <c r="D718" s="1393"/>
      <c r="E718" s="1393"/>
      <c r="F718" s="1394"/>
      <c r="G718" s="1405"/>
      <c r="H718" s="1406"/>
      <c r="I718" s="1406"/>
      <c r="J718" s="1407"/>
      <c r="K718" s="1545"/>
      <c r="L718" s="1545"/>
      <c r="M718" s="1545"/>
      <c r="N718" s="1545"/>
      <c r="O718" s="1545"/>
      <c r="P718" s="1546">
        <f t="shared" si="26"/>
        <v>0</v>
      </c>
      <c r="Q718" s="1546"/>
      <c r="R718" s="1546"/>
      <c r="S718" s="1546"/>
      <c r="T718" s="1546"/>
      <c r="U718" s="1389"/>
      <c r="V718" s="1390"/>
      <c r="W718" s="1390"/>
      <c r="X718" s="1391"/>
      <c r="Y718" s="1546">
        <f t="shared" si="28"/>
        <v>0</v>
      </c>
      <c r="Z718" s="1546"/>
      <c r="AA718" s="1546"/>
      <c r="AB718" s="1546"/>
      <c r="AC718" s="1546"/>
      <c r="AD718" s="1156"/>
      <c r="AE718" s="1157"/>
      <c r="AF718" s="1157"/>
      <c r="AG718" s="1157"/>
      <c r="AH718" s="1158"/>
      <c r="AI718" s="1298" t="str">
        <f t="shared" si="27"/>
        <v xml:space="preserve"> </v>
      </c>
      <c r="AJ718" s="1299"/>
      <c r="AK718" s="1300"/>
      <c r="AL718" s="62"/>
      <c r="AM718" s="62"/>
      <c r="AN718" s="62"/>
      <c r="AO718" s="62"/>
      <c r="AP718" s="62"/>
      <c r="AQ718" s="62"/>
      <c r="AR718" s="62"/>
      <c r="AS718" s="62"/>
      <c r="AT718" s="62"/>
      <c r="AU718" s="62"/>
      <c r="AV718" s="62"/>
      <c r="AW718" s="62"/>
      <c r="AX718" s="62"/>
      <c r="AY718" s="62"/>
      <c r="AZ718" s="62"/>
      <c r="BA718" s="62"/>
      <c r="BB718" s="62"/>
      <c r="BC718" s="62"/>
      <c r="BD718" s="62"/>
      <c r="BE718" s="62"/>
      <c r="BF718" s="62"/>
      <c r="BG718" s="62"/>
      <c r="BH718" s="62"/>
      <c r="BI718" s="62"/>
      <c r="BJ718" s="62"/>
      <c r="BK718" s="62"/>
      <c r="BL718" s="62"/>
      <c r="BM718" s="62"/>
      <c r="BN718" s="62"/>
      <c r="BO718" s="62"/>
      <c r="BP718" s="62"/>
      <c r="BQ718" s="62"/>
      <c r="BR718" s="62"/>
      <c r="BS718" s="62"/>
      <c r="BT718" s="62"/>
      <c r="BU718" s="62"/>
      <c r="BV718" s="62"/>
      <c r="BW718" s="62"/>
      <c r="BX718" s="62"/>
      <c r="BY718" s="62"/>
      <c r="BZ718" s="62"/>
      <c r="CA718" s="62"/>
      <c r="CB718" s="62"/>
      <c r="CC718" s="62"/>
      <c r="CD718" s="62"/>
      <c r="CE718" s="62"/>
      <c r="CF718" s="62"/>
      <c r="CG718" s="62"/>
      <c r="CH718" s="62"/>
      <c r="CI718" s="62"/>
      <c r="CJ718" s="62"/>
      <c r="CK718" s="62"/>
      <c r="CL718" s="62"/>
      <c r="CM718" s="62"/>
      <c r="CN718" s="62"/>
      <c r="CO718" s="62"/>
      <c r="CP718" s="62"/>
      <c r="CQ718" s="62"/>
      <c r="CR718" s="62"/>
    </row>
    <row r="719" spans="1:96" ht="12.75">
      <c r="A719" s="8"/>
      <c r="B719" s="1392"/>
      <c r="C719" s="1393"/>
      <c r="D719" s="1393"/>
      <c r="E719" s="1393"/>
      <c r="F719" s="1394"/>
      <c r="G719" s="1405"/>
      <c r="H719" s="1406"/>
      <c r="I719" s="1406"/>
      <c r="J719" s="1407"/>
      <c r="K719" s="1210"/>
      <c r="L719" s="1210"/>
      <c r="M719" s="1210"/>
      <c r="N719" s="1210"/>
      <c r="O719" s="1210"/>
      <c r="P719" s="1122">
        <f t="shared" si="26"/>
        <v>0</v>
      </c>
      <c r="Q719" s="1122"/>
      <c r="R719" s="1122"/>
      <c r="S719" s="1122"/>
      <c r="T719" s="1122"/>
      <c r="U719" s="1389"/>
      <c r="V719" s="1390"/>
      <c r="W719" s="1390"/>
      <c r="X719" s="1391"/>
      <c r="Y719" s="1122">
        <f t="shared" si="28"/>
        <v>0</v>
      </c>
      <c r="Z719" s="1122"/>
      <c r="AA719" s="1122"/>
      <c r="AB719" s="1122"/>
      <c r="AC719" s="1122"/>
      <c r="AD719" s="1156"/>
      <c r="AE719" s="1157"/>
      <c r="AF719" s="1157"/>
      <c r="AG719" s="1157"/>
      <c r="AH719" s="1158"/>
      <c r="AI719" s="1298" t="str">
        <f t="shared" si="27"/>
        <v xml:space="preserve"> </v>
      </c>
      <c r="AJ719" s="1299"/>
      <c r="AK719" s="1300"/>
      <c r="AL719" s="62"/>
      <c r="AM719" s="62"/>
      <c r="AN719" s="62"/>
      <c r="AO719" s="62"/>
      <c r="AP719" s="62"/>
      <c r="AQ719" s="62"/>
      <c r="AR719" s="62"/>
      <c r="AS719" s="62"/>
      <c r="AT719" s="62"/>
      <c r="AU719" s="62"/>
      <c r="AV719" s="62"/>
      <c r="AW719" s="62"/>
      <c r="AX719" s="62"/>
      <c r="AY719" s="62"/>
      <c r="AZ719" s="62"/>
      <c r="BA719" s="62"/>
      <c r="BB719" s="62"/>
      <c r="BC719" s="62"/>
      <c r="BD719" s="62"/>
      <c r="BE719" s="62"/>
      <c r="BF719" s="62"/>
      <c r="BG719" s="62"/>
      <c r="BH719" s="62"/>
      <c r="BI719" s="62"/>
      <c r="BJ719" s="62"/>
      <c r="BK719" s="62"/>
      <c r="BL719" s="62"/>
      <c r="BM719" s="62"/>
      <c r="BN719" s="62"/>
      <c r="BO719" s="62"/>
      <c r="BP719" s="62"/>
      <c r="BQ719" s="62"/>
      <c r="BR719" s="62"/>
      <c r="BS719" s="62"/>
      <c r="BT719" s="62"/>
      <c r="BU719" s="62"/>
      <c r="BV719" s="62"/>
      <c r="BW719" s="62"/>
      <c r="BX719" s="62"/>
      <c r="BY719" s="62"/>
      <c r="BZ719" s="62"/>
      <c r="CA719" s="62"/>
      <c r="CB719" s="62"/>
      <c r="CC719" s="62"/>
      <c r="CD719" s="62"/>
      <c r="CE719" s="62"/>
      <c r="CF719" s="62"/>
      <c r="CG719" s="62"/>
      <c r="CH719" s="62"/>
      <c r="CI719" s="62"/>
      <c r="CJ719" s="62"/>
      <c r="CK719" s="62"/>
      <c r="CL719" s="62"/>
      <c r="CM719" s="62"/>
      <c r="CN719" s="62"/>
      <c r="CO719" s="62"/>
      <c r="CP719" s="62"/>
      <c r="CQ719" s="62"/>
      <c r="CR719" s="62"/>
    </row>
    <row r="720" spans="1:96" ht="12.75">
      <c r="A720" s="8"/>
      <c r="B720" s="1392"/>
      <c r="C720" s="1393"/>
      <c r="D720" s="1393"/>
      <c r="E720" s="1393"/>
      <c r="F720" s="1394"/>
      <c r="G720" s="1405"/>
      <c r="H720" s="1406"/>
      <c r="I720" s="1406"/>
      <c r="J720" s="1407"/>
      <c r="K720" s="1210"/>
      <c r="L720" s="1210"/>
      <c r="M720" s="1210"/>
      <c r="N720" s="1210"/>
      <c r="O720" s="1210"/>
      <c r="P720" s="1122">
        <f t="shared" si="26"/>
        <v>0</v>
      </c>
      <c r="Q720" s="1122"/>
      <c r="R720" s="1122"/>
      <c r="S720" s="1122"/>
      <c r="T720" s="1122"/>
      <c r="U720" s="1389">
        <v>0</v>
      </c>
      <c r="V720" s="1390"/>
      <c r="W720" s="1390"/>
      <c r="X720" s="1391"/>
      <c r="Y720" s="1122">
        <f t="shared" si="28"/>
        <v>0</v>
      </c>
      <c r="Z720" s="1122"/>
      <c r="AA720" s="1122"/>
      <c r="AB720" s="1122"/>
      <c r="AC720" s="1122"/>
      <c r="AD720" s="1156">
        <v>0</v>
      </c>
      <c r="AE720" s="1157"/>
      <c r="AF720" s="1157"/>
      <c r="AG720" s="1157"/>
      <c r="AH720" s="1158"/>
      <c r="AI720" s="1298" t="str">
        <f t="shared" si="27"/>
        <v xml:space="preserve"> </v>
      </c>
      <c r="AJ720" s="1299"/>
      <c r="AK720" s="1300"/>
      <c r="AL720" s="62"/>
      <c r="AM720" s="62"/>
      <c r="AN720" s="62"/>
      <c r="AO720" s="62"/>
      <c r="AP720" s="62"/>
      <c r="AQ720" s="62"/>
      <c r="AR720" s="62"/>
      <c r="AS720" s="62"/>
      <c r="AT720" s="62"/>
      <c r="AU720" s="62"/>
      <c r="AV720" s="62"/>
      <c r="AW720" s="62"/>
      <c r="AX720" s="62"/>
      <c r="AY720" s="62"/>
      <c r="AZ720" s="62"/>
      <c r="BA720" s="62"/>
      <c r="BB720" s="62"/>
      <c r="BC720" s="62"/>
      <c r="BD720" s="62"/>
      <c r="BE720" s="62"/>
      <c r="BF720" s="62"/>
      <c r="BG720" s="62"/>
      <c r="BH720" s="62"/>
      <c r="BI720" s="62"/>
      <c r="BJ720" s="62"/>
      <c r="BK720" s="62"/>
      <c r="BL720" s="62"/>
      <c r="BM720" s="62"/>
      <c r="BN720" s="62"/>
      <c r="BO720" s="62"/>
      <c r="BP720" s="62"/>
      <c r="BQ720" s="62"/>
      <c r="BR720" s="62"/>
      <c r="BS720" s="62"/>
      <c r="BT720" s="62"/>
      <c r="BU720" s="62"/>
      <c r="BV720" s="62"/>
      <c r="BW720" s="62"/>
      <c r="BX720" s="62"/>
      <c r="BY720" s="62"/>
      <c r="BZ720" s="62"/>
      <c r="CA720" s="62"/>
      <c r="CB720" s="62"/>
      <c r="CC720" s="62"/>
      <c r="CD720" s="62"/>
      <c r="CE720" s="62"/>
      <c r="CF720" s="62"/>
      <c r="CG720" s="62"/>
      <c r="CH720" s="62"/>
      <c r="CI720" s="62"/>
      <c r="CJ720" s="62"/>
      <c r="CK720" s="62"/>
      <c r="CL720" s="62"/>
      <c r="CM720" s="62"/>
      <c r="CN720" s="62"/>
      <c r="CO720" s="62"/>
      <c r="CP720" s="62"/>
      <c r="CQ720" s="62"/>
      <c r="CR720" s="62"/>
    </row>
    <row r="721" spans="2:96" ht="12.75">
      <c r="B721" s="1392"/>
      <c r="C721" s="1393"/>
      <c r="D721" s="1393"/>
      <c r="E721" s="1393"/>
      <c r="F721" s="1394"/>
      <c r="G721" s="1405"/>
      <c r="H721" s="1406"/>
      <c r="I721" s="1406"/>
      <c r="J721" s="1407"/>
      <c r="K721" s="1210"/>
      <c r="L721" s="1210"/>
      <c r="M721" s="1210"/>
      <c r="N721" s="1210"/>
      <c r="O721" s="1210"/>
      <c r="P721" s="1122">
        <f t="shared" si="26"/>
        <v>0</v>
      </c>
      <c r="Q721" s="1122"/>
      <c r="R721" s="1122"/>
      <c r="S721" s="1122"/>
      <c r="T721" s="1122"/>
      <c r="U721" s="1389">
        <v>0</v>
      </c>
      <c r="V721" s="1390"/>
      <c r="W721" s="1390"/>
      <c r="X721" s="1391"/>
      <c r="Y721" s="1122">
        <f t="shared" si="28"/>
        <v>0</v>
      </c>
      <c r="Z721" s="1122"/>
      <c r="AA721" s="1122"/>
      <c r="AB721" s="1122"/>
      <c r="AC721" s="1122"/>
      <c r="AD721" s="1156">
        <v>0</v>
      </c>
      <c r="AE721" s="1157"/>
      <c r="AF721" s="1157"/>
      <c r="AG721" s="1157"/>
      <c r="AH721" s="1158"/>
      <c r="AI721" s="1298" t="str">
        <f t="shared" si="27"/>
        <v xml:space="preserve"> </v>
      </c>
      <c r="AJ721" s="1299"/>
      <c r="AK721" s="1300"/>
      <c r="AL721" s="62"/>
      <c r="AM721" s="62"/>
      <c r="AN721" s="62"/>
      <c r="AO721" s="62"/>
      <c r="AP721" s="62"/>
      <c r="AQ721" s="62"/>
      <c r="AR721" s="62"/>
      <c r="AS721" s="62"/>
      <c r="AT721" s="62"/>
      <c r="AU721" s="62"/>
      <c r="AV721" s="62"/>
      <c r="AW721" s="62"/>
      <c r="AX721" s="62"/>
      <c r="AY721" s="62"/>
      <c r="AZ721" s="62"/>
      <c r="BA721" s="62"/>
      <c r="BB721" s="62"/>
      <c r="BC721" s="62"/>
      <c r="BD721" s="62"/>
      <c r="BE721" s="62"/>
      <c r="BF721" s="62"/>
      <c r="BG721" s="62"/>
      <c r="BH721" s="62"/>
      <c r="BI721" s="62"/>
      <c r="BJ721" s="62"/>
      <c r="BK721" s="62"/>
      <c r="BL721" s="62"/>
      <c r="BM721" s="62"/>
      <c r="BN721" s="62"/>
      <c r="BO721" s="62"/>
      <c r="BP721" s="62"/>
      <c r="BQ721" s="62"/>
      <c r="BR721" s="62"/>
      <c r="BS721" s="62"/>
      <c r="BT721" s="62"/>
      <c r="BU721" s="62"/>
      <c r="BV721" s="62"/>
      <c r="BW721" s="62"/>
      <c r="BX721" s="62"/>
      <c r="BY721" s="62"/>
      <c r="BZ721" s="62"/>
      <c r="CA721" s="62"/>
      <c r="CB721" s="62"/>
      <c r="CC721" s="62"/>
      <c r="CD721" s="62"/>
      <c r="CE721" s="62"/>
      <c r="CF721" s="62"/>
      <c r="CG721" s="62"/>
      <c r="CH721" s="62"/>
      <c r="CI721" s="62"/>
      <c r="CJ721" s="62"/>
      <c r="CK721" s="62"/>
      <c r="CL721" s="62"/>
      <c r="CM721" s="62"/>
      <c r="CN721" s="62"/>
      <c r="CO721" s="62"/>
      <c r="CP721" s="62"/>
      <c r="CQ721" s="62"/>
      <c r="CR721" s="62"/>
    </row>
    <row r="722" spans="2:96" ht="12.75">
      <c r="B722" s="1392"/>
      <c r="C722" s="1393"/>
      <c r="D722" s="1393"/>
      <c r="E722" s="1393"/>
      <c r="F722" s="1394"/>
      <c r="G722" s="1405"/>
      <c r="H722" s="1406"/>
      <c r="I722" s="1406"/>
      <c r="J722" s="1407"/>
      <c r="K722" s="1210"/>
      <c r="L722" s="1210"/>
      <c r="M722" s="1210"/>
      <c r="N722" s="1210"/>
      <c r="O722" s="1210"/>
      <c r="P722" s="1122">
        <f t="shared" si="26"/>
        <v>0</v>
      </c>
      <c r="Q722" s="1122"/>
      <c r="R722" s="1122"/>
      <c r="S722" s="1122"/>
      <c r="T722" s="1122"/>
      <c r="U722" s="1389">
        <v>0</v>
      </c>
      <c r="V722" s="1390"/>
      <c r="W722" s="1390"/>
      <c r="X722" s="1391"/>
      <c r="Y722" s="1122">
        <f t="shared" si="28"/>
        <v>0</v>
      </c>
      <c r="Z722" s="1122"/>
      <c r="AA722" s="1122"/>
      <c r="AB722" s="1122"/>
      <c r="AC722" s="1122"/>
      <c r="AD722" s="1156">
        <v>0</v>
      </c>
      <c r="AE722" s="1157"/>
      <c r="AF722" s="1157"/>
      <c r="AG722" s="1157"/>
      <c r="AH722" s="1158"/>
      <c r="AI722" s="1298" t="str">
        <f t="shared" si="27"/>
        <v xml:space="preserve"> </v>
      </c>
      <c r="AJ722" s="1299"/>
      <c r="AK722" s="1300"/>
      <c r="AL722" s="62"/>
      <c r="AM722" s="62"/>
      <c r="AN722" s="62"/>
      <c r="AO722" s="62"/>
      <c r="AP722" s="62"/>
      <c r="AQ722" s="62"/>
      <c r="AR722" s="62"/>
      <c r="AS722" s="62"/>
      <c r="AT722" s="62"/>
      <c r="AU722" s="62"/>
      <c r="AV722" s="62"/>
      <c r="AW722" s="62"/>
      <c r="AX722" s="62"/>
      <c r="AY722" s="62"/>
      <c r="AZ722" s="62"/>
      <c r="BA722" s="62"/>
      <c r="BB722" s="62"/>
      <c r="BC722" s="62"/>
      <c r="BD722" s="62"/>
      <c r="BE722" s="62"/>
      <c r="BF722" s="62"/>
      <c r="BG722" s="62"/>
      <c r="BH722" s="62"/>
      <c r="BI722" s="62"/>
      <c r="BJ722" s="62"/>
      <c r="BK722" s="62"/>
      <c r="BL722" s="62"/>
      <c r="BM722" s="62"/>
      <c r="BN722" s="62"/>
      <c r="BO722" s="62"/>
      <c r="BP722" s="62"/>
      <c r="BQ722" s="62"/>
      <c r="BR722" s="62"/>
      <c r="BS722" s="62"/>
      <c r="BT722" s="62"/>
      <c r="BU722" s="62"/>
      <c r="BV722" s="62"/>
      <c r="BW722" s="62"/>
      <c r="BX722" s="62"/>
      <c r="BY722" s="62"/>
      <c r="BZ722" s="62"/>
      <c r="CA722" s="62"/>
      <c r="CB722" s="62"/>
      <c r="CC722" s="62"/>
      <c r="CD722" s="62"/>
      <c r="CE722" s="62"/>
      <c r="CF722" s="62"/>
      <c r="CG722" s="62"/>
      <c r="CH722" s="62"/>
      <c r="CI722" s="62"/>
      <c r="CJ722" s="62"/>
      <c r="CK722" s="62"/>
      <c r="CL722" s="62"/>
      <c r="CM722" s="62"/>
      <c r="CN722" s="62"/>
      <c r="CO722" s="62"/>
      <c r="CP722" s="62"/>
      <c r="CQ722" s="62"/>
      <c r="CR722" s="62"/>
    </row>
    <row r="723" spans="2:96" ht="12.75">
      <c r="B723" s="1392"/>
      <c r="C723" s="1393"/>
      <c r="D723" s="1393"/>
      <c r="E723" s="1393"/>
      <c r="F723" s="1394"/>
      <c r="G723" s="1405"/>
      <c r="H723" s="1406"/>
      <c r="I723" s="1406"/>
      <c r="J723" s="1407"/>
      <c r="K723" s="1210"/>
      <c r="L723" s="1210"/>
      <c r="M723" s="1210"/>
      <c r="N723" s="1210"/>
      <c r="O723" s="1210"/>
      <c r="P723" s="1122">
        <f t="shared" si="26"/>
        <v>0</v>
      </c>
      <c r="Q723" s="1122"/>
      <c r="R723" s="1122"/>
      <c r="S723" s="1122"/>
      <c r="T723" s="1122"/>
      <c r="U723" s="1389">
        <v>0</v>
      </c>
      <c r="V723" s="1390"/>
      <c r="W723" s="1390"/>
      <c r="X723" s="1391"/>
      <c r="Y723" s="1122">
        <f t="shared" si="28"/>
        <v>0</v>
      </c>
      <c r="Z723" s="1122"/>
      <c r="AA723" s="1122"/>
      <c r="AB723" s="1122"/>
      <c r="AC723" s="1122"/>
      <c r="AD723" s="1156">
        <v>0</v>
      </c>
      <c r="AE723" s="1157"/>
      <c r="AF723" s="1157"/>
      <c r="AG723" s="1157"/>
      <c r="AH723" s="1158"/>
      <c r="AI723" s="1298" t="str">
        <f t="shared" si="27"/>
        <v xml:space="preserve"> </v>
      </c>
      <c r="AJ723" s="1299"/>
      <c r="AK723" s="1300"/>
      <c r="AL723" s="62"/>
      <c r="AM723" s="62"/>
      <c r="AN723" s="62"/>
      <c r="AO723" s="62"/>
      <c r="AP723" s="62"/>
      <c r="AQ723" s="62"/>
      <c r="AR723" s="62"/>
      <c r="AS723" s="62"/>
      <c r="AT723" s="62"/>
      <c r="AU723" s="62"/>
      <c r="AV723" s="62"/>
      <c r="AW723" s="62"/>
      <c r="AX723" s="62"/>
      <c r="AY723" s="62"/>
      <c r="AZ723" s="62"/>
      <c r="BA723" s="62"/>
      <c r="BB723" s="62"/>
      <c r="BC723" s="62"/>
      <c r="BD723" s="62"/>
      <c r="BE723" s="62"/>
      <c r="BF723" s="62"/>
      <c r="BG723" s="62"/>
      <c r="BH723" s="62"/>
      <c r="BI723" s="62"/>
      <c r="BJ723" s="62"/>
      <c r="BK723" s="62"/>
      <c r="BL723" s="62"/>
      <c r="BM723" s="62"/>
      <c r="BN723" s="62"/>
      <c r="BO723" s="62"/>
      <c r="BP723" s="62"/>
      <c r="BQ723" s="62"/>
      <c r="BR723" s="62"/>
      <c r="BS723" s="62"/>
      <c r="BT723" s="62"/>
      <c r="BU723" s="62"/>
      <c r="BV723" s="62"/>
      <c r="BW723" s="62"/>
      <c r="BX723" s="62"/>
      <c r="BY723" s="62"/>
      <c r="BZ723" s="62"/>
      <c r="CA723" s="62"/>
      <c r="CB723" s="62"/>
      <c r="CC723" s="62"/>
      <c r="CD723" s="62"/>
      <c r="CE723" s="62"/>
      <c r="CF723" s="62"/>
      <c r="CG723" s="62"/>
      <c r="CH723" s="62"/>
      <c r="CI723" s="62"/>
      <c r="CJ723" s="62"/>
      <c r="CK723" s="62"/>
      <c r="CL723" s="62"/>
      <c r="CM723" s="62"/>
      <c r="CN723" s="62"/>
      <c r="CO723" s="62"/>
      <c r="CP723" s="62"/>
      <c r="CQ723" s="62"/>
      <c r="CR723" s="62"/>
    </row>
    <row r="724" spans="2:96" ht="12.75">
      <c r="B724" s="1392"/>
      <c r="C724" s="1393"/>
      <c r="D724" s="1393"/>
      <c r="E724" s="1393"/>
      <c r="F724" s="1394"/>
      <c r="G724" s="1405"/>
      <c r="H724" s="1406"/>
      <c r="I724" s="1406"/>
      <c r="J724" s="1407"/>
      <c r="K724" s="1210"/>
      <c r="L724" s="1210"/>
      <c r="M724" s="1210"/>
      <c r="N724" s="1210"/>
      <c r="O724" s="1210"/>
      <c r="P724" s="1122">
        <f t="shared" si="26"/>
        <v>0</v>
      </c>
      <c r="Q724" s="1122"/>
      <c r="R724" s="1122"/>
      <c r="S724" s="1122"/>
      <c r="T724" s="1122"/>
      <c r="U724" s="1389">
        <v>0</v>
      </c>
      <c r="V724" s="1390"/>
      <c r="W724" s="1390"/>
      <c r="X724" s="1391"/>
      <c r="Y724" s="1122">
        <f>K724+U724</f>
        <v>0</v>
      </c>
      <c r="Z724" s="1122"/>
      <c r="AA724" s="1122"/>
      <c r="AB724" s="1122"/>
      <c r="AC724" s="1122"/>
      <c r="AD724" s="1156">
        <v>0</v>
      </c>
      <c r="AE724" s="1157"/>
      <c r="AF724" s="1157"/>
      <c r="AG724" s="1157"/>
      <c r="AH724" s="1158"/>
      <c r="AI724" s="1298" t="str">
        <f t="shared" si="27"/>
        <v xml:space="preserve"> </v>
      </c>
      <c r="AJ724" s="1299"/>
      <c r="AK724" s="1300"/>
      <c r="AL724" s="62"/>
      <c r="AM724" s="62"/>
      <c r="AN724" s="62"/>
      <c r="AO724" s="62"/>
      <c r="AP724" s="62"/>
      <c r="AQ724" s="62"/>
      <c r="AR724" s="62"/>
      <c r="AS724" s="62"/>
      <c r="AT724" s="62"/>
      <c r="AU724" s="62"/>
      <c r="AV724" s="62"/>
      <c r="AW724" s="62"/>
      <c r="AX724" s="62"/>
      <c r="AY724" s="62"/>
      <c r="AZ724" s="62"/>
      <c r="BA724" s="62"/>
      <c r="BB724" s="62"/>
      <c r="BC724" s="62"/>
      <c r="BD724" s="62"/>
      <c r="BE724" s="62"/>
      <c r="BF724" s="62"/>
      <c r="BG724" s="62"/>
      <c r="BH724" s="62"/>
      <c r="BI724" s="62"/>
      <c r="BJ724" s="62"/>
      <c r="BK724" s="62"/>
      <c r="BL724" s="62"/>
      <c r="BM724" s="62"/>
      <c r="BN724" s="62"/>
      <c r="BO724" s="62"/>
      <c r="BP724" s="62"/>
      <c r="BQ724" s="62"/>
      <c r="BR724" s="62"/>
      <c r="BS724" s="62"/>
      <c r="BT724" s="62"/>
      <c r="BU724" s="62"/>
      <c r="BV724" s="62"/>
      <c r="BW724" s="62"/>
      <c r="BX724" s="62"/>
      <c r="BY724" s="62"/>
      <c r="BZ724" s="62"/>
      <c r="CA724" s="62"/>
      <c r="CB724" s="62"/>
      <c r="CC724" s="62"/>
      <c r="CD724" s="62"/>
      <c r="CE724" s="62"/>
      <c r="CF724" s="62"/>
      <c r="CG724" s="62"/>
      <c r="CH724" s="62"/>
      <c r="CI724" s="62"/>
      <c r="CJ724" s="62"/>
      <c r="CK724" s="62"/>
      <c r="CL724" s="62"/>
      <c r="CM724" s="62"/>
      <c r="CN724" s="62"/>
      <c r="CO724" s="62"/>
      <c r="CP724" s="62"/>
      <c r="CQ724" s="62"/>
      <c r="CR724" s="62"/>
    </row>
    <row r="725" spans="2:96" ht="12.75">
      <c r="B725" s="1392"/>
      <c r="C725" s="1393"/>
      <c r="D725" s="1393"/>
      <c r="E725" s="1393"/>
      <c r="F725" s="1394"/>
      <c r="G725" s="1405"/>
      <c r="H725" s="1406"/>
      <c r="I725" s="1406"/>
      <c r="J725" s="1407"/>
      <c r="K725" s="1210"/>
      <c r="L725" s="1210"/>
      <c r="M725" s="1210"/>
      <c r="N725" s="1210"/>
      <c r="O725" s="1210"/>
      <c r="P725" s="1122">
        <f t="shared" si="26"/>
        <v>0</v>
      </c>
      <c r="Q725" s="1122"/>
      <c r="R725" s="1122"/>
      <c r="S725" s="1122"/>
      <c r="T725" s="1122"/>
      <c r="U725" s="1389">
        <v>0</v>
      </c>
      <c r="V725" s="1390"/>
      <c r="W725" s="1390"/>
      <c r="X725" s="1391"/>
      <c r="Y725" s="1122">
        <f>K725+U725</f>
        <v>0</v>
      </c>
      <c r="Z725" s="1122"/>
      <c r="AA725" s="1122"/>
      <c r="AB725" s="1122"/>
      <c r="AC725" s="1122"/>
      <c r="AD725" s="1156">
        <v>0</v>
      </c>
      <c r="AE725" s="1157"/>
      <c r="AF725" s="1157"/>
      <c r="AG725" s="1157"/>
      <c r="AH725" s="1158"/>
      <c r="AI725" s="1298" t="str">
        <f t="shared" si="27"/>
        <v xml:space="preserve"> </v>
      </c>
      <c r="AJ725" s="1299"/>
      <c r="AK725" s="1300"/>
      <c r="AL725" s="62"/>
      <c r="AM725" s="62"/>
      <c r="AN725" s="62"/>
      <c r="AO725" s="62"/>
      <c r="AP725" s="62"/>
      <c r="AQ725" s="62"/>
      <c r="AR725" s="62"/>
      <c r="AS725" s="62"/>
      <c r="AT725" s="62"/>
      <c r="AU725" s="62"/>
      <c r="AV725" s="62"/>
      <c r="AW725" s="62"/>
      <c r="AX725" s="62"/>
      <c r="AY725" s="62"/>
      <c r="AZ725" s="62"/>
      <c r="BA725" s="62"/>
      <c r="BB725" s="62"/>
      <c r="BC725" s="62"/>
      <c r="BD725" s="62"/>
      <c r="BE725" s="62"/>
      <c r="BF725" s="62"/>
      <c r="BG725" s="62"/>
      <c r="BH725" s="62"/>
      <c r="BI725" s="62"/>
      <c r="BJ725" s="62"/>
      <c r="BK725" s="62"/>
      <c r="BL725" s="62"/>
      <c r="BM725" s="62"/>
      <c r="BN725" s="62"/>
      <c r="BO725" s="62"/>
      <c r="BP725" s="62"/>
      <c r="BQ725" s="62"/>
      <c r="BR725" s="62"/>
      <c r="BS725" s="62"/>
      <c r="BT725" s="62"/>
      <c r="BU725" s="62"/>
      <c r="BV725" s="62"/>
      <c r="BW725" s="62"/>
      <c r="BX725" s="62"/>
      <c r="BY725" s="62"/>
      <c r="BZ725" s="62"/>
      <c r="CA725" s="62"/>
      <c r="CB725" s="62"/>
      <c r="CC725" s="62"/>
      <c r="CD725" s="62"/>
      <c r="CE725" s="62"/>
      <c r="CF725" s="62"/>
      <c r="CG725" s="62"/>
      <c r="CH725" s="62"/>
      <c r="CI725" s="62"/>
      <c r="CJ725" s="62"/>
      <c r="CK725" s="62"/>
      <c r="CL725" s="62"/>
      <c r="CM725" s="62"/>
      <c r="CN725" s="62"/>
      <c r="CO725" s="62"/>
      <c r="CP725" s="62"/>
      <c r="CQ725" s="62"/>
      <c r="CR725" s="62"/>
    </row>
    <row r="726" spans="2:96" ht="12.75">
      <c r="B726" s="1392"/>
      <c r="C726" s="1393"/>
      <c r="D726" s="1393"/>
      <c r="E726" s="1393"/>
      <c r="F726" s="1394"/>
      <c r="G726" s="1405"/>
      <c r="H726" s="1406"/>
      <c r="I726" s="1406"/>
      <c r="J726" s="1407"/>
      <c r="K726" s="1210"/>
      <c r="L726" s="1210"/>
      <c r="M726" s="1210"/>
      <c r="N726" s="1210"/>
      <c r="O726" s="1210"/>
      <c r="P726" s="1122">
        <f t="shared" si="26"/>
        <v>0</v>
      </c>
      <c r="Q726" s="1122"/>
      <c r="R726" s="1122"/>
      <c r="S726" s="1122"/>
      <c r="T726" s="1122"/>
      <c r="U726" s="1389">
        <v>0</v>
      </c>
      <c r="V726" s="1390"/>
      <c r="W726" s="1390"/>
      <c r="X726" s="1391"/>
      <c r="Y726" s="1122">
        <f>K726+U726</f>
        <v>0</v>
      </c>
      <c r="Z726" s="1122"/>
      <c r="AA726" s="1122"/>
      <c r="AB726" s="1122"/>
      <c r="AC726" s="1122"/>
      <c r="AD726" s="1156">
        <v>0</v>
      </c>
      <c r="AE726" s="1157"/>
      <c r="AF726" s="1157"/>
      <c r="AG726" s="1157"/>
      <c r="AH726" s="1158"/>
      <c r="AI726" s="1298" t="str">
        <f t="shared" si="27"/>
        <v xml:space="preserve"> </v>
      </c>
      <c r="AJ726" s="1299"/>
      <c r="AK726" s="1300"/>
      <c r="AL726" s="62"/>
      <c r="AM726" s="62"/>
      <c r="AN726" s="62"/>
      <c r="AO726" s="62"/>
      <c r="AP726" s="62"/>
      <c r="AQ726" s="62"/>
      <c r="AR726" s="62"/>
      <c r="AS726" s="62"/>
      <c r="AT726" s="62"/>
      <c r="AU726" s="62"/>
      <c r="AV726" s="62"/>
      <c r="AW726" s="62"/>
      <c r="AX726" s="62"/>
      <c r="AY726" s="62"/>
      <c r="AZ726" s="62"/>
      <c r="BA726" s="62"/>
      <c r="BB726" s="62"/>
      <c r="BC726" s="62"/>
      <c r="BD726" s="62"/>
      <c r="BE726" s="62"/>
      <c r="BF726" s="62"/>
      <c r="BG726" s="62"/>
      <c r="BH726" s="62"/>
      <c r="BI726" s="62"/>
      <c r="BJ726" s="62"/>
      <c r="BK726" s="62"/>
      <c r="BL726" s="62"/>
      <c r="BM726" s="62"/>
      <c r="BN726" s="62"/>
      <c r="BO726" s="62"/>
      <c r="BP726" s="62"/>
      <c r="BQ726" s="62"/>
      <c r="BR726" s="62"/>
      <c r="BS726" s="62"/>
      <c r="BT726" s="62"/>
      <c r="BU726" s="62"/>
      <c r="BV726" s="62"/>
      <c r="BW726" s="62"/>
      <c r="BX726" s="62"/>
      <c r="BY726" s="62"/>
      <c r="BZ726" s="62"/>
      <c r="CA726" s="62"/>
      <c r="CB726" s="62"/>
      <c r="CC726" s="62"/>
      <c r="CD726" s="62"/>
      <c r="CE726" s="62"/>
      <c r="CF726" s="62"/>
      <c r="CG726" s="62"/>
      <c r="CH726" s="62"/>
      <c r="CI726" s="62"/>
      <c r="CJ726" s="62"/>
      <c r="CK726" s="62"/>
      <c r="CL726" s="62"/>
      <c r="CM726" s="62"/>
      <c r="CN726" s="62"/>
      <c r="CO726" s="62"/>
      <c r="CP726" s="62"/>
      <c r="CQ726" s="62"/>
      <c r="CR726" s="62"/>
    </row>
    <row r="727" spans="2:96" ht="12.75">
      <c r="B727" s="1392"/>
      <c r="C727" s="1393"/>
      <c r="D727" s="1393"/>
      <c r="E727" s="1393"/>
      <c r="F727" s="1394"/>
      <c r="G727" s="1405"/>
      <c r="H727" s="1406"/>
      <c r="I727" s="1406"/>
      <c r="J727" s="1407"/>
      <c r="K727" s="1210"/>
      <c r="L727" s="1210"/>
      <c r="M727" s="1210"/>
      <c r="N727" s="1210"/>
      <c r="O727" s="1210"/>
      <c r="P727" s="1122">
        <f t="shared" si="26"/>
        <v>0</v>
      </c>
      <c r="Q727" s="1122"/>
      <c r="R727" s="1122"/>
      <c r="S727" s="1122"/>
      <c r="T727" s="1122"/>
      <c r="U727" s="1389">
        <v>0</v>
      </c>
      <c r="V727" s="1390"/>
      <c r="W727" s="1390"/>
      <c r="X727" s="1391"/>
      <c r="Y727" s="1122">
        <f>K727+U727</f>
        <v>0</v>
      </c>
      <c r="Z727" s="1122"/>
      <c r="AA727" s="1122"/>
      <c r="AB727" s="1122"/>
      <c r="AC727" s="1122"/>
      <c r="AD727" s="1156">
        <v>0</v>
      </c>
      <c r="AE727" s="1157"/>
      <c r="AF727" s="1157"/>
      <c r="AG727" s="1157"/>
      <c r="AH727" s="1158"/>
      <c r="AI727" s="1298" t="str">
        <f t="shared" si="27"/>
        <v xml:space="preserve"> </v>
      </c>
      <c r="AJ727" s="1299"/>
      <c r="AK727" s="1300"/>
      <c r="AL727" s="62"/>
      <c r="AM727" s="62"/>
      <c r="AN727" s="62"/>
      <c r="AO727" s="62"/>
      <c r="AP727" s="62"/>
      <c r="AQ727" s="62"/>
      <c r="AR727" s="62"/>
      <c r="AS727" s="62"/>
      <c r="AT727" s="62"/>
      <c r="AU727" s="62"/>
      <c r="AV727" s="62"/>
      <c r="AW727" s="62"/>
      <c r="AX727" s="62"/>
      <c r="AY727" s="62"/>
      <c r="AZ727" s="62"/>
      <c r="BA727" s="62"/>
      <c r="BB727" s="62"/>
      <c r="BC727" s="62"/>
      <c r="BD727" s="62"/>
      <c r="BE727" s="62"/>
      <c r="BF727" s="62"/>
      <c r="BG727" s="62"/>
      <c r="BH727" s="62"/>
      <c r="BI727" s="62"/>
      <c r="BJ727" s="62"/>
      <c r="BK727" s="62"/>
      <c r="BL727" s="62"/>
      <c r="BM727" s="62"/>
      <c r="BN727" s="62"/>
      <c r="BO727" s="62"/>
      <c r="BP727" s="62"/>
      <c r="BQ727" s="62"/>
      <c r="BR727" s="62"/>
      <c r="BS727" s="62"/>
      <c r="BT727" s="62"/>
      <c r="BU727" s="62"/>
      <c r="BV727" s="62"/>
      <c r="BW727" s="62"/>
      <c r="BX727" s="62"/>
      <c r="BY727" s="62"/>
      <c r="BZ727" s="62"/>
      <c r="CA727" s="62"/>
      <c r="CB727" s="62"/>
      <c r="CC727" s="62"/>
      <c r="CD727" s="62"/>
      <c r="CE727" s="62"/>
      <c r="CF727" s="62"/>
      <c r="CG727" s="62"/>
      <c r="CH727" s="62"/>
      <c r="CI727" s="62"/>
      <c r="CJ727" s="62"/>
      <c r="CK727" s="62"/>
      <c r="CL727" s="62"/>
      <c r="CM727" s="62"/>
      <c r="CN727" s="62"/>
      <c r="CO727" s="62"/>
      <c r="CP727" s="62"/>
      <c r="CQ727" s="62"/>
      <c r="CR727" s="62"/>
    </row>
    <row r="728" spans="2:96" ht="12.75">
      <c r="B728" s="1392"/>
      <c r="C728" s="1393"/>
      <c r="D728" s="1393"/>
      <c r="E728" s="1393"/>
      <c r="F728" s="1394"/>
      <c r="G728" s="1405"/>
      <c r="H728" s="1406"/>
      <c r="I728" s="1406"/>
      <c r="J728" s="1407"/>
      <c r="K728" s="1210"/>
      <c r="L728" s="1210"/>
      <c r="M728" s="1210"/>
      <c r="N728" s="1210"/>
      <c r="O728" s="1210"/>
      <c r="P728" s="1122">
        <f t="shared" si="26"/>
        <v>0</v>
      </c>
      <c r="Q728" s="1122"/>
      <c r="R728" s="1122"/>
      <c r="S728" s="1122"/>
      <c r="T728" s="1122"/>
      <c r="U728" s="1389">
        <v>0</v>
      </c>
      <c r="V728" s="1390"/>
      <c r="W728" s="1390"/>
      <c r="X728" s="1391"/>
      <c r="Y728" s="1122">
        <f>K728+U728</f>
        <v>0</v>
      </c>
      <c r="Z728" s="1122"/>
      <c r="AA728" s="1122"/>
      <c r="AB728" s="1122"/>
      <c r="AC728" s="1122"/>
      <c r="AD728" s="1156">
        <v>0</v>
      </c>
      <c r="AE728" s="1157"/>
      <c r="AF728" s="1157"/>
      <c r="AG728" s="1157"/>
      <c r="AH728" s="1158"/>
      <c r="AI728" s="1298" t="str">
        <f t="shared" si="27"/>
        <v xml:space="preserve"> </v>
      </c>
      <c r="AJ728" s="1299"/>
      <c r="AK728" s="1300"/>
      <c r="AL728" s="62"/>
      <c r="AM728" s="62"/>
      <c r="AN728" s="62"/>
      <c r="AO728" s="62"/>
      <c r="AP728" s="62"/>
      <c r="AQ728" s="62"/>
      <c r="AR728" s="62"/>
      <c r="AS728" s="62"/>
      <c r="AT728" s="62"/>
      <c r="AU728" s="62"/>
      <c r="AV728" s="62"/>
      <c r="AW728" s="62"/>
      <c r="AX728" s="62"/>
      <c r="AY728" s="62"/>
      <c r="AZ728" s="62"/>
      <c r="BA728" s="62"/>
      <c r="BB728" s="62"/>
      <c r="BC728" s="62"/>
      <c r="BD728" s="62"/>
      <c r="BE728" s="62"/>
      <c r="BF728" s="62"/>
      <c r="BG728" s="62"/>
      <c r="BH728" s="62"/>
      <c r="BI728" s="62"/>
      <c r="BJ728" s="62"/>
      <c r="BK728" s="62"/>
      <c r="BL728" s="62"/>
      <c r="BM728" s="62"/>
      <c r="BN728" s="62"/>
      <c r="BO728" s="62"/>
      <c r="BP728" s="62"/>
      <c r="BQ728" s="62"/>
      <c r="BR728" s="62"/>
      <c r="BS728" s="62"/>
      <c r="BT728" s="62"/>
      <c r="BU728" s="62"/>
      <c r="BV728" s="62"/>
      <c r="BW728" s="62"/>
      <c r="BX728" s="62"/>
      <c r="BY728" s="62"/>
      <c r="BZ728" s="62"/>
      <c r="CA728" s="62"/>
      <c r="CB728" s="62"/>
      <c r="CC728" s="62"/>
      <c r="CD728" s="62"/>
      <c r="CE728" s="62"/>
      <c r="CF728" s="62"/>
      <c r="CG728" s="62"/>
      <c r="CH728" s="62"/>
      <c r="CI728" s="62"/>
      <c r="CJ728" s="62"/>
      <c r="CK728" s="62"/>
      <c r="CL728" s="62"/>
      <c r="CM728" s="62"/>
      <c r="CN728" s="62"/>
      <c r="CO728" s="62"/>
      <c r="CP728" s="62"/>
      <c r="CQ728" s="62"/>
      <c r="CR728" s="62"/>
    </row>
    <row r="729" spans="2:96" ht="12.75" customHeight="1">
      <c r="B729" s="1392"/>
      <c r="C729" s="1393"/>
      <c r="D729" s="1393"/>
      <c r="E729" s="1393"/>
      <c r="F729" s="1394"/>
      <c r="G729" s="1405"/>
      <c r="H729" s="1406"/>
      <c r="I729" s="1406"/>
      <c r="J729" s="1407"/>
      <c r="K729" s="1210"/>
      <c r="L729" s="1210"/>
      <c r="M729" s="1210"/>
      <c r="N729" s="1210"/>
      <c r="O729" s="1210"/>
      <c r="P729" s="1122">
        <f t="shared" si="26"/>
        <v>0</v>
      </c>
      <c r="Q729" s="1122"/>
      <c r="R729" s="1122"/>
      <c r="S729" s="1122"/>
      <c r="T729" s="1122"/>
      <c r="U729" s="1389">
        <v>0</v>
      </c>
      <c r="V729" s="1390"/>
      <c r="W729" s="1390"/>
      <c r="X729" s="1391"/>
      <c r="Y729" s="1122">
        <f t="shared" si="28"/>
        <v>0</v>
      </c>
      <c r="Z729" s="1122"/>
      <c r="AA729" s="1122"/>
      <c r="AB729" s="1122"/>
      <c r="AC729" s="1122"/>
      <c r="AD729" s="1156">
        <v>0</v>
      </c>
      <c r="AE729" s="1157"/>
      <c r="AF729" s="1157"/>
      <c r="AG729" s="1157"/>
      <c r="AH729" s="1158"/>
      <c r="AI729" s="1298" t="str">
        <f t="shared" si="27"/>
        <v xml:space="preserve"> </v>
      </c>
      <c r="AJ729" s="1299"/>
      <c r="AK729" s="1300"/>
      <c r="AL729" s="62"/>
      <c r="AM729" s="62"/>
      <c r="AN729" s="62"/>
      <c r="AO729" s="62"/>
      <c r="AP729" s="62"/>
      <c r="AQ729" s="62"/>
      <c r="AR729" s="62"/>
      <c r="AS729" s="62"/>
      <c r="AT729" s="62"/>
      <c r="AU729" s="62"/>
      <c r="AV729" s="62"/>
      <c r="AW729" s="62"/>
      <c r="AX729" s="62"/>
      <c r="AY729" s="62"/>
      <c r="AZ729" s="62"/>
      <c r="BA729" s="62"/>
      <c r="BB729" s="62"/>
      <c r="BC729" s="62"/>
      <c r="BD729" s="62"/>
      <c r="BE729" s="62"/>
      <c r="BF729" s="62"/>
      <c r="BG729" s="62"/>
      <c r="BH729" s="62"/>
      <c r="BI729" s="62"/>
      <c r="BJ729" s="62"/>
      <c r="BK729" s="62"/>
      <c r="BL729" s="62"/>
      <c r="BM729" s="62"/>
      <c r="BN729" s="62"/>
      <c r="BO729" s="62"/>
      <c r="BP729" s="62"/>
      <c r="BQ729" s="62"/>
      <c r="BR729" s="62"/>
      <c r="BS729" s="62"/>
      <c r="BT729" s="62"/>
      <c r="BU729" s="62"/>
      <c r="BV729" s="62"/>
      <c r="BW729" s="62"/>
      <c r="BX729" s="62"/>
      <c r="BY729" s="62"/>
      <c r="BZ729" s="62"/>
      <c r="CA729" s="62"/>
      <c r="CB729" s="62"/>
      <c r="CC729" s="62"/>
      <c r="CD729" s="62"/>
      <c r="CE729" s="62"/>
      <c r="CF729" s="62"/>
      <c r="CG729" s="62"/>
      <c r="CH729" s="62"/>
      <c r="CI729" s="62"/>
      <c r="CJ729" s="62"/>
      <c r="CK729" s="62"/>
      <c r="CL729" s="62"/>
      <c r="CM729" s="62"/>
      <c r="CN729" s="62"/>
      <c r="CO729" s="62"/>
      <c r="CP729" s="62"/>
      <c r="CQ729" s="62"/>
      <c r="CR729" s="62"/>
    </row>
    <row r="730" spans="2:96" ht="13.7" customHeight="1">
      <c r="B730" s="1392"/>
      <c r="C730" s="1393"/>
      <c r="D730" s="1393"/>
      <c r="E730" s="1393"/>
      <c r="F730" s="1394"/>
      <c r="G730" s="1405"/>
      <c r="H730" s="1406"/>
      <c r="I730" s="1406"/>
      <c r="J730" s="1407"/>
      <c r="K730" s="1210"/>
      <c r="L730" s="1210"/>
      <c r="M730" s="1210"/>
      <c r="N730" s="1210"/>
      <c r="O730" s="1210"/>
      <c r="P730" s="1122">
        <f t="shared" si="26"/>
        <v>0</v>
      </c>
      <c r="Q730" s="1122"/>
      <c r="R730" s="1122"/>
      <c r="S730" s="1122"/>
      <c r="T730" s="1122"/>
      <c r="U730" s="1389">
        <v>0</v>
      </c>
      <c r="V730" s="1390"/>
      <c r="W730" s="1390"/>
      <c r="X730" s="1391"/>
      <c r="Y730" s="1122">
        <f t="shared" si="28"/>
        <v>0</v>
      </c>
      <c r="Z730" s="1122"/>
      <c r="AA730" s="1122"/>
      <c r="AB730" s="1122"/>
      <c r="AC730" s="1122"/>
      <c r="AD730" s="1156">
        <v>0</v>
      </c>
      <c r="AE730" s="1157"/>
      <c r="AF730" s="1157"/>
      <c r="AG730" s="1157"/>
      <c r="AH730" s="1158"/>
      <c r="AI730" s="1298" t="str">
        <f t="shared" si="27"/>
        <v xml:space="preserve"> </v>
      </c>
      <c r="AJ730" s="1299"/>
      <c r="AK730" s="1300"/>
      <c r="AL730" s="62"/>
      <c r="AM730" s="62"/>
      <c r="AN730" s="62"/>
      <c r="AO730" s="62"/>
      <c r="AP730" s="62"/>
      <c r="AQ730" s="62"/>
      <c r="AR730" s="62"/>
      <c r="AS730" s="62"/>
      <c r="AT730" s="62"/>
      <c r="AU730" s="62"/>
      <c r="AV730" s="62"/>
      <c r="AW730" s="62"/>
      <c r="AX730" s="62"/>
      <c r="AY730" s="62"/>
      <c r="AZ730" s="62"/>
      <c r="BA730" s="62"/>
      <c r="BB730" s="62"/>
      <c r="BC730" s="62"/>
      <c r="BD730" s="62"/>
      <c r="BE730" s="62"/>
      <c r="BF730" s="62"/>
      <c r="BG730" s="62"/>
      <c r="BH730" s="62"/>
      <c r="BI730" s="62"/>
      <c r="BJ730" s="62"/>
      <c r="BK730" s="62"/>
      <c r="BL730" s="62"/>
      <c r="BM730" s="62"/>
      <c r="BN730" s="62"/>
      <c r="BO730" s="62"/>
      <c r="BP730" s="62"/>
      <c r="BQ730" s="62"/>
      <c r="BR730" s="62"/>
      <c r="BS730" s="62"/>
      <c r="BT730" s="62"/>
      <c r="BU730" s="62"/>
      <c r="BV730" s="62"/>
      <c r="BW730" s="62"/>
      <c r="BX730" s="62"/>
      <c r="BY730" s="62"/>
      <c r="BZ730" s="62"/>
      <c r="CA730" s="62"/>
      <c r="CB730" s="62"/>
      <c r="CC730" s="62"/>
      <c r="CD730" s="62"/>
      <c r="CE730" s="62"/>
      <c r="CF730" s="62"/>
      <c r="CG730" s="62"/>
      <c r="CH730" s="62"/>
      <c r="CI730" s="62"/>
      <c r="CJ730" s="62"/>
      <c r="CK730" s="62"/>
      <c r="CL730" s="62"/>
      <c r="CM730" s="62"/>
      <c r="CN730" s="62"/>
      <c r="CO730" s="62"/>
      <c r="CP730" s="62"/>
      <c r="CQ730" s="62"/>
      <c r="CR730" s="62"/>
    </row>
    <row r="731" spans="2:96" ht="12.75">
      <c r="B731" s="1392"/>
      <c r="C731" s="1393"/>
      <c r="D731" s="1393"/>
      <c r="E731" s="1393"/>
      <c r="F731" s="1394"/>
      <c r="G731" s="1405"/>
      <c r="H731" s="1406"/>
      <c r="I731" s="1406"/>
      <c r="J731" s="1407"/>
      <c r="K731" s="1210"/>
      <c r="L731" s="1210"/>
      <c r="M731" s="1210"/>
      <c r="N731" s="1210"/>
      <c r="O731" s="1210"/>
      <c r="P731" s="1122">
        <f t="shared" si="26"/>
        <v>0</v>
      </c>
      <c r="Q731" s="1122"/>
      <c r="R731" s="1122"/>
      <c r="S731" s="1122"/>
      <c r="T731" s="1122"/>
      <c r="U731" s="1389">
        <v>0</v>
      </c>
      <c r="V731" s="1390"/>
      <c r="W731" s="1390"/>
      <c r="X731" s="1391"/>
      <c r="Y731" s="1122">
        <f t="shared" si="28"/>
        <v>0</v>
      </c>
      <c r="Z731" s="1122"/>
      <c r="AA731" s="1122"/>
      <c r="AB731" s="1122"/>
      <c r="AC731" s="1122"/>
      <c r="AD731" s="1156">
        <v>0</v>
      </c>
      <c r="AE731" s="1157"/>
      <c r="AF731" s="1157"/>
      <c r="AG731" s="1157"/>
      <c r="AH731" s="1158"/>
      <c r="AI731" s="1298" t="str">
        <f t="shared" si="27"/>
        <v xml:space="preserve"> </v>
      </c>
      <c r="AJ731" s="1299"/>
      <c r="AK731" s="1300"/>
      <c r="AL731" s="62"/>
      <c r="AM731" s="62"/>
      <c r="AN731" s="62"/>
      <c r="AO731" s="62"/>
      <c r="AP731" s="62"/>
      <c r="AQ731" s="62"/>
      <c r="AR731" s="62"/>
      <c r="AS731" s="62"/>
      <c r="AT731" s="62"/>
      <c r="AU731" s="62"/>
      <c r="AV731" s="62"/>
      <c r="AW731" s="62"/>
      <c r="AX731" s="62"/>
      <c r="AY731" s="62"/>
      <c r="AZ731" s="62"/>
      <c r="BA731" s="62"/>
      <c r="BB731" s="62"/>
      <c r="BC731" s="62"/>
      <c r="BD731" s="62"/>
      <c r="BE731" s="62"/>
      <c r="BF731" s="62"/>
      <c r="BG731" s="62"/>
      <c r="BH731" s="62"/>
      <c r="BI731" s="62"/>
      <c r="BJ731" s="62"/>
      <c r="BK731" s="62"/>
      <c r="BL731" s="62"/>
      <c r="BM731" s="62"/>
      <c r="BN731" s="62"/>
      <c r="BO731" s="62"/>
      <c r="BP731" s="62"/>
      <c r="BQ731" s="62"/>
      <c r="BR731" s="62"/>
      <c r="BS731" s="62"/>
      <c r="BT731" s="62"/>
      <c r="BU731" s="62"/>
      <c r="BV731" s="62"/>
      <c r="BW731" s="62"/>
      <c r="BX731" s="62"/>
      <c r="BY731" s="62"/>
      <c r="BZ731" s="62"/>
      <c r="CA731" s="62"/>
      <c r="CB731" s="62"/>
      <c r="CC731" s="62"/>
      <c r="CD731" s="62"/>
      <c r="CE731" s="62"/>
      <c r="CF731" s="62"/>
      <c r="CG731" s="62"/>
      <c r="CH731" s="62"/>
      <c r="CI731" s="62"/>
      <c r="CJ731" s="62"/>
      <c r="CK731" s="62"/>
      <c r="CL731" s="62"/>
      <c r="CM731" s="62"/>
      <c r="CN731" s="62"/>
      <c r="CO731" s="62"/>
      <c r="CP731" s="62"/>
      <c r="CQ731" s="62"/>
      <c r="CR731" s="62"/>
    </row>
    <row r="732" spans="2:96" ht="12.75">
      <c r="B732" s="1392"/>
      <c r="C732" s="1393"/>
      <c r="D732" s="1393"/>
      <c r="E732" s="1393"/>
      <c r="F732" s="1394"/>
      <c r="G732" s="1405"/>
      <c r="H732" s="1406"/>
      <c r="I732" s="1406"/>
      <c r="J732" s="1407"/>
      <c r="K732" s="1210"/>
      <c r="L732" s="1210"/>
      <c r="M732" s="1210"/>
      <c r="N732" s="1210"/>
      <c r="O732" s="1210"/>
      <c r="P732" s="1122">
        <f t="shared" si="26"/>
        <v>0</v>
      </c>
      <c r="Q732" s="1122"/>
      <c r="R732" s="1122"/>
      <c r="S732" s="1122"/>
      <c r="T732" s="1122"/>
      <c r="U732" s="1389">
        <v>0</v>
      </c>
      <c r="V732" s="1390"/>
      <c r="W732" s="1390"/>
      <c r="X732" s="1391"/>
      <c r="Y732" s="1122">
        <f t="shared" si="28"/>
        <v>0</v>
      </c>
      <c r="Z732" s="1122"/>
      <c r="AA732" s="1122"/>
      <c r="AB732" s="1122"/>
      <c r="AC732" s="1122"/>
      <c r="AD732" s="1156">
        <v>0</v>
      </c>
      <c r="AE732" s="1157"/>
      <c r="AF732" s="1157"/>
      <c r="AG732" s="1157"/>
      <c r="AH732" s="1158"/>
      <c r="AI732" s="1298" t="str">
        <f t="shared" si="27"/>
        <v xml:space="preserve"> </v>
      </c>
      <c r="AJ732" s="1299"/>
      <c r="AK732" s="1300"/>
      <c r="AL732" s="62"/>
      <c r="AM732" s="62"/>
      <c r="AN732" s="62"/>
      <c r="AO732" s="62"/>
      <c r="AP732" s="62"/>
      <c r="AQ732" s="62"/>
      <c r="AR732" s="62"/>
      <c r="AS732" s="62"/>
      <c r="AT732" s="62"/>
      <c r="AU732" s="62"/>
      <c r="AV732" s="62"/>
      <c r="AW732" s="62"/>
      <c r="AX732" s="62"/>
      <c r="AY732" s="62"/>
      <c r="AZ732" s="62"/>
      <c r="BA732" s="62"/>
      <c r="BB732" s="62"/>
      <c r="BC732" s="62"/>
      <c r="BD732" s="62"/>
      <c r="BE732" s="62"/>
      <c r="BF732" s="62"/>
      <c r="BG732" s="62"/>
      <c r="BH732" s="62"/>
      <c r="BI732" s="62"/>
      <c r="BJ732" s="62"/>
      <c r="BK732" s="62"/>
      <c r="BL732" s="62"/>
      <c r="BM732" s="62"/>
      <c r="BN732" s="62"/>
      <c r="BO732" s="62"/>
      <c r="BP732" s="62"/>
      <c r="BQ732" s="62"/>
      <c r="BR732" s="62"/>
      <c r="BS732" s="62"/>
      <c r="BT732" s="62"/>
      <c r="BU732" s="62"/>
      <c r="BV732" s="62"/>
      <c r="BW732" s="62"/>
      <c r="BX732" s="62"/>
      <c r="BY732" s="62"/>
      <c r="BZ732" s="62"/>
      <c r="CA732" s="62"/>
      <c r="CB732" s="62"/>
      <c r="CC732" s="62"/>
      <c r="CD732" s="62"/>
      <c r="CE732" s="62"/>
      <c r="CF732" s="62"/>
      <c r="CG732" s="62"/>
      <c r="CH732" s="62"/>
      <c r="CI732" s="62"/>
      <c r="CJ732" s="62"/>
      <c r="CK732" s="62"/>
      <c r="CL732" s="62"/>
      <c r="CM732" s="62"/>
      <c r="CN732" s="62"/>
      <c r="CO732" s="62"/>
      <c r="CP732" s="62"/>
      <c r="CQ732" s="62"/>
      <c r="CR732" s="62"/>
    </row>
    <row r="733" spans="2:96" ht="12.75">
      <c r="B733" s="1392"/>
      <c r="C733" s="1393"/>
      <c r="D733" s="1393"/>
      <c r="E733" s="1393"/>
      <c r="F733" s="1394"/>
      <c r="G733" s="1405"/>
      <c r="H733" s="1406"/>
      <c r="I733" s="1406"/>
      <c r="J733" s="1407"/>
      <c r="K733" s="1210"/>
      <c r="L733" s="1210"/>
      <c r="M733" s="1210"/>
      <c r="N733" s="1210"/>
      <c r="O733" s="1210"/>
      <c r="P733" s="1122">
        <f t="shared" si="26"/>
        <v>0</v>
      </c>
      <c r="Q733" s="1122"/>
      <c r="R733" s="1122"/>
      <c r="S733" s="1122"/>
      <c r="T733" s="1122"/>
      <c r="U733" s="1389">
        <v>0</v>
      </c>
      <c r="V733" s="1390"/>
      <c r="W733" s="1390"/>
      <c r="X733" s="1391"/>
      <c r="Y733" s="1122">
        <f t="shared" si="28"/>
        <v>0</v>
      </c>
      <c r="Z733" s="1122"/>
      <c r="AA733" s="1122"/>
      <c r="AB733" s="1122"/>
      <c r="AC733" s="1122"/>
      <c r="AD733" s="1156">
        <v>0</v>
      </c>
      <c r="AE733" s="1157"/>
      <c r="AF733" s="1157"/>
      <c r="AG733" s="1157"/>
      <c r="AH733" s="1158"/>
      <c r="AI733" s="1295" t="str">
        <f t="shared" si="27"/>
        <v xml:space="preserve"> </v>
      </c>
      <c r="AJ733" s="1296"/>
      <c r="AK733" s="1297"/>
      <c r="AL733" s="62"/>
      <c r="AM733" s="62"/>
      <c r="AN733" s="62"/>
      <c r="AO733" s="62"/>
      <c r="AP733" s="62"/>
      <c r="AQ733" s="62"/>
      <c r="AR733" s="62"/>
      <c r="AS733" s="62"/>
      <c r="AT733" s="62"/>
      <c r="AU733" s="62"/>
      <c r="AV733" s="62"/>
      <c r="AW733" s="62"/>
      <c r="AX733" s="62"/>
      <c r="AY733" s="62"/>
      <c r="AZ733" s="62"/>
      <c r="BA733" s="62"/>
      <c r="BB733" s="62"/>
      <c r="BC733" s="62"/>
      <c r="BD733" s="62"/>
      <c r="BE733" s="62"/>
      <c r="BF733" s="62"/>
      <c r="BG733" s="62"/>
      <c r="BH733" s="62"/>
      <c r="BI733" s="62"/>
      <c r="BJ733" s="62"/>
      <c r="BK733" s="62"/>
      <c r="BL733" s="62"/>
      <c r="BM733" s="62"/>
      <c r="BN733" s="62"/>
      <c r="BO733" s="62"/>
      <c r="BP733" s="62"/>
      <c r="BQ733" s="62"/>
      <c r="BR733" s="62"/>
      <c r="BS733" s="62"/>
      <c r="BT733" s="62"/>
      <c r="BU733" s="62"/>
      <c r="BV733" s="62"/>
      <c r="BW733" s="62"/>
      <c r="BX733" s="62"/>
      <c r="BY733" s="62"/>
      <c r="BZ733" s="62"/>
      <c r="CA733" s="62"/>
      <c r="CB733" s="62"/>
      <c r="CC733" s="62"/>
      <c r="CD733" s="62"/>
      <c r="CE733" s="62"/>
      <c r="CF733" s="62"/>
      <c r="CG733" s="62"/>
      <c r="CH733" s="62"/>
      <c r="CI733" s="62"/>
      <c r="CJ733" s="62"/>
      <c r="CK733" s="62"/>
      <c r="CL733" s="62"/>
      <c r="CM733" s="62"/>
      <c r="CN733" s="62"/>
      <c r="CO733" s="62"/>
      <c r="CP733" s="62"/>
      <c r="CQ733" s="62"/>
      <c r="CR733" s="62"/>
    </row>
    <row r="734" spans="2:96" ht="12.75">
      <c r="B734" s="1202" t="s">
        <v>133</v>
      </c>
      <c r="C734" s="1203"/>
      <c r="D734" s="1203"/>
      <c r="E734" s="1203"/>
      <c r="F734" s="1204"/>
      <c r="G734" s="1409">
        <f>SUM(G709:J733)</f>
        <v>86</v>
      </c>
      <c r="H734" s="1410"/>
      <c r="I734" s="1410"/>
      <c r="J734" s="1411"/>
      <c r="K734" s="1202" t="s">
        <v>132</v>
      </c>
      <c r="L734" s="1203"/>
      <c r="M734" s="1203"/>
      <c r="N734" s="1203"/>
      <c r="O734" s="1204"/>
      <c r="P734" s="1287">
        <f>SUM(P709:T733)</f>
        <v>85240</v>
      </c>
      <c r="Q734" s="1288"/>
      <c r="R734" s="1288"/>
      <c r="S734" s="1288"/>
      <c r="T734" s="1289"/>
      <c r="Y734" s="1412" t="s">
        <v>1032</v>
      </c>
      <c r="Z734" s="1413"/>
      <c r="AA734" s="1413"/>
      <c r="AB734" s="1413"/>
      <c r="AC734" s="1414"/>
      <c r="AD734" s="1283">
        <f>AV675</f>
        <v>0.5</v>
      </c>
      <c r="AE734" s="1284"/>
      <c r="AF734" s="1284"/>
      <c r="AG734" s="1284"/>
      <c r="AH734" s="1285"/>
      <c r="AL734" s="62"/>
      <c r="AM734" s="62"/>
      <c r="AN734" s="62"/>
      <c r="AO734" s="62"/>
      <c r="AP734" s="62"/>
      <c r="AQ734" s="62"/>
      <c r="AR734" s="62"/>
      <c r="AS734" s="62"/>
      <c r="AT734" s="62"/>
      <c r="AU734" s="62"/>
      <c r="AV734" s="62"/>
      <c r="AW734" s="62"/>
      <c r="AX734" s="62"/>
      <c r="AY734" s="62"/>
      <c r="AZ734" s="62"/>
      <c r="BA734" s="62"/>
      <c r="BB734" s="62"/>
      <c r="BC734" s="62"/>
      <c r="BD734" s="62"/>
      <c r="BE734" s="62"/>
      <c r="BF734" s="62"/>
      <c r="BG734" s="62"/>
      <c r="BH734" s="62"/>
      <c r="BI734" s="62"/>
      <c r="BJ734" s="62"/>
      <c r="BK734" s="62"/>
      <c r="BL734" s="62"/>
      <c r="BM734" s="62"/>
      <c r="BN734" s="62"/>
      <c r="BO734" s="62"/>
      <c r="BP734" s="62"/>
      <c r="BQ734" s="62"/>
      <c r="BR734" s="62"/>
      <c r="BS734" s="62"/>
      <c r="BT734" s="62"/>
      <c r="BU734" s="62"/>
      <c r="BV734" s="62"/>
      <c r="BW734" s="62"/>
      <c r="BX734" s="62"/>
      <c r="BY734" s="62"/>
      <c r="BZ734" s="62"/>
      <c r="CA734" s="62"/>
      <c r="CB734" s="62"/>
      <c r="CC734" s="62"/>
      <c r="CD734" s="62"/>
      <c r="CE734" s="62"/>
      <c r="CF734" s="62"/>
      <c r="CG734" s="62"/>
      <c r="CH734" s="62"/>
      <c r="CI734" s="62"/>
      <c r="CJ734" s="62"/>
      <c r="CK734" s="62"/>
      <c r="CL734" s="62"/>
      <c r="CM734" s="62"/>
      <c r="CN734" s="62"/>
      <c r="CO734" s="62"/>
      <c r="CP734" s="62"/>
      <c r="CQ734" s="62"/>
      <c r="CR734" s="62"/>
    </row>
    <row r="735" spans="2:96" ht="12.75">
      <c r="B735" s="93"/>
      <c r="C735" s="93"/>
      <c r="D735" s="93"/>
      <c r="E735" s="93"/>
      <c r="F735" s="93"/>
      <c r="G735" s="539"/>
      <c r="H735" s="539"/>
      <c r="I735" s="539"/>
      <c r="J735" s="539"/>
      <c r="K735" s="93"/>
      <c r="L735" s="93"/>
      <c r="M735" s="93"/>
      <c r="N735" s="93"/>
      <c r="O735" s="93"/>
      <c r="P735" s="310"/>
      <c r="Q735" s="310"/>
      <c r="R735" s="310"/>
      <c r="S735" s="310"/>
      <c r="T735" s="310"/>
      <c r="Y735" s="540"/>
      <c r="Z735" s="540"/>
      <c r="AA735" s="540"/>
      <c r="AB735" s="540"/>
      <c r="AC735" s="540"/>
      <c r="AD735" s="541"/>
      <c r="AE735" s="542"/>
      <c r="AF735" s="542"/>
      <c r="AG735" s="542"/>
      <c r="AH735" s="542"/>
      <c r="AL735" s="62"/>
      <c r="AM735" s="62"/>
      <c r="AN735" s="62"/>
      <c r="AO735" s="62"/>
      <c r="AP735" s="62"/>
      <c r="AQ735" s="62"/>
      <c r="AR735" s="62"/>
      <c r="AS735" s="62"/>
      <c r="AT735" s="62"/>
      <c r="AU735" s="62"/>
      <c r="AV735" s="62"/>
      <c r="AW735" s="62"/>
      <c r="AX735" s="62"/>
      <c r="AY735" s="62"/>
      <c r="AZ735" s="62"/>
      <c r="BA735" s="62"/>
      <c r="BB735" s="62"/>
      <c r="BC735" s="62"/>
      <c r="BD735" s="62"/>
      <c r="BE735" s="62"/>
      <c r="BF735" s="62"/>
      <c r="BG735" s="62"/>
      <c r="BH735" s="62"/>
      <c r="BI735" s="62"/>
      <c r="BJ735" s="62"/>
      <c r="BK735" s="62"/>
      <c r="BL735" s="62"/>
      <c r="BM735" s="62"/>
      <c r="BN735" s="62"/>
      <c r="BO735" s="62"/>
      <c r="BP735" s="62"/>
      <c r="BQ735" s="62"/>
      <c r="BR735" s="62"/>
      <c r="BS735" s="62"/>
      <c r="BT735" s="62"/>
      <c r="BU735" s="62"/>
      <c r="BV735" s="62"/>
      <c r="BW735" s="62"/>
      <c r="BX735" s="62"/>
      <c r="BY735" s="62"/>
      <c r="BZ735" s="62"/>
      <c r="CA735" s="62"/>
      <c r="CB735" s="62"/>
      <c r="CC735" s="62"/>
      <c r="CD735" s="62"/>
      <c r="CE735" s="62"/>
      <c r="CF735" s="62"/>
      <c r="CG735" s="62"/>
      <c r="CH735" s="62"/>
      <c r="CI735" s="62"/>
      <c r="CJ735" s="62"/>
      <c r="CK735" s="62"/>
      <c r="CL735" s="62"/>
      <c r="CM735" s="62"/>
      <c r="CN735" s="62"/>
      <c r="CO735" s="62"/>
      <c r="CP735" s="62"/>
      <c r="CQ735" s="62"/>
      <c r="CR735" s="62"/>
    </row>
    <row r="736" spans="2:96" ht="12.75" customHeight="1">
      <c r="B736" s="97" t="s">
        <v>1145</v>
      </c>
      <c r="C736" s="93"/>
      <c r="D736" s="93"/>
      <c r="E736" s="93"/>
      <c r="F736" s="93"/>
      <c r="G736" s="539"/>
      <c r="H736" s="539"/>
      <c r="I736" s="539"/>
      <c r="J736" s="539"/>
      <c r="K736" s="93"/>
      <c r="L736" s="93"/>
      <c r="M736" s="93"/>
      <c r="N736" s="93"/>
      <c r="O736" s="93"/>
      <c r="P736" s="310"/>
      <c r="Q736" s="310"/>
      <c r="R736" s="310"/>
      <c r="S736" s="310"/>
      <c r="T736" s="310"/>
      <c r="Y736" s="540"/>
      <c r="Z736" s="540"/>
      <c r="AA736" s="540"/>
      <c r="AB736" s="540"/>
      <c r="AC736" s="540"/>
      <c r="AD736" s="541"/>
      <c r="AE736" s="542"/>
      <c r="AF736" s="1155" t="s">
        <v>671</v>
      </c>
      <c r="AG736" s="1155"/>
      <c r="AH736" s="1155"/>
      <c r="AL736" s="62"/>
      <c r="AM736" s="62"/>
      <c r="AN736" s="62"/>
      <c r="AO736" s="62"/>
      <c r="AP736" s="62"/>
      <c r="AQ736" s="62"/>
      <c r="AR736" s="62"/>
      <c r="AS736" s="62"/>
      <c r="AT736" s="62"/>
      <c r="AU736" s="62"/>
      <c r="AV736" s="62"/>
      <c r="AW736" s="62"/>
      <c r="AX736" s="62"/>
      <c r="AY736" s="62"/>
      <c r="AZ736" s="62"/>
      <c r="BA736" s="62"/>
      <c r="BB736" s="62"/>
      <c r="BC736" s="62"/>
      <c r="BD736" s="62"/>
      <c r="BE736" s="62"/>
      <c r="BF736" s="62"/>
      <c r="BG736" s="62"/>
      <c r="BH736" s="62"/>
      <c r="BI736" s="62"/>
      <c r="BJ736" s="62"/>
      <c r="BK736" s="62"/>
      <c r="BL736" s="62"/>
      <c r="BM736" s="62"/>
      <c r="BN736" s="62"/>
      <c r="BO736" s="62"/>
      <c r="BP736" s="62"/>
      <c r="BQ736" s="62"/>
      <c r="BR736" s="62"/>
      <c r="BS736" s="62"/>
      <c r="BT736" s="62"/>
      <c r="BU736" s="62"/>
      <c r="BV736" s="62"/>
      <c r="BW736" s="62"/>
      <c r="BX736" s="62"/>
      <c r="BY736" s="62"/>
      <c r="BZ736" s="62"/>
      <c r="CA736" s="62"/>
      <c r="CB736" s="62"/>
      <c r="CC736" s="62"/>
      <c r="CD736" s="62"/>
      <c r="CE736" s="62"/>
      <c r="CF736" s="62"/>
      <c r="CG736" s="62"/>
      <c r="CH736" s="62"/>
      <c r="CI736" s="62"/>
      <c r="CJ736" s="62"/>
      <c r="CK736" s="62"/>
      <c r="CL736" s="62"/>
      <c r="CM736" s="62"/>
      <c r="CN736" s="62"/>
      <c r="CO736" s="62"/>
      <c r="CP736" s="62"/>
      <c r="CQ736" s="62"/>
      <c r="CR736" s="62"/>
    </row>
    <row r="737" spans="1:96" ht="12.75" customHeight="1">
      <c r="B737" s="96" t="s">
        <v>1143</v>
      </c>
      <c r="C737" s="93"/>
      <c r="D737" s="93"/>
      <c r="E737" s="93"/>
      <c r="F737" s="93"/>
      <c r="G737" s="539"/>
      <c r="H737" s="539"/>
      <c r="I737" s="539"/>
      <c r="J737" s="539"/>
      <c r="K737" s="93"/>
      <c r="L737" s="93"/>
      <c r="M737" s="93"/>
      <c r="N737" s="93"/>
      <c r="O737" s="93"/>
      <c r="P737" s="310"/>
      <c r="Q737" s="310"/>
      <c r="R737" s="310"/>
      <c r="S737" s="310"/>
      <c r="T737" s="310"/>
      <c r="Y737" s="540"/>
      <c r="Z737" s="540"/>
      <c r="AA737" s="540"/>
      <c r="AB737" s="540"/>
      <c r="AC737" s="540"/>
      <c r="AD737" s="541"/>
      <c r="AE737" s="542"/>
      <c r="AF737" s="542"/>
      <c r="AG737" s="542"/>
      <c r="AH737" s="542"/>
      <c r="AL737" s="62"/>
      <c r="AM737" s="62"/>
      <c r="AN737" s="62"/>
      <c r="AO737" s="62"/>
      <c r="AP737" s="62"/>
      <c r="AQ737" s="62"/>
      <c r="AR737" s="62"/>
      <c r="AS737" s="62"/>
      <c r="AT737" s="62"/>
      <c r="AU737" s="62"/>
      <c r="AV737" s="62"/>
      <c r="AW737" s="62"/>
      <c r="AX737" s="62"/>
      <c r="AY737" s="62"/>
      <c r="AZ737" s="62"/>
      <c r="BA737" s="62"/>
      <c r="BB737" s="62"/>
      <c r="BC737" s="62"/>
      <c r="BD737" s="62"/>
      <c r="BE737" s="62"/>
      <c r="BF737" s="62"/>
      <c r="BG737" s="62"/>
      <c r="BH737" s="62"/>
      <c r="BI737" s="62"/>
      <c r="BJ737" s="62"/>
      <c r="BK737" s="62"/>
      <c r="BL737" s="62"/>
      <c r="BM737" s="62"/>
      <c r="BN737" s="62"/>
      <c r="BO737" s="62"/>
      <c r="BP737" s="62"/>
      <c r="BQ737" s="62"/>
      <c r="BR737" s="62"/>
      <c r="BS737" s="62"/>
      <c r="BT737" s="62"/>
      <c r="BU737" s="62"/>
      <c r="BV737" s="62"/>
      <c r="BW737" s="62"/>
      <c r="BX737" s="62"/>
      <c r="BY737" s="62"/>
      <c r="BZ737" s="62"/>
      <c r="CA737" s="62"/>
      <c r="CB737" s="62"/>
      <c r="CC737" s="62"/>
      <c r="CD737" s="62"/>
      <c r="CE737" s="62"/>
      <c r="CF737" s="62"/>
      <c r="CG737" s="62"/>
      <c r="CH737" s="62"/>
      <c r="CI737" s="62"/>
      <c r="CJ737" s="62"/>
      <c r="CK737" s="62"/>
      <c r="CL737" s="62"/>
      <c r="CM737" s="62"/>
      <c r="CN737" s="62"/>
      <c r="CO737" s="62"/>
      <c r="CP737" s="62"/>
      <c r="CQ737" s="62"/>
      <c r="CR737" s="62"/>
    </row>
    <row r="738" spans="1:96" ht="12.75" customHeight="1">
      <c r="B738" s="96" t="s">
        <v>1144</v>
      </c>
      <c r="C738" s="93"/>
      <c r="D738" s="93"/>
      <c r="E738" s="93"/>
      <c r="F738" s="93"/>
      <c r="G738" s="539"/>
      <c r="H738" s="539"/>
      <c r="I738" s="539"/>
      <c r="J738" s="539"/>
      <c r="K738" s="93"/>
      <c r="L738" s="93"/>
      <c r="M738" s="93"/>
      <c r="N738" s="93"/>
      <c r="O738" s="93"/>
      <c r="P738" s="310"/>
      <c r="Q738" s="310"/>
      <c r="R738" s="310"/>
      <c r="S738" s="310"/>
      <c r="T738" s="310"/>
      <c r="Y738" s="540"/>
      <c r="Z738" s="540"/>
      <c r="AA738" s="540"/>
      <c r="AG738" s="542"/>
      <c r="AH738" s="542"/>
      <c r="AL738" s="62"/>
      <c r="AM738" s="62"/>
      <c r="AN738" s="62"/>
      <c r="AO738" s="62"/>
      <c r="AP738" s="62"/>
      <c r="AQ738" s="62"/>
      <c r="AR738" s="62"/>
      <c r="AS738" s="62"/>
      <c r="AT738" s="62"/>
      <c r="AU738" s="62"/>
      <c r="AV738" s="62"/>
      <c r="AW738" s="62"/>
      <c r="AX738" s="62"/>
      <c r="AY738" s="62"/>
      <c r="AZ738" s="62"/>
      <c r="BA738" s="62"/>
      <c r="BB738" s="62"/>
      <c r="BC738" s="62"/>
      <c r="BD738" s="62"/>
      <c r="BE738" s="62"/>
      <c r="BF738" s="62"/>
      <c r="BG738" s="62"/>
      <c r="BH738" s="62"/>
      <c r="BI738" s="62"/>
      <c r="BJ738" s="62"/>
      <c r="BK738" s="62"/>
      <c r="BL738" s="62"/>
      <c r="BM738" s="62"/>
      <c r="BN738" s="62"/>
      <c r="BO738" s="62"/>
      <c r="BP738" s="62"/>
      <c r="BQ738" s="62"/>
      <c r="BR738" s="62"/>
      <c r="BS738" s="62"/>
      <c r="BT738" s="62"/>
      <c r="BU738" s="62"/>
      <c r="BV738" s="62"/>
      <c r="BW738" s="62"/>
      <c r="BX738" s="62"/>
      <c r="BY738" s="62"/>
      <c r="BZ738" s="62"/>
      <c r="CA738" s="62"/>
      <c r="CB738" s="62"/>
      <c r="CC738" s="62"/>
      <c r="CD738" s="62"/>
      <c r="CE738" s="62"/>
      <c r="CF738" s="62"/>
      <c r="CG738" s="62"/>
      <c r="CH738" s="62"/>
      <c r="CI738" s="62"/>
      <c r="CJ738" s="62"/>
      <c r="CK738" s="62"/>
      <c r="CL738" s="62"/>
      <c r="CM738" s="62"/>
      <c r="CN738" s="62"/>
      <c r="CO738" s="62"/>
      <c r="CP738" s="62"/>
      <c r="CQ738" s="62"/>
      <c r="CR738" s="62"/>
    </row>
    <row r="739" spans="1:96" ht="12.75" customHeight="1">
      <c r="B739" s="96"/>
      <c r="C739" s="95"/>
      <c r="D739" s="95"/>
      <c r="E739" s="95"/>
      <c r="F739" s="95"/>
      <c r="G739" s="22"/>
      <c r="H739" s="22"/>
      <c r="I739" s="22"/>
      <c r="J739" s="22"/>
      <c r="K739" s="22"/>
      <c r="L739" s="95"/>
      <c r="M739" s="95"/>
      <c r="N739" s="95"/>
      <c r="O739" s="95"/>
      <c r="P739" s="95"/>
      <c r="Q739" s="22"/>
      <c r="R739" s="22"/>
      <c r="S739" s="22"/>
      <c r="T739" s="22"/>
      <c r="U739" s="22"/>
      <c r="AM739" s="62"/>
      <c r="AN739" s="62"/>
      <c r="AO739" s="62"/>
      <c r="AP739" s="62"/>
      <c r="AQ739" s="62"/>
      <c r="AR739" s="62"/>
      <c r="AS739" s="62"/>
      <c r="AT739" s="62"/>
      <c r="AU739" s="62"/>
      <c r="AV739" s="62"/>
      <c r="AW739" s="62"/>
      <c r="AX739" s="62"/>
      <c r="AY739" s="62"/>
      <c r="AZ739" s="62"/>
      <c r="BA739" s="62"/>
      <c r="BB739" s="62"/>
      <c r="BC739" s="62"/>
      <c r="BD739" s="62"/>
      <c r="BE739" s="62"/>
      <c r="BF739" s="62"/>
      <c r="BG739" s="62"/>
      <c r="BH739" s="62"/>
      <c r="BI739" s="62"/>
      <c r="BJ739" s="62"/>
      <c r="BK739" s="62"/>
      <c r="BL739" s="62"/>
      <c r="BM739" s="62"/>
      <c r="BN739" s="62"/>
      <c r="BO739" s="62"/>
      <c r="BP739" s="62"/>
      <c r="BQ739" s="62"/>
      <c r="BR739" s="62"/>
      <c r="BS739" s="62"/>
      <c r="BT739" s="62"/>
      <c r="BU739" s="62"/>
      <c r="BV739" s="62"/>
      <c r="BW739" s="62"/>
      <c r="BX739" s="62"/>
      <c r="BY739" s="62"/>
      <c r="BZ739" s="62"/>
      <c r="CA739" s="62"/>
      <c r="CB739" s="62"/>
      <c r="CC739" s="62"/>
      <c r="CD739" s="62"/>
      <c r="CE739" s="62"/>
      <c r="CF739" s="62"/>
      <c r="CG739" s="62"/>
      <c r="CH739" s="62"/>
      <c r="CI739" s="62"/>
      <c r="CJ739" s="62"/>
      <c r="CK739" s="62"/>
      <c r="CL739" s="62"/>
      <c r="CM739" s="62"/>
      <c r="CN739" s="62"/>
      <c r="CO739" s="62"/>
      <c r="CP739" s="62"/>
      <c r="CQ739" s="62"/>
      <c r="CR739" s="62"/>
    </row>
    <row r="740" spans="1:96" ht="12.75" customHeight="1">
      <c r="A740" s="54" t="s">
        <v>656</v>
      </c>
      <c r="B740" s="95"/>
      <c r="C740" s="96" t="s">
        <v>471</v>
      </c>
      <c r="D740" s="95"/>
      <c r="E740" s="95"/>
      <c r="F740" s="95"/>
      <c r="G740" s="22"/>
      <c r="H740" s="22"/>
      <c r="I740" s="22"/>
      <c r="J740" s="22"/>
      <c r="K740" s="22"/>
      <c r="L740" s="95"/>
      <c r="M740" s="95"/>
      <c r="N740" s="95"/>
      <c r="O740" s="95"/>
      <c r="P740" s="95"/>
      <c r="Q740" s="22"/>
      <c r="R740" s="22"/>
      <c r="S740" s="22"/>
      <c r="T740" s="22"/>
      <c r="U740" s="22"/>
      <c r="AM740" s="62"/>
      <c r="AN740" s="62"/>
      <c r="AO740" s="62"/>
      <c r="AP740" s="62"/>
      <c r="AQ740" s="62"/>
      <c r="AR740" s="62"/>
      <c r="AS740" s="62"/>
      <c r="AT740" s="62"/>
      <c r="AU740" s="62"/>
      <c r="AV740" s="62"/>
      <c r="AW740" s="62"/>
      <c r="AX740" s="62"/>
      <c r="AY740" s="62"/>
      <c r="AZ740" s="62"/>
      <c r="BA740" s="62"/>
      <c r="BB740" s="62"/>
      <c r="BC740" s="62"/>
      <c r="BD740" s="62"/>
      <c r="BE740" s="62"/>
      <c r="BF740" s="62"/>
      <c r="BG740" s="62"/>
      <c r="BH740" s="62"/>
      <c r="BI740" s="62"/>
      <c r="BJ740" s="62"/>
      <c r="BK740" s="62"/>
      <c r="BL740" s="62"/>
      <c r="BM740" s="62"/>
      <c r="BN740" s="62"/>
      <c r="BO740" s="62"/>
      <c r="BP740" s="62"/>
      <c r="BQ740" s="62"/>
      <c r="BR740" s="62"/>
      <c r="BS740" s="62"/>
      <c r="BT740" s="62"/>
      <c r="BU740" s="62"/>
      <c r="BV740" s="62"/>
      <c r="BW740" s="62"/>
      <c r="BX740" s="62"/>
      <c r="BY740" s="62"/>
      <c r="BZ740" s="62"/>
      <c r="CA740" s="62"/>
      <c r="CB740" s="62"/>
      <c r="CC740" s="62"/>
      <c r="CD740" s="62"/>
      <c r="CE740" s="62"/>
      <c r="CF740" s="62"/>
      <c r="CG740" s="62"/>
      <c r="CH740" s="62"/>
      <c r="CI740" s="62"/>
      <c r="CJ740" s="62"/>
      <c r="CK740" s="62"/>
      <c r="CL740" s="62"/>
      <c r="CM740" s="62"/>
      <c r="CN740" s="62"/>
      <c r="CO740" s="62"/>
      <c r="CP740" s="62"/>
      <c r="CQ740" s="62"/>
      <c r="CR740" s="62"/>
    </row>
    <row r="741" spans="1:96" ht="13.7" customHeight="1">
      <c r="A741" s="54"/>
      <c r="B741" s="95"/>
      <c r="C741" s="96" t="s">
        <v>193</v>
      </c>
      <c r="D741" s="95"/>
      <c r="E741" s="95"/>
      <c r="F741" s="95"/>
      <c r="G741" s="22"/>
      <c r="H741" s="22"/>
      <c r="I741" s="22"/>
      <c r="J741" s="22"/>
      <c r="K741" s="22"/>
      <c r="L741" s="95"/>
      <c r="M741" s="95"/>
      <c r="N741" s="95"/>
      <c r="O741" s="95"/>
      <c r="P741" s="95"/>
      <c r="Q741" s="22"/>
      <c r="R741" s="22"/>
      <c r="S741" s="22"/>
      <c r="T741" s="22"/>
      <c r="U741" s="22"/>
      <c r="AM741" s="62"/>
      <c r="AN741" s="62"/>
      <c r="AO741" s="62"/>
      <c r="AP741" s="62"/>
      <c r="AQ741" s="62"/>
      <c r="AR741" s="62"/>
      <c r="AS741" s="62"/>
      <c r="AT741" s="62"/>
      <c r="AU741" s="62"/>
      <c r="AV741" s="62"/>
      <c r="AW741" s="62"/>
      <c r="AX741" s="62"/>
      <c r="AY741" s="62"/>
      <c r="AZ741" s="62"/>
      <c r="BA741" s="62"/>
      <c r="BB741" s="62"/>
      <c r="BC741" s="62"/>
      <c r="BD741" s="62"/>
      <c r="BE741" s="62"/>
      <c r="BF741" s="62"/>
      <c r="BG741" s="62"/>
      <c r="BH741" s="62"/>
      <c r="BI741" s="62"/>
      <c r="BJ741" s="62"/>
      <c r="BK741" s="62"/>
      <c r="BL741" s="62"/>
      <c r="BM741" s="62"/>
      <c r="BN741" s="62"/>
      <c r="BO741" s="62"/>
      <c r="BP741" s="62"/>
      <c r="BQ741" s="62"/>
      <c r="BR741" s="62"/>
      <c r="BS741" s="62"/>
      <c r="BT741" s="62"/>
      <c r="BU741" s="62"/>
      <c r="BV741" s="62"/>
      <c r="BW741" s="62"/>
      <c r="BX741" s="62"/>
      <c r="BY741" s="62"/>
      <c r="BZ741" s="62"/>
      <c r="CA741" s="62"/>
      <c r="CB741" s="62"/>
      <c r="CC741" s="62"/>
      <c r="CD741" s="62"/>
      <c r="CE741" s="62"/>
      <c r="CF741" s="62"/>
      <c r="CG741" s="62"/>
      <c r="CH741" s="62"/>
      <c r="CI741" s="62"/>
      <c r="CJ741" s="62"/>
      <c r="CK741" s="62"/>
      <c r="CL741" s="62"/>
      <c r="CM741" s="62"/>
      <c r="CN741" s="62"/>
      <c r="CO741" s="62"/>
      <c r="CP741" s="62"/>
      <c r="CQ741" s="62"/>
      <c r="CR741" s="62"/>
    </row>
    <row r="742" spans="1:96" ht="12.75" customHeight="1">
      <c r="A742" s="54"/>
      <c r="B742" s="95"/>
      <c r="C742" s="96" t="s">
        <v>1168</v>
      </c>
      <c r="D742" s="95"/>
      <c r="E742" s="95"/>
      <c r="F742" s="95"/>
      <c r="G742" s="22"/>
      <c r="H742" s="22"/>
      <c r="I742" s="22"/>
      <c r="J742" s="22"/>
      <c r="K742" s="22"/>
      <c r="L742" s="95"/>
      <c r="M742" s="95"/>
      <c r="N742" s="95"/>
      <c r="O742" s="95"/>
      <c r="P742" s="95"/>
      <c r="Q742" s="22"/>
      <c r="R742" s="22"/>
      <c r="S742" s="22"/>
      <c r="T742" s="22"/>
      <c r="U742" s="22"/>
      <c r="V742" s="43"/>
      <c r="W742" s="43"/>
      <c r="X742" s="43"/>
      <c r="Y742" s="43"/>
      <c r="Z742" s="43"/>
      <c r="AA742" s="43"/>
      <c r="AB742" s="43"/>
      <c r="AC742" s="43"/>
      <c r="AD742" s="43"/>
      <c r="AE742" s="43"/>
      <c r="AF742" s="43"/>
      <c r="AG742" s="43"/>
      <c r="AH742" s="43"/>
      <c r="AI742" s="43"/>
      <c r="AJ742" s="43"/>
      <c r="AK742" s="43"/>
      <c r="AM742" s="62"/>
      <c r="AN742" s="62"/>
      <c r="AO742" s="62"/>
      <c r="AP742" s="62"/>
      <c r="AQ742" s="62"/>
      <c r="AR742" s="62"/>
      <c r="AS742" s="62"/>
      <c r="AT742" s="62"/>
      <c r="AU742" s="62"/>
      <c r="AV742" s="62"/>
      <c r="AW742" s="62"/>
      <c r="AX742" s="62"/>
      <c r="AY742" s="62"/>
      <c r="AZ742" s="62"/>
      <c r="BA742" s="62"/>
      <c r="BB742" s="62"/>
      <c r="BC742" s="62"/>
      <c r="BD742" s="62"/>
      <c r="BE742" s="62"/>
      <c r="BF742" s="62"/>
      <c r="BG742" s="62"/>
      <c r="BH742" s="62"/>
      <c r="BI742" s="62"/>
      <c r="BJ742" s="62"/>
      <c r="BK742" s="62"/>
      <c r="BL742" s="62"/>
      <c r="BM742" s="62"/>
      <c r="BN742" s="62"/>
      <c r="BO742" s="62"/>
      <c r="BP742" s="62"/>
      <c r="BQ742" s="62"/>
      <c r="BR742" s="62"/>
      <c r="BS742" s="62"/>
      <c r="BT742" s="62"/>
      <c r="BU742" s="62"/>
      <c r="BV742" s="62"/>
      <c r="BW742" s="62"/>
      <c r="BX742" s="62"/>
      <c r="BY742" s="62"/>
      <c r="BZ742" s="62"/>
      <c r="CA742" s="62"/>
      <c r="CB742" s="62"/>
      <c r="CC742" s="62"/>
      <c r="CD742" s="62"/>
      <c r="CE742" s="62"/>
      <c r="CF742" s="62"/>
      <c r="CG742" s="62"/>
      <c r="CH742" s="62"/>
      <c r="CI742" s="62"/>
      <c r="CJ742" s="62"/>
      <c r="CK742" s="62"/>
      <c r="CL742" s="62"/>
      <c r="CM742" s="62"/>
      <c r="CN742" s="62"/>
      <c r="CO742" s="62"/>
      <c r="CP742" s="62"/>
      <c r="CQ742" s="62"/>
      <c r="CR742" s="62"/>
    </row>
    <row r="743" spans="1:96" ht="12.75">
      <c r="A743" s="54"/>
      <c r="B743" s="95"/>
      <c r="C743" s="96" t="s">
        <v>1169</v>
      </c>
      <c r="D743" s="95"/>
      <c r="E743" s="95"/>
      <c r="F743" s="95"/>
      <c r="G743" s="22"/>
      <c r="H743" s="22"/>
      <c r="I743" s="22"/>
      <c r="J743" s="22"/>
      <c r="K743" s="22"/>
      <c r="L743" s="95"/>
      <c r="M743" s="95"/>
      <c r="N743" s="95"/>
      <c r="O743" s="95"/>
      <c r="P743" s="95"/>
      <c r="Q743" s="22"/>
      <c r="R743" s="22"/>
      <c r="S743" s="22"/>
      <c r="T743" s="22"/>
      <c r="U743" s="22"/>
      <c r="V743" s="43"/>
      <c r="W743" s="43"/>
      <c r="X743" s="43"/>
      <c r="Y743" s="43"/>
      <c r="Z743" s="43"/>
      <c r="AA743" s="43"/>
      <c r="AB743" s="43"/>
      <c r="AC743" s="43"/>
      <c r="AD743" s="43"/>
      <c r="AE743" s="43"/>
      <c r="AF743" s="43"/>
      <c r="AG743" s="43"/>
      <c r="AH743" s="43"/>
      <c r="AI743" s="43"/>
      <c r="AJ743" s="43"/>
      <c r="AK743" s="43"/>
      <c r="AM743" s="62"/>
      <c r="AN743" s="62"/>
      <c r="AO743" s="62"/>
      <c r="AP743" s="62"/>
      <c r="AQ743" s="62"/>
      <c r="AR743" s="62"/>
      <c r="AS743" s="62"/>
      <c r="AT743" s="62"/>
      <c r="AU743" s="62"/>
      <c r="AV743" s="62"/>
      <c r="AW743" s="62"/>
      <c r="AX743" s="62"/>
      <c r="AY743" s="62"/>
      <c r="AZ743" s="62"/>
      <c r="BA743" s="62"/>
      <c r="BB743" s="62"/>
      <c r="BC743" s="62"/>
      <c r="BD743" s="62"/>
      <c r="BE743" s="62"/>
      <c r="BF743" s="62"/>
      <c r="BG743" s="62"/>
      <c r="BH743" s="62"/>
      <c r="BI743" s="62"/>
      <c r="BJ743" s="62"/>
      <c r="BK743" s="62"/>
      <c r="BL743" s="62"/>
      <c r="BM743" s="62"/>
      <c r="BN743" s="62"/>
      <c r="BO743" s="62"/>
      <c r="BP743" s="62"/>
      <c r="BQ743" s="62"/>
      <c r="BR743" s="62"/>
      <c r="BS743" s="62"/>
      <c r="BT743" s="62"/>
      <c r="BU743" s="62"/>
      <c r="BV743" s="62"/>
      <c r="BW743" s="62"/>
      <c r="BX743" s="62"/>
      <c r="BY743" s="62"/>
      <c r="BZ743" s="62"/>
      <c r="CA743" s="62"/>
      <c r="CB743" s="62"/>
      <c r="CC743" s="62"/>
      <c r="CD743" s="62"/>
      <c r="CE743" s="62"/>
      <c r="CF743" s="62"/>
      <c r="CG743" s="62"/>
      <c r="CH743" s="62"/>
      <c r="CI743" s="62"/>
      <c r="CJ743" s="62"/>
      <c r="CK743" s="62"/>
      <c r="CL743" s="62"/>
      <c r="CM743" s="62"/>
      <c r="CN743" s="62"/>
      <c r="CO743" s="62"/>
      <c r="CP743" s="62"/>
      <c r="CQ743" s="62"/>
      <c r="CR743" s="62"/>
    </row>
    <row r="744" spans="1:96" ht="12.75" customHeight="1">
      <c r="A744" s="554"/>
      <c r="B744" s="95"/>
      <c r="C744" s="96" t="s">
        <v>1171</v>
      </c>
      <c r="D744" s="95"/>
      <c r="E744" s="95"/>
      <c r="F744" s="95"/>
      <c r="G744" s="22"/>
      <c r="H744" s="22"/>
      <c r="I744" s="22"/>
      <c r="J744" s="22"/>
      <c r="K744" s="22"/>
      <c r="L744" s="95"/>
      <c r="M744" s="95"/>
      <c r="N744" s="95"/>
      <c r="O744" s="95"/>
      <c r="P744" s="95"/>
      <c r="Q744" s="22"/>
      <c r="R744" s="22"/>
      <c r="S744" s="22"/>
      <c r="T744" s="22"/>
      <c r="U744" s="22"/>
      <c r="V744" s="43"/>
      <c r="W744" s="43"/>
      <c r="X744" s="43"/>
      <c r="Y744" s="43"/>
      <c r="Z744" s="43"/>
      <c r="AA744" s="43"/>
      <c r="AB744" s="43"/>
      <c r="AC744" s="43"/>
      <c r="AD744" s="43"/>
      <c r="AE744" s="43"/>
      <c r="AF744" s="43"/>
      <c r="AG744" s="43"/>
      <c r="AH744" s="43"/>
      <c r="AI744" s="43"/>
      <c r="AJ744" s="43"/>
      <c r="AK744" s="43"/>
      <c r="AL744" s="43"/>
      <c r="AM744" s="62"/>
      <c r="AN744" s="62"/>
      <c r="AO744" s="62"/>
      <c r="AP744" s="62"/>
      <c r="AQ744" s="62"/>
      <c r="AR744" s="62"/>
      <c r="AS744" s="62"/>
      <c r="AT744" s="62"/>
      <c r="AU744" s="62"/>
      <c r="AV744" s="62"/>
      <c r="AW744" s="62"/>
      <c r="AX744" s="62"/>
      <c r="AY744" s="62"/>
      <c r="AZ744" s="62"/>
      <c r="BA744" s="62"/>
      <c r="BB744" s="62"/>
      <c r="BC744" s="62"/>
      <c r="BD744" s="62"/>
      <c r="BE744" s="62"/>
      <c r="BF744" s="62"/>
      <c r="BG744" s="62"/>
      <c r="BH744" s="62"/>
      <c r="BI744" s="62"/>
      <c r="BJ744" s="62"/>
      <c r="BK744" s="62"/>
      <c r="BL744" s="62"/>
      <c r="BM744" s="62"/>
      <c r="BN744" s="62"/>
      <c r="BO744" s="62"/>
      <c r="BP744" s="62"/>
      <c r="BQ744" s="62"/>
      <c r="BR744" s="62"/>
      <c r="BS744" s="62"/>
      <c r="BT744" s="62"/>
      <c r="BU744" s="62"/>
      <c r="BV744" s="62"/>
      <c r="BW744" s="62"/>
      <c r="BX744" s="62"/>
      <c r="BY744" s="62"/>
      <c r="BZ744" s="62"/>
      <c r="CA744" s="62"/>
      <c r="CB744" s="62"/>
      <c r="CC744" s="62"/>
      <c r="CD744" s="62"/>
      <c r="CE744" s="62"/>
      <c r="CF744" s="62"/>
      <c r="CG744" s="62"/>
      <c r="CH744" s="62"/>
      <c r="CI744" s="62"/>
      <c r="CJ744" s="62"/>
      <c r="CK744" s="62"/>
      <c r="CL744" s="62"/>
      <c r="CM744" s="62"/>
      <c r="CN744" s="62"/>
      <c r="CO744" s="62"/>
      <c r="CP744" s="62"/>
      <c r="CQ744" s="62"/>
      <c r="CR744" s="62"/>
    </row>
    <row r="745" spans="1:96" ht="12.75" customHeight="1">
      <c r="A745" s="554"/>
      <c r="B745" s="95"/>
      <c r="C745" s="96" t="s">
        <v>1170</v>
      </c>
      <c r="D745" s="95"/>
      <c r="E745" s="95"/>
      <c r="F745" s="95"/>
      <c r="G745" s="22"/>
      <c r="H745" s="22"/>
      <c r="I745" s="22"/>
      <c r="J745" s="22"/>
      <c r="K745" s="22"/>
      <c r="L745" s="95"/>
      <c r="M745" s="95"/>
      <c r="N745" s="95"/>
      <c r="O745" s="95"/>
      <c r="P745" s="95"/>
      <c r="Q745" s="22"/>
      <c r="R745" s="22"/>
      <c r="S745" s="22"/>
      <c r="T745" s="22"/>
      <c r="U745" s="22"/>
      <c r="V745" s="43"/>
      <c r="W745" s="43"/>
      <c r="X745" s="43"/>
      <c r="Y745" s="43"/>
      <c r="Z745" s="43"/>
      <c r="AA745" s="43"/>
      <c r="AB745" s="43"/>
      <c r="AC745" s="43"/>
      <c r="AD745" s="43"/>
      <c r="AE745" s="43"/>
      <c r="AF745" s="43"/>
      <c r="AG745" s="43"/>
      <c r="AH745" s="43"/>
      <c r="AI745" s="43"/>
      <c r="AJ745" s="43"/>
      <c r="AK745" s="43"/>
      <c r="AL745" s="43"/>
      <c r="AM745" s="62"/>
      <c r="AN745" s="62"/>
      <c r="AO745" s="62"/>
      <c r="AP745" s="62"/>
      <c r="AQ745" s="62"/>
      <c r="AR745" s="62"/>
      <c r="AS745" s="62"/>
      <c r="AT745" s="62"/>
      <c r="AU745" s="62"/>
      <c r="AV745" s="62"/>
      <c r="AW745" s="62"/>
      <c r="AX745" s="62"/>
      <c r="AY745" s="62"/>
      <c r="AZ745" s="62"/>
      <c r="BA745" s="62"/>
      <c r="BB745" s="62"/>
      <c r="BC745" s="62"/>
      <c r="BD745" s="62"/>
      <c r="BE745" s="62"/>
      <c r="BF745" s="62"/>
      <c r="BG745" s="62"/>
      <c r="BH745" s="62"/>
      <c r="BI745" s="62"/>
      <c r="BJ745" s="62"/>
      <c r="BK745" s="62"/>
      <c r="BL745" s="62"/>
      <c r="BM745" s="62"/>
      <c r="BN745" s="62"/>
      <c r="BO745" s="62"/>
      <c r="BP745" s="62"/>
      <c r="BQ745" s="62"/>
      <c r="BR745" s="62"/>
      <c r="BS745" s="62"/>
      <c r="BT745" s="62"/>
      <c r="BU745" s="62"/>
      <c r="BV745" s="62"/>
      <c r="BW745" s="62"/>
      <c r="BX745" s="62"/>
      <c r="BY745" s="62"/>
      <c r="BZ745" s="62"/>
      <c r="CA745" s="62"/>
      <c r="CB745" s="62"/>
      <c r="CC745" s="62"/>
      <c r="CD745" s="62"/>
      <c r="CE745" s="62"/>
      <c r="CF745" s="62"/>
      <c r="CG745" s="62"/>
      <c r="CH745" s="62"/>
      <c r="CI745" s="62"/>
      <c r="CJ745" s="62"/>
      <c r="CK745" s="62"/>
      <c r="CL745" s="62"/>
      <c r="CM745" s="62"/>
      <c r="CN745" s="62"/>
      <c r="CO745" s="62"/>
      <c r="CP745" s="62"/>
      <c r="CQ745" s="62"/>
      <c r="CR745" s="62"/>
    </row>
    <row r="746" spans="1:96" ht="12.75" customHeight="1">
      <c r="A746" s="54"/>
      <c r="B746" s="95"/>
      <c r="C746" s="96" t="s">
        <v>1134</v>
      </c>
      <c r="D746" s="95"/>
      <c r="E746" s="95"/>
      <c r="F746" s="95"/>
      <c r="G746" s="22"/>
      <c r="H746" s="22"/>
      <c r="I746" s="22"/>
      <c r="J746" s="22"/>
      <c r="K746" s="22"/>
      <c r="L746" s="95"/>
      <c r="M746" s="95"/>
      <c r="N746" s="95"/>
      <c r="O746" s="95"/>
      <c r="P746" s="95"/>
      <c r="Q746" s="22"/>
      <c r="R746" s="22"/>
      <c r="S746" s="22"/>
      <c r="T746" s="22"/>
      <c r="U746" s="22"/>
      <c r="AM746" s="62"/>
      <c r="AN746" s="62"/>
      <c r="AO746" s="62"/>
      <c r="AP746" s="62"/>
      <c r="AQ746" s="62"/>
      <c r="AR746" s="62"/>
      <c r="AS746" s="62"/>
      <c r="AT746" s="62"/>
      <c r="AU746" s="62"/>
      <c r="AV746" s="62"/>
      <c r="AW746" s="62"/>
      <c r="AX746" s="62"/>
      <c r="AY746" s="62"/>
      <c r="AZ746" s="62"/>
      <c r="BA746" s="62"/>
      <c r="BB746" s="62"/>
      <c r="BC746" s="62"/>
      <c r="BD746" s="62"/>
      <c r="BE746" s="62"/>
      <c r="BF746" s="62"/>
      <c r="BG746" s="62"/>
      <c r="BH746" s="62"/>
      <c r="BI746" s="62"/>
      <c r="BJ746" s="62"/>
      <c r="BK746" s="62"/>
      <c r="BL746" s="62"/>
      <c r="BM746" s="62"/>
      <c r="BN746" s="62"/>
      <c r="BO746" s="62"/>
      <c r="BP746" s="62"/>
      <c r="BQ746" s="62"/>
      <c r="BR746" s="62"/>
      <c r="BS746" s="62"/>
      <c r="BT746" s="62"/>
      <c r="BU746" s="62"/>
      <c r="BV746" s="62"/>
      <c r="BW746" s="62"/>
      <c r="BX746" s="62"/>
      <c r="BY746" s="62"/>
      <c r="BZ746" s="62"/>
      <c r="CA746" s="62"/>
      <c r="CB746" s="62"/>
      <c r="CC746" s="62"/>
      <c r="CD746" s="62"/>
      <c r="CE746" s="62"/>
      <c r="CF746" s="62"/>
      <c r="CG746" s="62"/>
      <c r="CH746" s="62"/>
      <c r="CI746" s="62"/>
      <c r="CJ746" s="62"/>
      <c r="CK746" s="62"/>
      <c r="CL746" s="62"/>
      <c r="CM746" s="62"/>
      <c r="CN746" s="62"/>
      <c r="CO746" s="62"/>
      <c r="CP746" s="62"/>
      <c r="CQ746" s="62"/>
      <c r="CR746" s="62"/>
    </row>
    <row r="747" spans="1:96" ht="12.75" customHeight="1">
      <c r="A747" s="54"/>
      <c r="B747" s="95"/>
      <c r="C747" s="96" t="s">
        <v>1135</v>
      </c>
      <c r="D747" s="95"/>
      <c r="E747" s="95"/>
      <c r="F747" s="95"/>
      <c r="G747" s="22"/>
      <c r="H747" s="22"/>
      <c r="I747" s="22"/>
      <c r="J747" s="22"/>
      <c r="K747" s="22"/>
      <c r="L747" s="95"/>
      <c r="M747" s="95"/>
      <c r="N747" s="95"/>
      <c r="O747" s="95"/>
      <c r="P747" s="95"/>
      <c r="Q747" s="22"/>
      <c r="R747" s="22"/>
      <c r="S747" s="22"/>
      <c r="T747" s="22"/>
      <c r="U747" s="22"/>
      <c r="AM747" s="62"/>
      <c r="AN747" s="62"/>
      <c r="AO747" s="62"/>
      <c r="AP747" s="62"/>
      <c r="AQ747" s="62"/>
      <c r="AR747" s="62"/>
      <c r="AS747" s="62"/>
      <c r="AT747" s="62"/>
      <c r="AU747" s="62"/>
      <c r="AV747" s="62"/>
      <c r="AW747" s="62"/>
      <c r="AX747" s="62"/>
      <c r="AY747" s="62"/>
      <c r="AZ747" s="62"/>
      <c r="BA747" s="62"/>
      <c r="BB747" s="62"/>
      <c r="BC747" s="62"/>
      <c r="BD747" s="62"/>
      <c r="BE747" s="62"/>
      <c r="BF747" s="62"/>
      <c r="BG747" s="62"/>
      <c r="BH747" s="62"/>
      <c r="BI747" s="62"/>
      <c r="BJ747" s="62"/>
      <c r="BK747" s="62"/>
      <c r="BL747" s="62"/>
      <c r="BM747" s="62"/>
      <c r="BN747" s="62"/>
      <c r="BO747" s="62"/>
      <c r="BP747" s="62"/>
      <c r="BQ747" s="62"/>
      <c r="BR747" s="62"/>
      <c r="BS747" s="62"/>
      <c r="BT747" s="62"/>
      <c r="BU747" s="62"/>
      <c r="BV747" s="62"/>
      <c r="BW747" s="62"/>
      <c r="BX747" s="62"/>
      <c r="BY747" s="62"/>
      <c r="BZ747" s="62"/>
      <c r="CA747" s="62"/>
      <c r="CB747" s="62"/>
      <c r="CC747" s="62"/>
      <c r="CD747" s="62"/>
      <c r="CE747" s="62"/>
      <c r="CF747" s="62"/>
      <c r="CG747" s="62"/>
      <c r="CH747" s="62"/>
      <c r="CI747" s="62"/>
      <c r="CJ747" s="62"/>
      <c r="CK747" s="62"/>
      <c r="CL747" s="62"/>
      <c r="CM747" s="62"/>
      <c r="CN747" s="62"/>
      <c r="CO747" s="62"/>
      <c r="CP747" s="62"/>
      <c r="CQ747" s="62"/>
      <c r="CR747" s="62"/>
    </row>
    <row r="748" spans="1:96" ht="12.75" customHeight="1">
      <c r="A748" s="54"/>
      <c r="B748" s="95"/>
      <c r="C748" s="96" t="s">
        <v>1136</v>
      </c>
      <c r="D748" s="95"/>
      <c r="E748" s="95"/>
      <c r="F748" s="95"/>
      <c r="G748" s="22"/>
      <c r="H748" s="22"/>
      <c r="I748" s="22"/>
      <c r="J748" s="22"/>
      <c r="K748" s="22"/>
      <c r="L748" s="95"/>
      <c r="M748" s="95"/>
      <c r="N748" s="95"/>
      <c r="O748" s="95"/>
      <c r="P748" s="95"/>
      <c r="Q748" s="22"/>
      <c r="R748" s="22"/>
      <c r="S748" s="22"/>
      <c r="T748" s="22"/>
      <c r="U748" s="22"/>
      <c r="AM748" s="62"/>
      <c r="AN748" s="62"/>
      <c r="AO748" s="62"/>
      <c r="AP748" s="62"/>
      <c r="AQ748" s="62"/>
      <c r="AR748" s="62"/>
      <c r="AS748" s="62"/>
      <c r="AT748" s="62"/>
      <c r="AU748" s="62"/>
      <c r="AV748" s="62"/>
      <c r="AW748" s="62"/>
      <c r="AX748" s="62"/>
      <c r="AY748" s="62"/>
      <c r="AZ748" s="62"/>
      <c r="BA748" s="62"/>
      <c r="BB748" s="62"/>
      <c r="BC748" s="62"/>
      <c r="BD748" s="62"/>
      <c r="BE748" s="62"/>
      <c r="BF748" s="62"/>
      <c r="BG748" s="62"/>
      <c r="BH748" s="62"/>
      <c r="BI748" s="62"/>
      <c r="BJ748" s="62"/>
      <c r="BK748" s="62"/>
      <c r="BL748" s="62"/>
      <c r="BM748" s="62"/>
      <c r="BN748" s="62"/>
      <c r="BO748" s="62"/>
      <c r="BP748" s="62"/>
      <c r="BQ748" s="62"/>
      <c r="BR748" s="62"/>
      <c r="BS748" s="62"/>
      <c r="BT748" s="62"/>
      <c r="BU748" s="62"/>
      <c r="BV748" s="62"/>
      <c r="BW748" s="62"/>
      <c r="BX748" s="62"/>
      <c r="BY748" s="62"/>
      <c r="BZ748" s="62"/>
      <c r="CA748" s="62"/>
      <c r="CB748" s="62"/>
      <c r="CC748" s="62"/>
      <c r="CD748" s="62"/>
      <c r="CE748" s="62"/>
      <c r="CF748" s="62"/>
      <c r="CG748" s="62"/>
      <c r="CH748" s="62"/>
      <c r="CI748" s="62"/>
      <c r="CJ748" s="62"/>
      <c r="CK748" s="62"/>
      <c r="CL748" s="62"/>
      <c r="CM748" s="62"/>
      <c r="CN748" s="62"/>
      <c r="CO748" s="62"/>
      <c r="CP748" s="62"/>
      <c r="CQ748" s="62"/>
      <c r="CR748" s="62"/>
    </row>
    <row r="749" spans="1:96" ht="12.75" customHeight="1">
      <c r="A749" s="54"/>
      <c r="B749" s="95"/>
      <c r="C749" s="96"/>
      <c r="D749" s="95"/>
      <c r="E749" s="95"/>
      <c r="F749" s="95"/>
      <c r="G749" s="22"/>
      <c r="H749" s="22"/>
      <c r="I749" s="22"/>
      <c r="J749" s="22"/>
      <c r="K749" s="22"/>
      <c r="L749" s="95"/>
      <c r="M749" s="95"/>
      <c r="N749" s="95"/>
      <c r="O749" s="95"/>
      <c r="P749" s="95"/>
      <c r="Q749" s="22"/>
      <c r="R749" s="22"/>
      <c r="S749" s="22"/>
      <c r="T749" s="22"/>
      <c r="U749" s="22"/>
      <c r="AM749" s="62"/>
      <c r="AN749" s="62"/>
      <c r="AO749" s="62"/>
      <c r="AP749" s="62"/>
      <c r="AQ749" s="62"/>
      <c r="AR749" s="62"/>
      <c r="AS749" s="62"/>
      <c r="AT749" s="62"/>
      <c r="AU749" s="62"/>
      <c r="AV749" s="62"/>
      <c r="AW749" s="62"/>
      <c r="AX749" s="62"/>
      <c r="AY749" s="62"/>
      <c r="AZ749" s="62"/>
      <c r="BA749" s="62"/>
      <c r="BB749" s="62"/>
      <c r="BC749" s="62"/>
      <c r="BD749" s="62"/>
      <c r="BE749" s="62"/>
      <c r="BF749" s="62"/>
      <c r="BG749" s="62"/>
      <c r="BH749" s="62"/>
      <c r="BI749" s="62"/>
      <c r="BJ749" s="62"/>
      <c r="BK749" s="62"/>
      <c r="BL749" s="62"/>
      <c r="BM749" s="62"/>
      <c r="BN749" s="62"/>
      <c r="BO749" s="62"/>
      <c r="BP749" s="62"/>
      <c r="BQ749" s="62"/>
      <c r="BR749" s="62"/>
      <c r="BS749" s="62"/>
      <c r="BT749" s="62"/>
      <c r="BU749" s="62"/>
      <c r="BV749" s="62"/>
      <c r="BW749" s="62"/>
      <c r="BX749" s="62"/>
      <c r="BY749" s="62"/>
      <c r="BZ749" s="62"/>
      <c r="CA749" s="62"/>
      <c r="CB749" s="62"/>
      <c r="CC749" s="62"/>
      <c r="CD749" s="62"/>
      <c r="CE749" s="62"/>
      <c r="CF749" s="62"/>
      <c r="CG749" s="62"/>
      <c r="CH749" s="62"/>
      <c r="CI749" s="62"/>
      <c r="CJ749" s="62"/>
      <c r="CK749" s="62"/>
      <c r="CL749" s="62"/>
      <c r="CM749" s="62"/>
      <c r="CN749" s="62"/>
      <c r="CO749" s="62"/>
      <c r="CP749" s="62"/>
      <c r="CQ749" s="62"/>
      <c r="CR749" s="62"/>
    </row>
    <row r="750" spans="1:96" ht="12.75" customHeight="1">
      <c r="J750" s="1395" t="s">
        <v>433</v>
      </c>
      <c r="K750" s="1396"/>
      <c r="L750" s="1396"/>
      <c r="M750" s="1396"/>
      <c r="N750" s="1397"/>
      <c r="O750" s="1408" t="s">
        <v>305</v>
      </c>
      <c r="P750" s="1408"/>
      <c r="Q750" s="1408"/>
      <c r="R750" s="1408"/>
      <c r="S750" s="1408"/>
      <c r="T750" s="1408" t="s">
        <v>520</v>
      </c>
      <c r="U750" s="1408"/>
      <c r="V750" s="1408"/>
      <c r="W750" s="1408"/>
      <c r="X750" s="1408"/>
      <c r="Y750" s="1408" t="s">
        <v>306</v>
      </c>
      <c r="Z750" s="1408"/>
      <c r="AA750" s="1408"/>
      <c r="AB750" s="1408"/>
      <c r="AC750" s="1408"/>
      <c r="AM750" s="62"/>
      <c r="AN750" s="62"/>
      <c r="AO750" s="62"/>
      <c r="AP750" s="62"/>
      <c r="AQ750" s="62"/>
      <c r="AR750" s="62"/>
      <c r="AS750" s="62"/>
      <c r="AT750" s="62"/>
      <c r="AU750" s="62"/>
      <c r="AV750" s="62"/>
      <c r="AW750" s="62"/>
      <c r="AX750" s="62"/>
      <c r="AY750" s="62"/>
      <c r="AZ750" s="62"/>
      <c r="BA750" s="62"/>
      <c r="BB750" s="62"/>
      <c r="BC750" s="62"/>
      <c r="BD750" s="62"/>
      <c r="BE750" s="62"/>
      <c r="BF750" s="62"/>
      <c r="BG750" s="62"/>
      <c r="BH750" s="62"/>
      <c r="BI750" s="62"/>
      <c r="BJ750" s="62"/>
      <c r="BK750" s="62"/>
      <c r="BL750" s="62"/>
      <c r="BM750" s="62"/>
      <c r="BN750" s="62"/>
      <c r="BO750" s="62"/>
      <c r="BP750" s="62"/>
      <c r="BQ750" s="62"/>
      <c r="BR750" s="62"/>
      <c r="BS750" s="62"/>
      <c r="BT750" s="62"/>
      <c r="BU750" s="62"/>
      <c r="BV750" s="62"/>
      <c r="BW750" s="62"/>
      <c r="BX750" s="62"/>
      <c r="BY750" s="62"/>
      <c r="BZ750" s="62"/>
      <c r="CA750" s="62"/>
      <c r="CB750" s="62"/>
      <c r="CC750" s="62"/>
      <c r="CD750" s="62"/>
      <c r="CE750" s="62"/>
      <c r="CF750" s="62"/>
      <c r="CG750" s="62"/>
      <c r="CH750" s="62"/>
      <c r="CI750" s="62"/>
      <c r="CJ750" s="62"/>
      <c r="CK750" s="62"/>
      <c r="CL750" s="62"/>
      <c r="CM750" s="62"/>
      <c r="CN750" s="62"/>
      <c r="CO750" s="62"/>
      <c r="CP750" s="62"/>
      <c r="CQ750" s="62"/>
      <c r="CR750" s="62"/>
    </row>
    <row r="751" spans="1:96" ht="12.75" customHeight="1">
      <c r="J751" s="1398"/>
      <c r="K751" s="1399"/>
      <c r="L751" s="1399"/>
      <c r="M751" s="1399"/>
      <c r="N751" s="1400"/>
      <c r="O751" s="1408"/>
      <c r="P751" s="1408"/>
      <c r="Q751" s="1408"/>
      <c r="R751" s="1408"/>
      <c r="S751" s="1408"/>
      <c r="T751" s="1408"/>
      <c r="U751" s="1408"/>
      <c r="V751" s="1408"/>
      <c r="W751" s="1408"/>
      <c r="X751" s="1408"/>
      <c r="Y751" s="1408"/>
      <c r="Z751" s="1408"/>
      <c r="AA751" s="1408"/>
      <c r="AB751" s="1408"/>
      <c r="AC751" s="1408"/>
      <c r="AM751" s="62"/>
      <c r="AN751" s="62"/>
      <c r="AO751" s="62"/>
      <c r="AP751" s="62"/>
      <c r="AQ751" s="62"/>
      <c r="AR751" s="62"/>
      <c r="AS751" s="62"/>
      <c r="AT751" s="62"/>
      <c r="AU751" s="62"/>
      <c r="AV751" s="62"/>
      <c r="AW751" s="62"/>
      <c r="AX751" s="62"/>
      <c r="AY751" s="62"/>
      <c r="AZ751" s="62"/>
      <c r="BA751" s="62"/>
      <c r="BB751" s="62"/>
      <c r="BC751" s="62"/>
      <c r="BD751" s="62"/>
      <c r="BE751" s="62"/>
      <c r="BF751" s="62"/>
      <c r="BG751" s="62"/>
      <c r="BH751" s="62"/>
      <c r="BI751" s="62"/>
      <c r="BJ751" s="62"/>
      <c r="BK751" s="62"/>
      <c r="BL751" s="62"/>
      <c r="BM751" s="62"/>
      <c r="BN751" s="62"/>
      <c r="BO751" s="62"/>
      <c r="BP751" s="62"/>
      <c r="BQ751" s="62"/>
      <c r="BR751" s="62"/>
      <c r="BS751" s="62"/>
      <c r="BT751" s="62"/>
      <c r="BU751" s="62"/>
      <c r="BV751" s="62"/>
      <c r="BW751" s="62"/>
      <c r="BX751" s="62"/>
      <c r="BY751" s="62"/>
      <c r="BZ751" s="62"/>
      <c r="CA751" s="62"/>
      <c r="CB751" s="62"/>
      <c r="CC751" s="62"/>
      <c r="CD751" s="62"/>
      <c r="CE751" s="62"/>
      <c r="CF751" s="62"/>
      <c r="CG751" s="62"/>
      <c r="CH751" s="62"/>
      <c r="CI751" s="62"/>
      <c r="CJ751" s="62"/>
      <c r="CK751" s="62"/>
      <c r="CL751" s="62"/>
      <c r="CM751" s="62"/>
      <c r="CN751" s="62"/>
      <c r="CO751" s="62"/>
      <c r="CP751" s="62"/>
      <c r="CQ751" s="62"/>
      <c r="CR751" s="62"/>
    </row>
    <row r="752" spans="1:96" ht="12.75" customHeight="1">
      <c r="J752" s="1398"/>
      <c r="K752" s="1399"/>
      <c r="L752" s="1399"/>
      <c r="M752" s="1399"/>
      <c r="N752" s="1400"/>
      <c r="O752" s="1408"/>
      <c r="P752" s="1408"/>
      <c r="Q752" s="1408"/>
      <c r="R752" s="1408"/>
      <c r="S752" s="1408"/>
      <c r="T752" s="1408"/>
      <c r="U752" s="1408"/>
      <c r="V752" s="1408"/>
      <c r="W752" s="1408"/>
      <c r="X752" s="1408"/>
      <c r="Y752" s="1408"/>
      <c r="Z752" s="1408"/>
      <c r="AA752" s="1408"/>
      <c r="AB752" s="1408"/>
      <c r="AC752" s="1408"/>
      <c r="AM752" s="62"/>
      <c r="AN752" s="62"/>
      <c r="AO752" s="62"/>
      <c r="AP752" s="62"/>
      <c r="AQ752" s="62"/>
      <c r="AR752" s="62"/>
      <c r="AS752" s="62"/>
      <c r="AT752" s="62"/>
      <c r="AU752" s="62"/>
      <c r="AV752" s="62"/>
      <c r="AW752" s="62"/>
      <c r="AX752" s="62"/>
      <c r="AY752" s="62"/>
      <c r="AZ752" s="62"/>
      <c r="BA752" s="62"/>
      <c r="BB752" s="62"/>
      <c r="BC752" s="62"/>
      <c r="BD752" s="62"/>
      <c r="BE752" s="62"/>
      <c r="BF752" s="62"/>
      <c r="BG752" s="62"/>
      <c r="BH752" s="62"/>
      <c r="BI752" s="62"/>
      <c r="BJ752" s="62"/>
      <c r="BK752" s="62"/>
      <c r="BL752" s="62"/>
      <c r="BM752" s="62"/>
      <c r="BN752" s="62"/>
      <c r="BO752" s="62"/>
      <c r="BP752" s="62"/>
      <c r="BQ752" s="62"/>
      <c r="BR752" s="62"/>
      <c r="BS752" s="62"/>
      <c r="BT752" s="62"/>
      <c r="BU752" s="62"/>
      <c r="BV752" s="62"/>
      <c r="BW752" s="62"/>
      <c r="BX752" s="62"/>
      <c r="BY752" s="62"/>
      <c r="BZ752" s="62"/>
      <c r="CA752" s="62"/>
      <c r="CB752" s="62"/>
      <c r="CC752" s="62"/>
      <c r="CD752" s="62"/>
      <c r="CE752" s="62"/>
      <c r="CF752" s="62"/>
      <c r="CG752" s="62"/>
      <c r="CH752" s="62"/>
      <c r="CI752" s="62"/>
      <c r="CJ752" s="62"/>
      <c r="CK752" s="62"/>
      <c r="CL752" s="62"/>
      <c r="CM752" s="62"/>
      <c r="CN752" s="62"/>
      <c r="CO752" s="62"/>
      <c r="CP752" s="62"/>
      <c r="CQ752" s="62"/>
      <c r="CR752" s="62"/>
    </row>
    <row r="753" spans="1:96" ht="12.75" customHeight="1">
      <c r="J753" s="1401"/>
      <c r="K753" s="1402"/>
      <c r="L753" s="1402"/>
      <c r="M753" s="1402"/>
      <c r="N753" s="1403"/>
      <c r="O753" s="1408"/>
      <c r="P753" s="1408"/>
      <c r="Q753" s="1408"/>
      <c r="R753" s="1408"/>
      <c r="S753" s="1408"/>
      <c r="T753" s="1408"/>
      <c r="U753" s="1408"/>
      <c r="V753" s="1408"/>
      <c r="W753" s="1408"/>
      <c r="X753" s="1408"/>
      <c r="Y753" s="1408"/>
      <c r="Z753" s="1408"/>
      <c r="AA753" s="1408"/>
      <c r="AB753" s="1408"/>
      <c r="AC753" s="1408"/>
      <c r="AM753" s="62"/>
      <c r="AN753" s="62"/>
      <c r="AO753" s="62"/>
      <c r="AP753" s="62"/>
      <c r="AQ753" s="62"/>
      <c r="AR753" s="62"/>
      <c r="AS753" s="62"/>
      <c r="AT753" s="62"/>
      <c r="AU753" s="62"/>
      <c r="AV753" s="62"/>
      <c r="AW753" s="62"/>
      <c r="AX753" s="62"/>
      <c r="AY753" s="62"/>
      <c r="AZ753" s="62"/>
      <c r="BA753" s="62"/>
      <c r="BB753" s="62"/>
      <c r="BC753" s="62"/>
      <c r="BD753" s="62"/>
      <c r="BE753" s="62"/>
      <c r="BF753" s="62"/>
      <c r="BG753" s="62"/>
      <c r="BH753" s="62"/>
      <c r="BI753" s="62"/>
      <c r="BJ753" s="62"/>
      <c r="BK753" s="62"/>
      <c r="BL753" s="62"/>
      <c r="BM753" s="62"/>
      <c r="BN753" s="62"/>
      <c r="BO753" s="62"/>
      <c r="BP753" s="62"/>
      <c r="BQ753" s="62"/>
      <c r="BR753" s="62"/>
      <c r="BS753" s="62"/>
      <c r="BT753" s="62"/>
      <c r="BU753" s="62"/>
      <c r="BV753" s="62"/>
      <c r="BW753" s="62"/>
      <c r="BX753" s="62"/>
      <c r="BY753" s="62"/>
      <c r="BZ753" s="62"/>
      <c r="CA753" s="62"/>
      <c r="CB753" s="62"/>
      <c r="CC753" s="62"/>
      <c r="CD753" s="62"/>
      <c r="CE753" s="62"/>
      <c r="CF753" s="62"/>
      <c r="CG753" s="62"/>
      <c r="CH753" s="62"/>
      <c r="CI753" s="62"/>
      <c r="CJ753" s="62"/>
      <c r="CK753" s="62"/>
      <c r="CL753" s="62"/>
      <c r="CM753" s="62"/>
      <c r="CN753" s="62"/>
      <c r="CO753" s="62"/>
      <c r="CP753" s="62"/>
      <c r="CQ753" s="62"/>
      <c r="CR753" s="62"/>
    </row>
    <row r="754" spans="1:96" ht="12.75" customHeight="1">
      <c r="J754" s="1392" t="s">
        <v>351</v>
      </c>
      <c r="K754" s="1393"/>
      <c r="L754" s="1393"/>
      <c r="M754" s="1393"/>
      <c r="N754" s="1394"/>
      <c r="O754" s="1302">
        <v>1</v>
      </c>
      <c r="P754" s="1302"/>
      <c r="Q754" s="1302"/>
      <c r="R754" s="1302"/>
      <c r="S754" s="1302"/>
      <c r="T754" s="1210">
        <v>3195</v>
      </c>
      <c r="U754" s="1210"/>
      <c r="V754" s="1210"/>
      <c r="W754" s="1210"/>
      <c r="X754" s="1210"/>
      <c r="Y754" s="1122">
        <f>T754*O754</f>
        <v>3195</v>
      </c>
      <c r="Z754" s="1122"/>
      <c r="AA754" s="1122"/>
      <c r="AB754" s="1122"/>
      <c r="AC754" s="1122"/>
      <c r="AM754" s="62"/>
      <c r="AN754" s="62"/>
      <c r="AO754" s="62"/>
      <c r="AP754" s="62"/>
      <c r="AQ754" s="62"/>
      <c r="AR754" s="62"/>
      <c r="AS754" s="62"/>
      <c r="AT754" s="62"/>
      <c r="AU754" s="62"/>
      <c r="AV754" s="62"/>
      <c r="AW754" s="62"/>
      <c r="AX754" s="62"/>
      <c r="AY754" s="62"/>
      <c r="AZ754" s="62"/>
      <c r="BA754" s="62"/>
      <c r="BB754" s="62"/>
      <c r="BC754" s="62"/>
      <c r="BD754" s="62"/>
      <c r="BE754" s="62"/>
      <c r="BF754" s="62"/>
      <c r="BG754" s="62"/>
      <c r="BH754" s="62"/>
      <c r="BI754" s="62"/>
      <c r="BJ754" s="62"/>
      <c r="BK754" s="62"/>
      <c r="BL754" s="62"/>
      <c r="BM754" s="62"/>
      <c r="BN754" s="62"/>
      <c r="BO754" s="62"/>
      <c r="BP754" s="62"/>
      <c r="BQ754" s="62"/>
      <c r="BR754" s="62"/>
      <c r="BS754" s="62"/>
      <c r="BT754" s="62"/>
      <c r="BU754" s="62"/>
      <c r="BV754" s="62"/>
      <c r="BW754" s="62"/>
      <c r="BX754" s="62"/>
      <c r="BY754" s="62"/>
      <c r="BZ754" s="62"/>
      <c r="CA754" s="62"/>
      <c r="CB754" s="62"/>
      <c r="CC754" s="62"/>
      <c r="CD754" s="62"/>
      <c r="CE754" s="62"/>
      <c r="CF754" s="62"/>
      <c r="CG754" s="62"/>
      <c r="CH754" s="62"/>
      <c r="CI754" s="62"/>
      <c r="CJ754" s="62"/>
      <c r="CK754" s="62"/>
      <c r="CL754" s="62"/>
      <c r="CM754" s="62"/>
      <c r="CN754" s="62"/>
      <c r="CO754" s="62"/>
      <c r="CP754" s="62"/>
      <c r="CQ754" s="62"/>
      <c r="CR754" s="62"/>
    </row>
    <row r="755" spans="1:96" ht="12.75" customHeight="1">
      <c r="J755" s="1392"/>
      <c r="K755" s="1393"/>
      <c r="L755" s="1393"/>
      <c r="M755" s="1393"/>
      <c r="N755" s="1394"/>
      <c r="O755" s="1302"/>
      <c r="P755" s="1302"/>
      <c r="Q755" s="1302"/>
      <c r="R755" s="1302"/>
      <c r="S755" s="1302"/>
      <c r="T755" s="1210"/>
      <c r="U755" s="1210"/>
      <c r="V755" s="1210"/>
      <c r="W755" s="1210"/>
      <c r="X755" s="1210"/>
      <c r="Y755" s="1122">
        <f>T755*O755</f>
        <v>0</v>
      </c>
      <c r="Z755" s="1122"/>
      <c r="AA755" s="1122"/>
      <c r="AB755" s="1122"/>
      <c r="AC755" s="1122"/>
      <c r="AM755" s="62"/>
      <c r="AN755" s="62"/>
      <c r="AO755" s="62"/>
      <c r="AP755" s="62"/>
      <c r="AQ755" s="62"/>
      <c r="AR755" s="62"/>
      <c r="AS755" s="62"/>
      <c r="AT755" s="62"/>
      <c r="AU755" s="62"/>
      <c r="AV755" s="62"/>
      <c r="AW755" s="62"/>
      <c r="AX755" s="62"/>
      <c r="AY755" s="62"/>
      <c r="AZ755" s="62"/>
      <c r="BA755" s="62"/>
      <c r="BB755" s="62"/>
      <c r="BC755" s="62"/>
      <c r="BD755" s="62"/>
      <c r="BE755" s="62"/>
      <c r="BF755" s="62"/>
      <c r="BG755" s="62"/>
      <c r="BH755" s="62"/>
      <c r="BI755" s="62"/>
      <c r="BJ755" s="62"/>
      <c r="BK755" s="62"/>
      <c r="BL755" s="62"/>
      <c r="BM755" s="62"/>
      <c r="BN755" s="62"/>
      <c r="BO755" s="62"/>
      <c r="BP755" s="62"/>
      <c r="BQ755" s="62"/>
      <c r="BR755" s="62"/>
      <c r="BS755" s="62"/>
      <c r="BT755" s="62"/>
      <c r="BU755" s="62"/>
      <c r="BV755" s="62"/>
      <c r="BW755" s="62"/>
      <c r="BX755" s="62"/>
      <c r="BY755" s="62"/>
      <c r="BZ755" s="62"/>
      <c r="CA755" s="62"/>
      <c r="CB755" s="62"/>
      <c r="CC755" s="62"/>
      <c r="CD755" s="62"/>
      <c r="CE755" s="62"/>
      <c r="CF755" s="62"/>
      <c r="CG755" s="62"/>
      <c r="CH755" s="62"/>
      <c r="CI755" s="62"/>
      <c r="CJ755" s="62"/>
      <c r="CK755" s="62"/>
      <c r="CL755" s="62"/>
      <c r="CM755" s="62"/>
      <c r="CN755" s="62"/>
      <c r="CO755" s="62"/>
      <c r="CP755" s="62"/>
      <c r="CQ755" s="62"/>
      <c r="CR755" s="62"/>
    </row>
    <row r="756" spans="1:96" ht="12.75" customHeight="1">
      <c r="J756" s="1392"/>
      <c r="K756" s="1393"/>
      <c r="L756" s="1393"/>
      <c r="M756" s="1393"/>
      <c r="N756" s="1394"/>
      <c r="O756" s="1302"/>
      <c r="P756" s="1302"/>
      <c r="Q756" s="1302"/>
      <c r="R756" s="1302"/>
      <c r="S756" s="1302"/>
      <c r="T756" s="1210"/>
      <c r="U756" s="1210"/>
      <c r="V756" s="1210"/>
      <c r="W756" s="1210"/>
      <c r="X756" s="1210"/>
      <c r="Y756" s="1122">
        <f>T756*O756</f>
        <v>0</v>
      </c>
      <c r="Z756" s="1122"/>
      <c r="AA756" s="1122"/>
      <c r="AB756" s="1122"/>
      <c r="AC756" s="1122"/>
      <c r="AM756" s="62"/>
      <c r="AN756" s="62"/>
      <c r="AO756" s="62"/>
      <c r="AP756" s="62"/>
      <c r="AQ756" s="62"/>
      <c r="AR756" s="62"/>
      <c r="AS756" s="62"/>
      <c r="AT756" s="62"/>
      <c r="AU756" s="62"/>
      <c r="AV756" s="62"/>
      <c r="AW756" s="62"/>
      <c r="AX756" s="62"/>
      <c r="AY756" s="62"/>
      <c r="AZ756" s="62"/>
      <c r="BA756" s="62"/>
      <c r="BB756" s="62"/>
      <c r="BC756" s="62"/>
      <c r="BD756" s="62"/>
      <c r="BE756" s="62"/>
      <c r="BF756" s="62"/>
      <c r="BG756" s="62"/>
      <c r="BH756" s="62"/>
      <c r="BI756" s="62"/>
      <c r="BJ756" s="62"/>
      <c r="BK756" s="62"/>
      <c r="BL756" s="62"/>
      <c r="BM756" s="62"/>
      <c r="BN756" s="62"/>
      <c r="BO756" s="62"/>
      <c r="BP756" s="62"/>
      <c r="BQ756" s="62"/>
      <c r="BR756" s="62"/>
      <c r="BS756" s="62"/>
      <c r="BT756" s="62"/>
      <c r="BU756" s="62"/>
      <c r="BV756" s="62"/>
      <c r="BW756" s="62"/>
      <c r="BX756" s="62"/>
      <c r="BY756" s="62"/>
      <c r="BZ756" s="62"/>
      <c r="CA756" s="62"/>
      <c r="CB756" s="62"/>
      <c r="CC756" s="62"/>
      <c r="CD756" s="62"/>
      <c r="CE756" s="62"/>
      <c r="CF756" s="62"/>
      <c r="CG756" s="62"/>
      <c r="CH756" s="62"/>
      <c r="CI756" s="62"/>
      <c r="CJ756" s="62"/>
      <c r="CK756" s="62"/>
      <c r="CL756" s="62"/>
      <c r="CM756" s="62"/>
      <c r="CN756" s="62"/>
      <c r="CO756" s="62"/>
      <c r="CP756" s="62"/>
      <c r="CQ756" s="62"/>
      <c r="CR756" s="62"/>
    </row>
    <row r="757" spans="1:96" ht="12.75" customHeight="1">
      <c r="J757" s="1392"/>
      <c r="K757" s="1393"/>
      <c r="L757" s="1393"/>
      <c r="M757" s="1393"/>
      <c r="N757" s="1394"/>
      <c r="O757" s="1302"/>
      <c r="P757" s="1302"/>
      <c r="Q757" s="1302"/>
      <c r="R757" s="1302"/>
      <c r="S757" s="1302"/>
      <c r="T757" s="1210"/>
      <c r="U757" s="1210"/>
      <c r="V757" s="1210"/>
      <c r="W757" s="1210"/>
      <c r="X757" s="1210"/>
      <c r="Y757" s="1122">
        <f>T757*O757</f>
        <v>0</v>
      </c>
      <c r="Z757" s="1122"/>
      <c r="AA757" s="1122"/>
      <c r="AB757" s="1122"/>
      <c r="AC757" s="1122"/>
      <c r="AM757" s="62"/>
      <c r="AN757" s="62"/>
      <c r="AO757" s="62"/>
      <c r="AP757" s="62"/>
      <c r="AQ757" s="62"/>
      <c r="AR757" s="62"/>
      <c r="AS757" s="62"/>
      <c r="AT757" s="62"/>
      <c r="AU757" s="62"/>
      <c r="AV757" s="62"/>
      <c r="AW757" s="62"/>
      <c r="AX757" s="62"/>
      <c r="AY757" s="62"/>
      <c r="AZ757" s="62"/>
      <c r="BA757" s="62"/>
      <c r="BB757" s="62"/>
      <c r="BC757" s="62"/>
      <c r="BD757" s="62"/>
      <c r="BE757" s="62"/>
      <c r="BF757" s="62"/>
      <c r="BG757" s="62"/>
      <c r="BH757" s="62"/>
      <c r="BI757" s="62"/>
      <c r="BJ757" s="62"/>
      <c r="BK757" s="62"/>
      <c r="BL757" s="62"/>
      <c r="BM757" s="62"/>
      <c r="BN757" s="62"/>
      <c r="BO757" s="62"/>
      <c r="BP757" s="62"/>
      <c r="BQ757" s="62"/>
      <c r="BR757" s="62"/>
      <c r="BS757" s="62"/>
      <c r="BT757" s="62"/>
      <c r="BU757" s="62"/>
      <c r="BV757" s="62"/>
      <c r="BW757" s="62"/>
      <c r="BX757" s="62"/>
      <c r="BY757" s="62"/>
      <c r="BZ757" s="62"/>
      <c r="CA757" s="62"/>
      <c r="CB757" s="62"/>
      <c r="CC757" s="62"/>
      <c r="CD757" s="62"/>
      <c r="CE757" s="62"/>
      <c r="CF757" s="62"/>
      <c r="CG757" s="62"/>
      <c r="CH757" s="62"/>
      <c r="CI757" s="62"/>
      <c r="CJ757" s="62"/>
      <c r="CK757" s="62"/>
      <c r="CL757" s="62"/>
      <c r="CM757" s="62"/>
      <c r="CN757" s="62"/>
      <c r="CO757" s="62"/>
      <c r="CP757" s="62"/>
      <c r="CQ757" s="62"/>
      <c r="CR757" s="62"/>
    </row>
    <row r="758" spans="1:96" ht="12.75" customHeight="1">
      <c r="J758" s="1202" t="s">
        <v>133</v>
      </c>
      <c r="K758" s="1203"/>
      <c r="L758" s="1203"/>
      <c r="M758" s="1203"/>
      <c r="N758" s="1204"/>
      <c r="O758" s="1415">
        <f>SUM(O754:S757)</f>
        <v>1</v>
      </c>
      <c r="P758" s="1416"/>
      <c r="Q758" s="1416"/>
      <c r="R758" s="1416"/>
      <c r="S758" s="1417"/>
      <c r="T758" s="1418" t="s">
        <v>132</v>
      </c>
      <c r="U758" s="1419"/>
      <c r="V758" s="1419"/>
      <c r="W758" s="1419"/>
      <c r="X758" s="1420"/>
      <c r="Y758" s="1287">
        <f>SUM(Y754:AC757)</f>
        <v>3195</v>
      </c>
      <c r="Z758" s="1421"/>
      <c r="AA758" s="1421"/>
      <c r="AB758" s="1421"/>
      <c r="AC758" s="1422"/>
      <c r="AM758" s="62"/>
      <c r="AN758" s="62"/>
      <c r="AO758" s="62"/>
      <c r="AP758" s="62"/>
      <c r="AQ758" s="62"/>
      <c r="AR758" s="62"/>
      <c r="AS758" s="62"/>
      <c r="AT758" s="62"/>
      <c r="AU758" s="62"/>
      <c r="AV758" s="62"/>
      <c r="AW758" s="62"/>
      <c r="AX758" s="62"/>
      <c r="AY758" s="62"/>
      <c r="AZ758" s="62"/>
      <c r="BA758" s="62"/>
      <c r="BB758" s="62"/>
      <c r="BC758" s="62"/>
      <c r="BD758" s="62"/>
      <c r="BE758" s="62"/>
      <c r="BF758" s="62"/>
      <c r="BG758" s="62"/>
      <c r="BH758" s="62"/>
      <c r="BI758" s="62"/>
      <c r="BJ758" s="62"/>
      <c r="BK758" s="62"/>
      <c r="BL758" s="62"/>
      <c r="BM758" s="62"/>
      <c r="BN758" s="62"/>
      <c r="BO758" s="62"/>
      <c r="BP758" s="62"/>
      <c r="BQ758" s="62"/>
      <c r="BR758" s="62"/>
      <c r="BS758" s="62"/>
      <c r="BT758" s="62"/>
      <c r="BU758" s="62"/>
      <c r="BV758" s="62"/>
      <c r="BW758" s="62"/>
      <c r="BX758" s="62"/>
      <c r="BY758" s="62"/>
      <c r="BZ758" s="62"/>
      <c r="CA758" s="62"/>
      <c r="CB758" s="62"/>
      <c r="CC758" s="62"/>
      <c r="CD758" s="62"/>
      <c r="CE758" s="62"/>
      <c r="CF758" s="62"/>
      <c r="CG758" s="62"/>
      <c r="CH758" s="62"/>
      <c r="CI758" s="62"/>
      <c r="CJ758" s="62"/>
      <c r="CK758" s="62"/>
      <c r="CL758" s="62"/>
      <c r="CM758" s="62"/>
      <c r="CN758" s="62"/>
      <c r="CO758" s="62"/>
      <c r="CP758" s="62"/>
      <c r="CQ758" s="62"/>
      <c r="CR758" s="62"/>
    </row>
    <row r="759" spans="1:96" ht="12.75" customHeight="1">
      <c r="J759" s="93"/>
      <c r="K759" s="93"/>
      <c r="L759" s="93"/>
      <c r="M759" s="93"/>
      <c r="N759" s="93"/>
      <c r="O759" s="22"/>
      <c r="P759" s="22"/>
      <c r="Q759" s="22"/>
      <c r="R759" s="22"/>
      <c r="S759" s="22"/>
      <c r="T759" s="95"/>
      <c r="U759" s="95"/>
      <c r="V759" s="95"/>
      <c r="W759" s="95"/>
      <c r="X759" s="95"/>
      <c r="Y759" s="310"/>
      <c r="Z759" s="311"/>
      <c r="AA759" s="311"/>
      <c r="AB759" s="311"/>
      <c r="AC759" s="311"/>
      <c r="AM759" s="62"/>
      <c r="AN759" s="62"/>
      <c r="AO759" s="62"/>
      <c r="AP759" s="62"/>
      <c r="AQ759" s="62"/>
      <c r="AR759" s="62"/>
      <c r="AS759" s="62"/>
      <c r="AT759" s="62"/>
      <c r="AU759" s="62"/>
      <c r="AV759" s="62"/>
      <c r="AW759" s="62"/>
      <c r="AX759" s="62"/>
      <c r="AY759" s="62"/>
      <c r="AZ759" s="62"/>
      <c r="BA759" s="62"/>
      <c r="BB759" s="62"/>
      <c r="BC759" s="62"/>
      <c r="BD759" s="62"/>
      <c r="BE759" s="62"/>
      <c r="BF759" s="62"/>
      <c r="BG759" s="62"/>
      <c r="BH759" s="62"/>
      <c r="BI759" s="62"/>
      <c r="BJ759" s="62"/>
      <c r="BK759" s="62"/>
      <c r="BL759" s="62"/>
      <c r="BM759" s="62"/>
      <c r="BN759" s="62"/>
      <c r="BO759" s="62"/>
      <c r="BP759" s="62"/>
      <c r="BQ759" s="62"/>
      <c r="BR759" s="62"/>
      <c r="BS759" s="62"/>
      <c r="BT759" s="62"/>
      <c r="BU759" s="62"/>
      <c r="BV759" s="62"/>
      <c r="BW759" s="62"/>
      <c r="BX759" s="62"/>
      <c r="BY759" s="62"/>
      <c r="BZ759" s="62"/>
      <c r="CA759" s="62"/>
      <c r="CB759" s="62"/>
      <c r="CC759" s="62"/>
      <c r="CD759" s="62"/>
      <c r="CE759" s="62"/>
      <c r="CF759" s="62"/>
      <c r="CG759" s="62"/>
      <c r="CH759" s="62"/>
      <c r="CI759" s="62"/>
      <c r="CJ759" s="62"/>
      <c r="CK759" s="62"/>
      <c r="CL759" s="62"/>
      <c r="CM759" s="62"/>
      <c r="CN759" s="62"/>
      <c r="CO759" s="62"/>
      <c r="CP759" s="62"/>
      <c r="CQ759" s="62"/>
      <c r="CR759" s="62"/>
    </row>
    <row r="760" spans="1:96" ht="12.75" customHeight="1">
      <c r="B760" s="93"/>
      <c r="C760" s="93"/>
      <c r="D760" s="93"/>
      <c r="E760" s="93"/>
      <c r="F760" s="93"/>
      <c r="G760" s="22"/>
      <c r="H760" s="22"/>
      <c r="I760" s="22"/>
      <c r="J760" s="1123" t="s">
        <v>754</v>
      </c>
      <c r="K760" s="1123"/>
      <c r="L760" s="95"/>
      <c r="M760" s="66" t="s">
        <v>1132</v>
      </c>
      <c r="N760" s="95"/>
      <c r="O760" s="95"/>
      <c r="P760" s="95"/>
      <c r="Q760" s="22"/>
      <c r="R760" s="22"/>
      <c r="S760" s="22"/>
      <c r="T760" s="22"/>
      <c r="U760" s="22"/>
      <c r="AM760" s="62"/>
      <c r="AN760" s="62"/>
      <c r="AO760" s="62"/>
      <c r="AP760" s="62"/>
      <c r="AQ760" s="62"/>
      <c r="AR760" s="62"/>
      <c r="AS760" s="62"/>
      <c r="AT760" s="62"/>
      <c r="AU760" s="62"/>
      <c r="AV760" s="62"/>
      <c r="AW760" s="62"/>
      <c r="AX760" s="62"/>
      <c r="AY760" s="62"/>
      <c r="AZ760" s="62"/>
      <c r="BA760" s="62"/>
      <c r="BB760" s="62"/>
      <c r="BC760" s="62"/>
      <c r="BD760" s="62"/>
      <c r="BE760" s="62"/>
      <c r="BF760" s="62"/>
      <c r="BG760" s="62"/>
      <c r="BH760" s="62"/>
      <c r="BI760" s="62"/>
      <c r="BJ760" s="62"/>
      <c r="BK760" s="62"/>
      <c r="BL760" s="62"/>
      <c r="BM760" s="62"/>
      <c r="BN760" s="62"/>
      <c r="BO760" s="62"/>
      <c r="BP760" s="62"/>
      <c r="BQ760" s="62"/>
      <c r="BR760" s="62"/>
      <c r="BS760" s="62"/>
      <c r="BT760" s="62"/>
      <c r="BU760" s="62"/>
      <c r="BV760" s="62"/>
      <c r="BW760" s="62"/>
      <c r="BX760" s="62"/>
      <c r="BY760" s="62"/>
      <c r="BZ760" s="62"/>
      <c r="CA760" s="62"/>
      <c r="CB760" s="62"/>
      <c r="CC760" s="62"/>
      <c r="CD760" s="62"/>
      <c r="CE760" s="62"/>
      <c r="CF760" s="62"/>
      <c r="CG760" s="62"/>
      <c r="CH760" s="62"/>
      <c r="CI760" s="62"/>
      <c r="CJ760" s="62"/>
      <c r="CK760" s="62"/>
      <c r="CL760" s="62"/>
      <c r="CM760" s="62"/>
      <c r="CN760" s="62"/>
      <c r="CO760" s="62"/>
      <c r="CP760" s="62"/>
      <c r="CQ760" s="62"/>
      <c r="CR760" s="62"/>
    </row>
    <row r="761" spans="1:96" ht="12.75" customHeight="1">
      <c r="B761" s="93"/>
      <c r="C761" s="93"/>
      <c r="D761" s="93"/>
      <c r="E761" s="93"/>
      <c r="F761" s="93"/>
      <c r="G761" s="22"/>
      <c r="H761" s="22"/>
      <c r="I761" s="22"/>
      <c r="J761" s="22"/>
      <c r="K761" s="22"/>
      <c r="L761" s="95"/>
      <c r="M761" s="66" t="s">
        <v>1133</v>
      </c>
      <c r="N761" s="95"/>
      <c r="O761" s="95"/>
      <c r="P761" s="95"/>
      <c r="Q761" s="22"/>
      <c r="R761" s="22"/>
      <c r="S761" s="22"/>
      <c r="T761" s="22"/>
      <c r="U761" s="22"/>
      <c r="AM761" s="62"/>
      <c r="AN761" s="62"/>
      <c r="AO761" s="62"/>
      <c r="AP761" s="62"/>
      <c r="AQ761" s="62"/>
      <c r="AR761" s="62"/>
      <c r="AS761" s="62"/>
      <c r="AT761" s="62"/>
      <c r="AU761" s="62"/>
      <c r="AV761" s="62"/>
      <c r="AW761" s="62"/>
      <c r="AX761" s="62"/>
      <c r="AY761" s="62"/>
      <c r="AZ761" s="62"/>
      <c r="BA761" s="62"/>
      <c r="BB761" s="62"/>
      <c r="BC761" s="62"/>
      <c r="BD761" s="62"/>
      <c r="BE761" s="62"/>
      <c r="BF761" s="62"/>
      <c r="BG761" s="62"/>
      <c r="BH761" s="62"/>
      <c r="BI761" s="62"/>
      <c r="BJ761" s="62"/>
      <c r="BK761" s="62"/>
      <c r="BL761" s="62"/>
      <c r="BM761" s="62"/>
      <c r="BN761" s="62"/>
      <c r="BO761" s="62"/>
      <c r="BP761" s="62"/>
      <c r="BQ761" s="62"/>
      <c r="BR761" s="62"/>
      <c r="BS761" s="62"/>
      <c r="BT761" s="62"/>
      <c r="BU761" s="62"/>
      <c r="BV761" s="62"/>
      <c r="BW761" s="62"/>
      <c r="BX761" s="62"/>
      <c r="BY761" s="62"/>
      <c r="BZ761" s="62"/>
      <c r="CA761" s="62"/>
      <c r="CB761" s="62"/>
      <c r="CC761" s="62"/>
      <c r="CD761" s="62"/>
      <c r="CE761" s="62"/>
      <c r="CF761" s="62"/>
      <c r="CG761" s="62"/>
      <c r="CH761" s="62"/>
      <c r="CI761" s="62"/>
      <c r="CJ761" s="62"/>
      <c r="CK761" s="62"/>
      <c r="CL761" s="62"/>
      <c r="CM761" s="62"/>
      <c r="CN761" s="62"/>
      <c r="CO761" s="62"/>
      <c r="CP761" s="62"/>
      <c r="CQ761" s="62"/>
      <c r="CR761" s="62"/>
    </row>
    <row r="762" spans="1:96" ht="12.75" customHeight="1">
      <c r="A762" s="54" t="s">
        <v>666</v>
      </c>
      <c r="B762" s="97"/>
      <c r="C762" s="97" t="s">
        <v>309</v>
      </c>
      <c r="D762" s="93"/>
      <c r="E762" s="93"/>
      <c r="F762" s="93"/>
      <c r="G762" s="22"/>
      <c r="H762" s="22"/>
      <c r="I762" s="22"/>
      <c r="J762" s="22"/>
      <c r="K762" s="22"/>
      <c r="L762" s="95"/>
      <c r="M762" s="95"/>
      <c r="N762" s="95"/>
      <c r="O762" s="95"/>
      <c r="P762" s="95"/>
      <c r="Q762" s="22"/>
      <c r="R762" s="22"/>
      <c r="S762" s="22"/>
      <c r="T762" s="22"/>
      <c r="U762" s="22"/>
      <c r="AM762" s="62"/>
      <c r="AN762" s="62"/>
      <c r="AO762" s="62"/>
      <c r="AP762" s="62"/>
      <c r="AQ762" s="62"/>
      <c r="AR762" s="62"/>
      <c r="AS762" s="62"/>
      <c r="AT762" s="62"/>
      <c r="AU762" s="62"/>
      <c r="AV762" s="62"/>
      <c r="AW762" s="62"/>
      <c r="AX762" s="62"/>
      <c r="AY762" s="62"/>
      <c r="AZ762" s="62"/>
      <c r="BA762" s="62"/>
      <c r="BB762" s="62"/>
      <c r="BC762" s="62"/>
      <c r="BD762" s="62"/>
      <c r="BE762" s="62"/>
      <c r="BF762" s="62"/>
      <c r="BG762" s="62"/>
      <c r="BH762" s="62"/>
      <c r="BI762" s="62"/>
      <c r="BJ762" s="62"/>
      <c r="BK762" s="62"/>
      <c r="BL762" s="62"/>
      <c r="BM762" s="62"/>
      <c r="BN762" s="62"/>
      <c r="BO762" s="62"/>
      <c r="BP762" s="62"/>
      <c r="BQ762" s="62"/>
      <c r="BR762" s="62"/>
      <c r="BS762" s="62"/>
      <c r="BT762" s="62"/>
      <c r="BU762" s="62"/>
      <c r="BV762" s="62"/>
      <c r="BW762" s="62"/>
      <c r="BX762" s="62"/>
      <c r="BY762" s="62"/>
      <c r="BZ762" s="62"/>
      <c r="CA762" s="62"/>
      <c r="CB762" s="62"/>
      <c r="CC762" s="62"/>
      <c r="CD762" s="62"/>
      <c r="CE762" s="62"/>
      <c r="CF762" s="62"/>
      <c r="CG762" s="62"/>
      <c r="CH762" s="62"/>
      <c r="CI762" s="62"/>
      <c r="CJ762" s="62"/>
      <c r="CK762" s="62"/>
      <c r="CL762" s="62"/>
      <c r="CM762" s="62"/>
      <c r="CN762" s="62"/>
      <c r="CO762" s="62"/>
      <c r="CP762" s="62"/>
      <c r="CQ762" s="62"/>
      <c r="CR762" s="62"/>
    </row>
    <row r="763" spans="1:96" ht="12.75" customHeight="1">
      <c r="B763" s="93"/>
      <c r="C763" s="93"/>
      <c r="D763" s="93"/>
      <c r="E763" s="93"/>
      <c r="F763" s="93"/>
      <c r="G763" s="22"/>
      <c r="H763" s="22"/>
      <c r="I763" s="22"/>
      <c r="J763" s="22"/>
      <c r="K763" s="22"/>
      <c r="L763" s="95"/>
      <c r="M763" s="95"/>
      <c r="N763" s="95"/>
      <c r="O763" s="95"/>
      <c r="P763" s="95"/>
      <c r="Q763" s="22"/>
      <c r="R763" s="22"/>
      <c r="S763" s="22"/>
      <c r="T763" s="22"/>
      <c r="U763" s="22"/>
      <c r="AM763" s="62"/>
      <c r="AN763" s="62"/>
      <c r="AO763" s="62"/>
      <c r="AP763" s="62"/>
      <c r="AQ763" s="62"/>
      <c r="AR763" s="62"/>
      <c r="AS763" s="62"/>
      <c r="AT763" s="62"/>
      <c r="AU763" s="62"/>
      <c r="AV763" s="62"/>
      <c r="AW763" s="62"/>
      <c r="AX763" s="62"/>
      <c r="AY763" s="62"/>
      <c r="AZ763" s="62"/>
      <c r="BA763" s="62"/>
      <c r="BB763" s="62"/>
      <c r="BC763" s="62"/>
      <c r="BD763" s="62"/>
      <c r="BE763" s="62"/>
      <c r="BF763" s="62"/>
      <c r="BG763" s="62"/>
      <c r="BH763" s="62"/>
      <c r="BI763" s="62"/>
      <c r="BJ763" s="62"/>
      <c r="BK763" s="62"/>
      <c r="BL763" s="62"/>
      <c r="BM763" s="62"/>
      <c r="BN763" s="62"/>
      <c r="BO763" s="62"/>
      <c r="BP763" s="62"/>
      <c r="BQ763" s="62"/>
      <c r="BR763" s="62"/>
      <c r="BS763" s="62"/>
      <c r="BT763" s="62"/>
      <c r="BU763" s="62"/>
      <c r="BV763" s="62"/>
      <c r="BW763" s="62"/>
      <c r="BX763" s="62"/>
      <c r="BY763" s="62"/>
      <c r="BZ763" s="62"/>
      <c r="CA763" s="62"/>
      <c r="CB763" s="62"/>
      <c r="CC763" s="62"/>
      <c r="CD763" s="62"/>
      <c r="CE763" s="62"/>
      <c r="CF763" s="62"/>
      <c r="CG763" s="62"/>
      <c r="CH763" s="62"/>
      <c r="CI763" s="62"/>
      <c r="CJ763" s="62"/>
      <c r="CK763" s="62"/>
      <c r="CL763" s="62"/>
      <c r="CM763" s="62"/>
      <c r="CN763" s="62"/>
      <c r="CO763" s="62"/>
      <c r="CP763" s="62"/>
      <c r="CQ763" s="62"/>
      <c r="CR763" s="62"/>
    </row>
    <row r="764" spans="1:96" ht="12.75" customHeight="1">
      <c r="J764" s="1395" t="s">
        <v>433</v>
      </c>
      <c r="K764" s="1396"/>
      <c r="L764" s="1396"/>
      <c r="M764" s="1396"/>
      <c r="N764" s="1397"/>
      <c r="O764" s="1408" t="s">
        <v>305</v>
      </c>
      <c r="P764" s="1408"/>
      <c r="Q764" s="1408"/>
      <c r="R764" s="1408"/>
      <c r="S764" s="1408"/>
      <c r="T764" s="1408" t="s">
        <v>520</v>
      </c>
      <c r="U764" s="1408"/>
      <c r="V764" s="1408"/>
      <c r="W764" s="1408"/>
      <c r="X764" s="1408"/>
      <c r="Y764" s="1408" t="s">
        <v>306</v>
      </c>
      <c r="Z764" s="1408"/>
      <c r="AA764" s="1408"/>
      <c r="AB764" s="1408"/>
      <c r="AC764" s="1408"/>
      <c r="AM764" s="62"/>
      <c r="AN764" s="62"/>
      <c r="AO764" s="62"/>
      <c r="AP764" s="62"/>
      <c r="AQ764" s="62"/>
      <c r="AR764" s="62"/>
      <c r="AS764" s="62"/>
      <c r="AT764" s="62"/>
      <c r="AU764" s="62"/>
      <c r="AV764" s="62"/>
      <c r="AW764" s="62"/>
      <c r="AX764" s="62"/>
      <c r="AY764" s="62"/>
      <c r="AZ764" s="62"/>
      <c r="BA764" s="62"/>
      <c r="BB764" s="62"/>
      <c r="BC764" s="62"/>
      <c r="BD764" s="62"/>
      <c r="BE764" s="62"/>
      <c r="BF764" s="62"/>
      <c r="BG764" s="62"/>
      <c r="BH764" s="62"/>
      <c r="BI764" s="62"/>
      <c r="BJ764" s="62"/>
      <c r="BK764" s="62"/>
      <c r="BL764" s="62"/>
      <c r="BM764" s="62"/>
      <c r="BN764" s="62"/>
      <c r="BO764" s="62"/>
      <c r="BP764" s="62"/>
      <c r="BQ764" s="62"/>
      <c r="BR764" s="62"/>
      <c r="BS764" s="62"/>
      <c r="BT764" s="62"/>
      <c r="BU764" s="62"/>
      <c r="BV764" s="62"/>
      <c r="BW764" s="62"/>
      <c r="BX764" s="62"/>
      <c r="BY764" s="62"/>
      <c r="BZ764" s="62"/>
      <c r="CA764" s="62"/>
      <c r="CB764" s="62"/>
      <c r="CC764" s="62"/>
      <c r="CD764" s="62"/>
      <c r="CE764" s="62"/>
      <c r="CF764" s="62"/>
      <c r="CG764" s="62"/>
      <c r="CH764" s="62"/>
      <c r="CI764" s="62"/>
      <c r="CJ764" s="62"/>
      <c r="CK764" s="62"/>
      <c r="CL764" s="62"/>
      <c r="CM764" s="62"/>
      <c r="CN764" s="62"/>
      <c r="CO764" s="62"/>
      <c r="CP764" s="62"/>
      <c r="CQ764" s="62"/>
      <c r="CR764" s="62"/>
    </row>
    <row r="765" spans="1:96" ht="12.75" customHeight="1">
      <c r="J765" s="1398"/>
      <c r="K765" s="1399"/>
      <c r="L765" s="1399"/>
      <c r="M765" s="1399"/>
      <c r="N765" s="1400"/>
      <c r="O765" s="1408"/>
      <c r="P765" s="1408"/>
      <c r="Q765" s="1408"/>
      <c r="R765" s="1408"/>
      <c r="S765" s="1408"/>
      <c r="T765" s="1408"/>
      <c r="U765" s="1408"/>
      <c r="V765" s="1408"/>
      <c r="W765" s="1408"/>
      <c r="X765" s="1408"/>
      <c r="Y765" s="1408"/>
      <c r="Z765" s="1408"/>
      <c r="AA765" s="1408"/>
      <c r="AB765" s="1408"/>
      <c r="AC765" s="1408"/>
      <c r="AM765" s="62"/>
      <c r="AN765" s="62"/>
      <c r="AO765" s="62"/>
      <c r="AP765" s="62"/>
      <c r="AQ765" s="62"/>
      <c r="AR765" s="62"/>
      <c r="AS765" s="62"/>
      <c r="AT765" s="62"/>
      <c r="AU765" s="62"/>
      <c r="AV765" s="62"/>
      <c r="AW765" s="62"/>
      <c r="AX765" s="62"/>
      <c r="AY765" s="62"/>
      <c r="AZ765" s="62"/>
      <c r="BA765" s="62"/>
      <c r="BB765" s="62"/>
      <c r="BC765" s="62"/>
      <c r="BD765" s="62"/>
      <c r="BE765" s="62"/>
      <c r="BF765" s="62"/>
      <c r="BG765" s="62"/>
      <c r="BH765" s="62"/>
      <c r="BI765" s="62"/>
      <c r="BJ765" s="62"/>
      <c r="BK765" s="62"/>
      <c r="BL765" s="62"/>
      <c r="BM765" s="62"/>
      <c r="BN765" s="62"/>
      <c r="BO765" s="62"/>
      <c r="BP765" s="62"/>
      <c r="BQ765" s="62"/>
      <c r="BR765" s="62"/>
      <c r="BS765" s="62"/>
      <c r="BT765" s="62"/>
      <c r="BU765" s="62"/>
      <c r="BV765" s="62"/>
      <c r="BW765" s="62"/>
      <c r="BX765" s="62"/>
      <c r="BY765" s="62"/>
      <c r="BZ765" s="62"/>
      <c r="CA765" s="62"/>
      <c r="CB765" s="62"/>
      <c r="CC765" s="62"/>
      <c r="CD765" s="62"/>
      <c r="CE765" s="62"/>
      <c r="CF765" s="62"/>
      <c r="CG765" s="62"/>
      <c r="CH765" s="62"/>
      <c r="CI765" s="62"/>
      <c r="CJ765" s="62"/>
      <c r="CK765" s="62"/>
      <c r="CL765" s="62"/>
      <c r="CM765" s="62"/>
      <c r="CN765" s="62"/>
      <c r="CO765" s="62"/>
      <c r="CP765" s="62"/>
      <c r="CQ765" s="62"/>
      <c r="CR765" s="62"/>
    </row>
    <row r="766" spans="1:96" ht="12.75" customHeight="1">
      <c r="J766" s="1398"/>
      <c r="K766" s="1399"/>
      <c r="L766" s="1399"/>
      <c r="M766" s="1399"/>
      <c r="N766" s="1400"/>
      <c r="O766" s="1408"/>
      <c r="P766" s="1408"/>
      <c r="Q766" s="1408"/>
      <c r="R766" s="1408"/>
      <c r="S766" s="1408"/>
      <c r="T766" s="1408"/>
      <c r="U766" s="1408"/>
      <c r="V766" s="1408"/>
      <c r="W766" s="1408"/>
      <c r="X766" s="1408"/>
      <c r="Y766" s="1408"/>
      <c r="Z766" s="1408"/>
      <c r="AA766" s="1408"/>
      <c r="AB766" s="1408"/>
      <c r="AC766" s="1408"/>
      <c r="AM766" s="62"/>
      <c r="AN766" s="62"/>
      <c r="AO766" s="62"/>
      <c r="AP766" s="62"/>
      <c r="AQ766" s="62"/>
      <c r="AR766" s="62"/>
      <c r="AS766" s="62"/>
      <c r="AT766" s="62"/>
      <c r="AU766" s="62"/>
      <c r="AV766" s="62"/>
      <c r="AW766" s="62"/>
      <c r="AX766" s="62"/>
      <c r="AY766" s="62"/>
      <c r="AZ766" s="62"/>
      <c r="BA766" s="62"/>
      <c r="BB766" s="62"/>
      <c r="BC766" s="62"/>
      <c r="BD766" s="62"/>
      <c r="BE766" s="62"/>
      <c r="BF766" s="62"/>
      <c r="BG766" s="62"/>
      <c r="BH766" s="62"/>
      <c r="BI766" s="62"/>
      <c r="BJ766" s="62"/>
      <c r="BK766" s="62"/>
      <c r="BL766" s="62"/>
      <c r="BM766" s="62"/>
      <c r="BN766" s="62"/>
      <c r="BO766" s="62"/>
      <c r="BP766" s="62"/>
      <c r="BQ766" s="62"/>
      <c r="BR766" s="62"/>
      <c r="BS766" s="62"/>
      <c r="BT766" s="62"/>
      <c r="BU766" s="62"/>
      <c r="BV766" s="62"/>
      <c r="BW766" s="62"/>
      <c r="BX766" s="62"/>
      <c r="BY766" s="62"/>
      <c r="BZ766" s="62"/>
      <c r="CA766" s="62"/>
      <c r="CB766" s="62"/>
      <c r="CC766" s="62"/>
      <c r="CD766" s="62"/>
      <c r="CE766" s="62"/>
      <c r="CF766" s="62"/>
      <c r="CG766" s="62"/>
      <c r="CH766" s="62"/>
      <c r="CI766" s="62"/>
      <c r="CJ766" s="62"/>
      <c r="CK766" s="62"/>
      <c r="CL766" s="62"/>
      <c r="CM766" s="62"/>
      <c r="CN766" s="62"/>
      <c r="CO766" s="62"/>
      <c r="CP766" s="62"/>
      <c r="CQ766" s="62"/>
      <c r="CR766" s="62"/>
    </row>
    <row r="767" spans="1:96" ht="12.75" customHeight="1">
      <c r="J767" s="1401"/>
      <c r="K767" s="1402"/>
      <c r="L767" s="1402"/>
      <c r="M767" s="1402"/>
      <c r="N767" s="1403"/>
      <c r="O767" s="1408"/>
      <c r="P767" s="1408"/>
      <c r="Q767" s="1408"/>
      <c r="R767" s="1408"/>
      <c r="S767" s="1408"/>
      <c r="T767" s="1408"/>
      <c r="U767" s="1408"/>
      <c r="V767" s="1408"/>
      <c r="W767" s="1408"/>
      <c r="X767" s="1408"/>
      <c r="Y767" s="1408"/>
      <c r="Z767" s="1408"/>
      <c r="AA767" s="1408"/>
      <c r="AB767" s="1408"/>
      <c r="AC767" s="1408"/>
      <c r="AM767" s="62"/>
      <c r="AN767" s="62"/>
      <c r="AO767" s="62"/>
      <c r="AP767" s="62"/>
      <c r="AQ767" s="62"/>
      <c r="AR767" s="62"/>
      <c r="AS767" s="62"/>
      <c r="AT767" s="62"/>
      <c r="AU767" s="62"/>
      <c r="AV767" s="62"/>
      <c r="AW767" s="62"/>
      <c r="AX767" s="62"/>
      <c r="AY767" s="62"/>
      <c r="AZ767" s="62"/>
      <c r="BA767" s="62"/>
      <c r="BB767" s="62"/>
      <c r="BC767" s="62"/>
      <c r="BD767" s="62"/>
      <c r="BE767" s="62"/>
      <c r="BF767" s="62"/>
      <c r="BG767" s="62"/>
      <c r="BH767" s="62"/>
      <c r="BI767" s="62"/>
      <c r="BJ767" s="62"/>
      <c r="BK767" s="62"/>
      <c r="BL767" s="62"/>
      <c r="BM767" s="62"/>
      <c r="BN767" s="62"/>
      <c r="BO767" s="62"/>
      <c r="BP767" s="62"/>
      <c r="BQ767" s="62"/>
      <c r="BR767" s="62"/>
      <c r="BS767" s="62"/>
      <c r="BT767" s="62"/>
      <c r="BU767" s="62"/>
      <c r="BV767" s="62"/>
      <c r="BW767" s="62"/>
      <c r="BX767" s="62"/>
      <c r="BY767" s="62"/>
      <c r="BZ767" s="62"/>
      <c r="CA767" s="62"/>
      <c r="CB767" s="62"/>
      <c r="CC767" s="62"/>
      <c r="CD767" s="62"/>
      <c r="CE767" s="62"/>
      <c r="CF767" s="62"/>
      <c r="CG767" s="62"/>
      <c r="CH767" s="62"/>
      <c r="CI767" s="62"/>
      <c r="CJ767" s="62"/>
      <c r="CK767" s="62"/>
      <c r="CL767" s="62"/>
      <c r="CM767" s="62"/>
      <c r="CN767" s="62"/>
      <c r="CO767" s="62"/>
      <c r="CP767" s="62"/>
      <c r="CQ767" s="62"/>
      <c r="CR767" s="62"/>
    </row>
    <row r="768" spans="1:96" ht="12.75" customHeight="1">
      <c r="J768" s="1392"/>
      <c r="K768" s="1393"/>
      <c r="L768" s="1393"/>
      <c r="M768" s="1393"/>
      <c r="N768" s="1394"/>
      <c r="O768" s="1302"/>
      <c r="P768" s="1302"/>
      <c r="Q768" s="1302"/>
      <c r="R768" s="1302"/>
      <c r="S768" s="1302"/>
      <c r="T768" s="1210"/>
      <c r="U768" s="1210"/>
      <c r="V768" s="1210"/>
      <c r="W768" s="1210"/>
      <c r="X768" s="1210"/>
      <c r="Y768" s="1122">
        <f>T768*O768</f>
        <v>0</v>
      </c>
      <c r="Z768" s="1122"/>
      <c r="AA768" s="1122"/>
      <c r="AB768" s="1122"/>
      <c r="AC768" s="1122"/>
      <c r="AM768" s="62"/>
      <c r="AN768" s="62"/>
      <c r="AO768" s="62"/>
      <c r="AP768" s="62"/>
      <c r="AQ768" s="62"/>
      <c r="AR768" s="62"/>
      <c r="AS768" s="62"/>
      <c r="AT768" s="62"/>
      <c r="AU768" s="62"/>
      <c r="AV768" s="62"/>
      <c r="AW768" s="62"/>
      <c r="AX768" s="62"/>
      <c r="AY768" s="62"/>
      <c r="AZ768" s="62"/>
      <c r="BA768" s="62"/>
      <c r="BB768" s="62"/>
      <c r="BC768" s="62"/>
      <c r="BD768" s="62"/>
      <c r="BE768" s="62"/>
      <c r="BF768" s="62"/>
      <c r="BG768" s="62"/>
      <c r="BH768" s="62"/>
      <c r="BI768" s="62"/>
      <c r="BJ768" s="62"/>
      <c r="BK768" s="62"/>
      <c r="BL768" s="62"/>
      <c r="BM768" s="62"/>
      <c r="BN768" s="62"/>
      <c r="BO768" s="62"/>
      <c r="BP768" s="62"/>
      <c r="BQ768" s="62"/>
      <c r="BR768" s="62"/>
      <c r="BS768" s="62"/>
      <c r="BT768" s="62"/>
      <c r="BU768" s="62"/>
      <c r="BV768" s="62"/>
      <c r="BW768" s="62"/>
      <c r="BX768" s="62"/>
      <c r="BY768" s="62"/>
      <c r="BZ768" s="62"/>
      <c r="CA768" s="62"/>
      <c r="CB768" s="62"/>
      <c r="CC768" s="62"/>
      <c r="CD768" s="62"/>
      <c r="CE768" s="62"/>
      <c r="CF768" s="62"/>
      <c r="CG768" s="62"/>
      <c r="CH768" s="62"/>
      <c r="CI768" s="62"/>
      <c r="CJ768" s="62"/>
      <c r="CK768" s="62"/>
      <c r="CL768" s="62"/>
      <c r="CM768" s="62"/>
      <c r="CN768" s="62"/>
      <c r="CO768" s="62"/>
      <c r="CP768" s="62"/>
      <c r="CQ768" s="62"/>
      <c r="CR768" s="62"/>
    </row>
    <row r="769" spans="1:96" ht="12.75" customHeight="1">
      <c r="J769" s="1392"/>
      <c r="K769" s="1393"/>
      <c r="L769" s="1393"/>
      <c r="M769" s="1393"/>
      <c r="N769" s="1394"/>
      <c r="O769" s="1302"/>
      <c r="P769" s="1302"/>
      <c r="Q769" s="1302"/>
      <c r="R769" s="1302"/>
      <c r="S769" s="1302"/>
      <c r="T769" s="1210"/>
      <c r="U769" s="1210"/>
      <c r="V769" s="1210"/>
      <c r="W769" s="1210"/>
      <c r="X769" s="1210"/>
      <c r="Y769" s="1122">
        <f t="shared" ref="Y769:Y777" si="29">T769*O769</f>
        <v>0</v>
      </c>
      <c r="Z769" s="1122"/>
      <c r="AA769" s="1122"/>
      <c r="AB769" s="1122"/>
      <c r="AC769" s="1122"/>
      <c r="AM769" s="62"/>
      <c r="AN769" s="62"/>
      <c r="AO769" s="62"/>
      <c r="AP769" s="62"/>
      <c r="AQ769" s="62"/>
      <c r="AR769" s="62"/>
      <c r="AS769" s="62"/>
      <c r="AT769" s="62"/>
      <c r="AU769" s="62"/>
      <c r="AV769" s="62"/>
      <c r="AW769" s="62"/>
      <c r="AX769" s="62"/>
      <c r="AY769" s="62"/>
      <c r="AZ769" s="62"/>
      <c r="BA769" s="62"/>
      <c r="BB769" s="62"/>
      <c r="BC769" s="62"/>
      <c r="BD769" s="62"/>
      <c r="BE769" s="62"/>
      <c r="BF769" s="62"/>
      <c r="BG769" s="62"/>
      <c r="BH769" s="62"/>
      <c r="BI769" s="62"/>
      <c r="BJ769" s="62"/>
      <c r="BK769" s="62"/>
      <c r="BL769" s="62"/>
      <c r="BM769" s="62"/>
      <c r="BN769" s="62"/>
      <c r="BO769" s="62"/>
      <c r="BP769" s="62"/>
      <c r="BQ769" s="62"/>
      <c r="BR769" s="62"/>
      <c r="BS769" s="62"/>
      <c r="BT769" s="62"/>
      <c r="BU769" s="62"/>
      <c r="BV769" s="62"/>
      <c r="BW769" s="62"/>
      <c r="BX769" s="62"/>
      <c r="BY769" s="62"/>
      <c r="BZ769" s="62"/>
      <c r="CA769" s="62"/>
      <c r="CB769" s="62"/>
      <c r="CC769" s="62"/>
      <c r="CD769" s="62"/>
      <c r="CE769" s="62"/>
      <c r="CF769" s="62"/>
      <c r="CG769" s="62"/>
      <c r="CH769" s="62"/>
      <c r="CI769" s="62"/>
      <c r="CJ769" s="62"/>
      <c r="CK769" s="62"/>
      <c r="CL769" s="62"/>
      <c r="CM769" s="62"/>
      <c r="CN769" s="62"/>
      <c r="CO769" s="62"/>
      <c r="CP769" s="62"/>
      <c r="CQ769" s="62"/>
      <c r="CR769" s="62"/>
    </row>
    <row r="770" spans="1:96" ht="12.75" customHeight="1">
      <c r="J770" s="1392"/>
      <c r="K770" s="1393"/>
      <c r="L770" s="1393"/>
      <c r="M770" s="1393"/>
      <c r="N770" s="1394"/>
      <c r="O770" s="1302"/>
      <c r="P770" s="1302"/>
      <c r="Q770" s="1302"/>
      <c r="R770" s="1302"/>
      <c r="S770" s="1302"/>
      <c r="T770" s="1210"/>
      <c r="U770" s="1210"/>
      <c r="V770" s="1210"/>
      <c r="W770" s="1210"/>
      <c r="X770" s="1210"/>
      <c r="Y770" s="1122">
        <f t="shared" si="29"/>
        <v>0</v>
      </c>
      <c r="Z770" s="1122"/>
      <c r="AA770" s="1122"/>
      <c r="AB770" s="1122"/>
      <c r="AC770" s="1122"/>
      <c r="AM770" s="62"/>
      <c r="AN770" s="62"/>
      <c r="AO770" s="62"/>
      <c r="AP770" s="62"/>
      <c r="AQ770" s="62"/>
      <c r="AR770" s="62"/>
      <c r="AS770" s="62"/>
      <c r="AT770" s="62"/>
      <c r="AU770" s="62"/>
      <c r="AV770" s="62"/>
      <c r="AW770" s="62"/>
      <c r="AX770" s="62"/>
      <c r="AY770" s="62"/>
      <c r="AZ770" s="62"/>
      <c r="BA770" s="62"/>
      <c r="BB770" s="62"/>
      <c r="BC770" s="62"/>
      <c r="BD770" s="62"/>
      <c r="BE770" s="62"/>
      <c r="BF770" s="62"/>
      <c r="BG770" s="62"/>
      <c r="BH770" s="62"/>
      <c r="BI770" s="62"/>
      <c r="BJ770" s="62"/>
      <c r="BK770" s="62"/>
      <c r="BL770" s="62"/>
      <c r="BM770" s="62"/>
      <c r="BN770" s="62"/>
      <c r="BO770" s="62"/>
      <c r="BP770" s="62"/>
      <c r="BQ770" s="62"/>
      <c r="BR770" s="62"/>
      <c r="BS770" s="62"/>
      <c r="BT770" s="62"/>
      <c r="BU770" s="62"/>
      <c r="BV770" s="62"/>
      <c r="BW770" s="62"/>
      <c r="BX770" s="62"/>
      <c r="BY770" s="62"/>
      <c r="BZ770" s="62"/>
      <c r="CA770" s="62"/>
      <c r="CB770" s="62"/>
      <c r="CC770" s="62"/>
      <c r="CD770" s="62"/>
      <c r="CE770" s="62"/>
      <c r="CF770" s="62"/>
      <c r="CG770" s="62"/>
      <c r="CH770" s="62"/>
      <c r="CI770" s="62"/>
      <c r="CJ770" s="62"/>
      <c r="CK770" s="62"/>
      <c r="CL770" s="62"/>
      <c r="CM770" s="62"/>
      <c r="CN770" s="62"/>
      <c r="CO770" s="62"/>
      <c r="CP770" s="62"/>
      <c r="CQ770" s="62"/>
      <c r="CR770" s="62"/>
    </row>
    <row r="771" spans="1:96" ht="12.75" customHeight="1">
      <c r="J771" s="1392"/>
      <c r="K771" s="1393"/>
      <c r="L771" s="1393"/>
      <c r="M771" s="1393"/>
      <c r="N771" s="1394"/>
      <c r="O771" s="1302"/>
      <c r="P771" s="1302"/>
      <c r="Q771" s="1302"/>
      <c r="R771" s="1302"/>
      <c r="S771" s="1302"/>
      <c r="T771" s="1210"/>
      <c r="U771" s="1210"/>
      <c r="V771" s="1210"/>
      <c r="W771" s="1210"/>
      <c r="X771" s="1210"/>
      <c r="Y771" s="1122">
        <f t="shared" si="29"/>
        <v>0</v>
      </c>
      <c r="Z771" s="1122"/>
      <c r="AA771" s="1122"/>
      <c r="AB771" s="1122"/>
      <c r="AC771" s="1122"/>
      <c r="AM771" s="62"/>
      <c r="AN771" s="62"/>
      <c r="AO771" s="62"/>
      <c r="AP771" s="62"/>
      <c r="AQ771" s="62"/>
      <c r="AR771" s="62"/>
      <c r="AS771" s="62"/>
      <c r="AT771" s="62"/>
      <c r="AU771" s="62"/>
      <c r="AV771" s="62"/>
      <c r="AW771" s="62"/>
      <c r="AX771" s="62"/>
      <c r="AY771" s="62"/>
      <c r="AZ771" s="62"/>
      <c r="BA771" s="62"/>
      <c r="BB771" s="62"/>
      <c r="BC771" s="62"/>
      <c r="BD771" s="62"/>
      <c r="BE771" s="62"/>
      <c r="BF771" s="62"/>
      <c r="BG771" s="62"/>
      <c r="BH771" s="62"/>
      <c r="BI771" s="62"/>
      <c r="BJ771" s="62"/>
      <c r="BK771" s="62"/>
      <c r="BL771" s="62"/>
      <c r="BM771" s="62"/>
      <c r="BN771" s="62"/>
      <c r="BO771" s="62"/>
      <c r="BP771" s="62"/>
      <c r="BQ771" s="62"/>
      <c r="BR771" s="62"/>
      <c r="BS771" s="62"/>
      <c r="BT771" s="62"/>
      <c r="BU771" s="62"/>
      <c r="BV771" s="62"/>
      <c r="BW771" s="62"/>
      <c r="BX771" s="62"/>
      <c r="BY771" s="62"/>
      <c r="BZ771" s="62"/>
      <c r="CA771" s="62"/>
      <c r="CB771" s="62"/>
      <c r="CC771" s="62"/>
      <c r="CD771" s="62"/>
      <c r="CE771" s="62"/>
      <c r="CF771" s="62"/>
      <c r="CG771" s="62"/>
      <c r="CH771" s="62"/>
      <c r="CI771" s="62"/>
      <c r="CJ771" s="62"/>
      <c r="CK771" s="62"/>
      <c r="CL771" s="62"/>
      <c r="CM771" s="62"/>
      <c r="CN771" s="62"/>
      <c r="CO771" s="62"/>
      <c r="CP771" s="62"/>
      <c r="CQ771" s="62"/>
      <c r="CR771" s="62"/>
    </row>
    <row r="772" spans="1:96" ht="12.75" customHeight="1">
      <c r="J772" s="1392"/>
      <c r="K772" s="1393"/>
      <c r="L772" s="1393"/>
      <c r="M772" s="1393"/>
      <c r="N772" s="1394"/>
      <c r="O772" s="1302"/>
      <c r="P772" s="1302"/>
      <c r="Q772" s="1302"/>
      <c r="R772" s="1302"/>
      <c r="S772" s="1302"/>
      <c r="T772" s="1210"/>
      <c r="U772" s="1210"/>
      <c r="V772" s="1210"/>
      <c r="W772" s="1210"/>
      <c r="X772" s="1210"/>
      <c r="Y772" s="1122">
        <f t="shared" si="29"/>
        <v>0</v>
      </c>
      <c r="Z772" s="1122"/>
      <c r="AA772" s="1122"/>
      <c r="AB772" s="1122"/>
      <c r="AC772" s="1122"/>
      <c r="AM772" s="62"/>
      <c r="AN772" s="62"/>
      <c r="AO772" s="62"/>
      <c r="AP772" s="62"/>
      <c r="AQ772" s="62"/>
      <c r="AR772" s="62"/>
      <c r="AS772" s="62"/>
      <c r="AT772" s="62"/>
      <c r="AU772" s="62"/>
      <c r="AV772" s="62"/>
      <c r="AW772" s="62"/>
      <c r="AX772" s="62"/>
      <c r="AY772" s="62"/>
      <c r="AZ772" s="62"/>
      <c r="BA772" s="62"/>
      <c r="BB772" s="62"/>
      <c r="BC772" s="62"/>
      <c r="BD772" s="62"/>
      <c r="BE772" s="62"/>
      <c r="BF772" s="62"/>
      <c r="BG772" s="62"/>
      <c r="BH772" s="62"/>
      <c r="BI772" s="62"/>
      <c r="BJ772" s="62"/>
      <c r="BK772" s="62"/>
      <c r="BL772" s="62"/>
      <c r="BM772" s="62"/>
      <c r="BN772" s="62"/>
      <c r="BO772" s="62"/>
      <c r="BP772" s="62"/>
      <c r="BQ772" s="62"/>
      <c r="BR772" s="62"/>
      <c r="BS772" s="62"/>
      <c r="BT772" s="62"/>
      <c r="BU772" s="62"/>
      <c r="BV772" s="62"/>
      <c r="BW772" s="62"/>
      <c r="BX772" s="62"/>
      <c r="BY772" s="62"/>
      <c r="BZ772" s="62"/>
      <c r="CA772" s="62"/>
      <c r="CB772" s="62"/>
      <c r="CC772" s="62"/>
      <c r="CD772" s="62"/>
      <c r="CE772" s="62"/>
      <c r="CF772" s="62"/>
      <c r="CG772" s="62"/>
      <c r="CH772" s="62"/>
      <c r="CI772" s="62"/>
      <c r="CJ772" s="62"/>
      <c r="CK772" s="62"/>
      <c r="CL772" s="62"/>
      <c r="CM772" s="62"/>
      <c r="CN772" s="62"/>
      <c r="CO772" s="62"/>
      <c r="CP772" s="62"/>
      <c r="CQ772" s="62"/>
      <c r="CR772" s="62"/>
    </row>
    <row r="773" spans="1:96" ht="12.75" customHeight="1">
      <c r="J773" s="1392"/>
      <c r="K773" s="1393"/>
      <c r="L773" s="1393"/>
      <c r="M773" s="1393"/>
      <c r="N773" s="1394"/>
      <c r="O773" s="1302"/>
      <c r="P773" s="1302"/>
      <c r="Q773" s="1302"/>
      <c r="R773" s="1302"/>
      <c r="S773" s="1302"/>
      <c r="T773" s="1210"/>
      <c r="U773" s="1210"/>
      <c r="V773" s="1210"/>
      <c r="W773" s="1210"/>
      <c r="X773" s="1210"/>
      <c r="Y773" s="1122">
        <f t="shared" si="29"/>
        <v>0</v>
      </c>
      <c r="Z773" s="1122"/>
      <c r="AA773" s="1122"/>
      <c r="AB773" s="1122"/>
      <c r="AC773" s="1122"/>
      <c r="AM773" s="62"/>
      <c r="AN773" s="62"/>
      <c r="AO773" s="62"/>
      <c r="AP773" s="62"/>
      <c r="AQ773" s="62"/>
      <c r="AR773" s="62"/>
      <c r="AS773" s="62"/>
      <c r="AT773" s="62"/>
      <c r="AU773" s="62"/>
      <c r="AV773" s="62"/>
      <c r="AW773" s="62"/>
      <c r="AX773" s="62"/>
      <c r="AY773" s="62"/>
      <c r="AZ773" s="62"/>
      <c r="BA773" s="62"/>
      <c r="BB773" s="62"/>
      <c r="BC773" s="62"/>
      <c r="BD773" s="62"/>
      <c r="BE773" s="62"/>
      <c r="BF773" s="62"/>
      <c r="BG773" s="62"/>
      <c r="BH773" s="62"/>
      <c r="BI773" s="62"/>
      <c r="BJ773" s="62"/>
      <c r="BK773" s="62"/>
      <c r="BL773" s="62"/>
      <c r="BM773" s="62"/>
      <c r="BN773" s="62"/>
      <c r="BO773" s="62"/>
      <c r="BP773" s="62"/>
      <c r="BQ773" s="62"/>
      <c r="BR773" s="62"/>
      <c r="BS773" s="62"/>
      <c r="BT773" s="62"/>
      <c r="BU773" s="62"/>
      <c r="BV773" s="62"/>
      <c r="BW773" s="62"/>
      <c r="BX773" s="62"/>
      <c r="BY773" s="62"/>
      <c r="BZ773" s="62"/>
      <c r="CA773" s="62"/>
      <c r="CB773" s="62"/>
      <c r="CC773" s="62"/>
      <c r="CD773" s="62"/>
      <c r="CE773" s="62"/>
      <c r="CF773" s="62"/>
      <c r="CG773" s="62"/>
      <c r="CH773" s="62"/>
      <c r="CI773" s="62"/>
      <c r="CJ773" s="62"/>
      <c r="CK773" s="62"/>
      <c r="CL773" s="62"/>
      <c r="CM773" s="62"/>
      <c r="CN773" s="62"/>
      <c r="CO773" s="62"/>
      <c r="CP773" s="62"/>
      <c r="CQ773" s="62"/>
      <c r="CR773" s="62"/>
    </row>
    <row r="774" spans="1:96" ht="12.75" customHeight="1">
      <c r="J774" s="1392"/>
      <c r="K774" s="1393"/>
      <c r="L774" s="1393"/>
      <c r="M774" s="1393"/>
      <c r="N774" s="1394"/>
      <c r="O774" s="1302"/>
      <c r="P774" s="1302"/>
      <c r="Q774" s="1302"/>
      <c r="R774" s="1302"/>
      <c r="S774" s="1302"/>
      <c r="T774" s="1210"/>
      <c r="U774" s="1210"/>
      <c r="V774" s="1210"/>
      <c r="W774" s="1210"/>
      <c r="X774" s="1210"/>
      <c r="Y774" s="1122">
        <f t="shared" si="29"/>
        <v>0</v>
      </c>
      <c r="Z774" s="1122"/>
      <c r="AA774" s="1122"/>
      <c r="AB774" s="1122"/>
      <c r="AC774" s="1122"/>
      <c r="AM774" s="62"/>
      <c r="AN774" s="62"/>
      <c r="AO774" s="62"/>
      <c r="AP774" s="62"/>
      <c r="AQ774" s="62"/>
      <c r="AR774" s="62"/>
      <c r="AS774" s="62"/>
      <c r="AT774" s="62"/>
      <c r="AU774" s="62"/>
      <c r="AV774" s="62"/>
      <c r="AW774" s="62"/>
      <c r="AX774" s="62"/>
      <c r="AY774" s="62"/>
      <c r="AZ774" s="62"/>
      <c r="BA774" s="62"/>
      <c r="BB774" s="62"/>
      <c r="BC774" s="62"/>
      <c r="BD774" s="62"/>
      <c r="BE774" s="62"/>
      <c r="BF774" s="62"/>
      <c r="BG774" s="62"/>
      <c r="BH774" s="62"/>
      <c r="BI774" s="62"/>
      <c r="BJ774" s="62"/>
      <c r="BK774" s="62"/>
      <c r="BL774" s="62"/>
      <c r="BM774" s="62"/>
      <c r="BN774" s="62"/>
      <c r="BO774" s="62"/>
      <c r="BP774" s="62"/>
      <c r="BQ774" s="62"/>
      <c r="BR774" s="62"/>
      <c r="BS774" s="62"/>
      <c r="BT774" s="62"/>
      <c r="BU774" s="62"/>
      <c r="BV774" s="62"/>
      <c r="BW774" s="62"/>
      <c r="BX774" s="62"/>
      <c r="BY774" s="62"/>
      <c r="BZ774" s="62"/>
      <c r="CA774" s="62"/>
      <c r="CB774" s="62"/>
      <c r="CC774" s="62"/>
      <c r="CD774" s="62"/>
      <c r="CE774" s="62"/>
      <c r="CF774" s="62"/>
      <c r="CG774" s="62"/>
      <c r="CH774" s="62"/>
      <c r="CI774" s="62"/>
      <c r="CJ774" s="62"/>
      <c r="CK774" s="62"/>
      <c r="CL774" s="62"/>
      <c r="CM774" s="62"/>
      <c r="CN774" s="62"/>
      <c r="CO774" s="62"/>
      <c r="CP774" s="62"/>
      <c r="CQ774" s="62"/>
      <c r="CR774" s="62"/>
    </row>
    <row r="775" spans="1:96" ht="12.75" customHeight="1">
      <c r="J775" s="1392"/>
      <c r="K775" s="1393"/>
      <c r="L775" s="1393"/>
      <c r="M775" s="1393"/>
      <c r="N775" s="1394"/>
      <c r="O775" s="1302"/>
      <c r="P775" s="1302"/>
      <c r="Q775" s="1302"/>
      <c r="R775" s="1302"/>
      <c r="S775" s="1302"/>
      <c r="T775" s="1210"/>
      <c r="U775" s="1210"/>
      <c r="V775" s="1210"/>
      <c r="W775" s="1210"/>
      <c r="X775" s="1210"/>
      <c r="Y775" s="1122">
        <f t="shared" si="29"/>
        <v>0</v>
      </c>
      <c r="Z775" s="1122"/>
      <c r="AA775" s="1122"/>
      <c r="AB775" s="1122"/>
      <c r="AC775" s="1122"/>
      <c r="AM775" s="62"/>
      <c r="AN775" s="62"/>
      <c r="AO775" s="62"/>
      <c r="AP775" s="62"/>
      <c r="AQ775" s="62"/>
      <c r="AR775" s="62"/>
      <c r="AS775" s="62"/>
      <c r="AT775" s="62"/>
      <c r="AU775" s="62"/>
      <c r="AV775" s="62"/>
      <c r="AW775" s="62"/>
      <c r="AX775" s="62"/>
      <c r="AY775" s="62"/>
      <c r="AZ775" s="62"/>
      <c r="BA775" s="62"/>
      <c r="BB775" s="62"/>
      <c r="BC775" s="62"/>
      <c r="BD775" s="62"/>
      <c r="BE775" s="62"/>
      <c r="BF775" s="62"/>
      <c r="BG775" s="62"/>
      <c r="BH775" s="62"/>
      <c r="BI775" s="62"/>
      <c r="BJ775" s="62"/>
      <c r="BK775" s="62"/>
      <c r="BL775" s="62"/>
      <c r="BM775" s="62"/>
      <c r="BN775" s="62"/>
      <c r="BO775" s="62"/>
      <c r="BP775" s="62"/>
      <c r="BQ775" s="62"/>
      <c r="BR775" s="62"/>
      <c r="BS775" s="62"/>
      <c r="BT775" s="62"/>
      <c r="BU775" s="62"/>
      <c r="BV775" s="62"/>
      <c r="BW775" s="62"/>
      <c r="BX775" s="62"/>
      <c r="BY775" s="62"/>
      <c r="BZ775" s="62"/>
      <c r="CA775" s="62"/>
      <c r="CB775" s="62"/>
      <c r="CC775" s="62"/>
      <c r="CD775" s="62"/>
      <c r="CE775" s="62"/>
      <c r="CF775" s="62"/>
      <c r="CG775" s="62"/>
      <c r="CH775" s="62"/>
      <c r="CI775" s="62"/>
      <c r="CJ775" s="62"/>
      <c r="CK775" s="62"/>
      <c r="CL775" s="62"/>
      <c r="CM775" s="62"/>
      <c r="CN775" s="62"/>
      <c r="CO775" s="62"/>
      <c r="CP775" s="62"/>
      <c r="CQ775" s="62"/>
      <c r="CR775" s="62"/>
    </row>
    <row r="776" spans="1:96" ht="12.75" customHeight="1">
      <c r="J776" s="1392"/>
      <c r="K776" s="1393"/>
      <c r="L776" s="1393"/>
      <c r="M776" s="1393"/>
      <c r="N776" s="1394"/>
      <c r="O776" s="1302"/>
      <c r="P776" s="1302"/>
      <c r="Q776" s="1302"/>
      <c r="R776" s="1302"/>
      <c r="S776" s="1302"/>
      <c r="T776" s="1210"/>
      <c r="U776" s="1210"/>
      <c r="V776" s="1210"/>
      <c r="W776" s="1210"/>
      <c r="X776" s="1210"/>
      <c r="Y776" s="1122">
        <f t="shared" si="29"/>
        <v>0</v>
      </c>
      <c r="Z776" s="1122"/>
      <c r="AA776" s="1122"/>
      <c r="AB776" s="1122"/>
      <c r="AC776" s="1122"/>
      <c r="AM776" s="62"/>
      <c r="AN776" s="62"/>
      <c r="AO776" s="62"/>
      <c r="AP776" s="62"/>
      <c r="AQ776" s="62"/>
      <c r="AR776" s="62"/>
      <c r="AS776" s="62"/>
      <c r="AT776" s="62"/>
      <c r="AU776" s="62"/>
      <c r="AV776" s="62"/>
      <c r="AW776" s="62"/>
      <c r="AX776" s="62"/>
      <c r="AY776" s="62"/>
      <c r="AZ776" s="62"/>
      <c r="BA776" s="62"/>
      <c r="BB776" s="62"/>
      <c r="BC776" s="62"/>
      <c r="BD776" s="62"/>
      <c r="BE776" s="62"/>
      <c r="BF776" s="62"/>
      <c r="BG776" s="62"/>
      <c r="BH776" s="62"/>
      <c r="BI776" s="62"/>
      <c r="BJ776" s="62"/>
      <c r="BK776" s="62"/>
      <c r="BL776" s="62"/>
      <c r="BM776" s="62"/>
      <c r="BN776" s="62"/>
      <c r="BO776" s="62"/>
      <c r="BP776" s="62"/>
      <c r="BQ776" s="62"/>
      <c r="BR776" s="62"/>
      <c r="BS776" s="62"/>
      <c r="BT776" s="62"/>
      <c r="BU776" s="62"/>
      <c r="BV776" s="62"/>
      <c r="BW776" s="62"/>
      <c r="BX776" s="62"/>
      <c r="BY776" s="62"/>
      <c r="BZ776" s="62"/>
      <c r="CA776" s="62"/>
      <c r="CB776" s="62"/>
      <c r="CC776" s="62"/>
      <c r="CD776" s="62"/>
      <c r="CE776" s="62"/>
      <c r="CF776" s="62"/>
      <c r="CG776" s="62"/>
      <c r="CH776" s="62"/>
      <c r="CI776" s="62"/>
      <c r="CJ776" s="62"/>
      <c r="CK776" s="62"/>
      <c r="CL776" s="62"/>
      <c r="CM776" s="62"/>
      <c r="CN776" s="62"/>
      <c r="CO776" s="62"/>
      <c r="CP776" s="62"/>
      <c r="CQ776" s="62"/>
      <c r="CR776" s="62"/>
    </row>
    <row r="777" spans="1:96" ht="12.75" customHeight="1">
      <c r="J777" s="1392"/>
      <c r="K777" s="1393"/>
      <c r="L777" s="1393"/>
      <c r="M777" s="1393"/>
      <c r="N777" s="1394"/>
      <c r="O777" s="1302"/>
      <c r="P777" s="1302"/>
      <c r="Q777" s="1302"/>
      <c r="R777" s="1302"/>
      <c r="S777" s="1302"/>
      <c r="T777" s="1210"/>
      <c r="U777" s="1210"/>
      <c r="V777" s="1210"/>
      <c r="W777" s="1210"/>
      <c r="X777" s="1210"/>
      <c r="Y777" s="1122">
        <f t="shared" si="29"/>
        <v>0</v>
      </c>
      <c r="Z777" s="1122"/>
      <c r="AA777" s="1122"/>
      <c r="AB777" s="1122"/>
      <c r="AC777" s="1122"/>
      <c r="AM777" s="62"/>
      <c r="AN777" s="62"/>
      <c r="AO777" s="62"/>
      <c r="AP777" s="62"/>
      <c r="AQ777" s="62"/>
      <c r="AR777" s="62"/>
      <c r="AS777" s="62"/>
      <c r="AT777" s="62"/>
      <c r="AU777" s="62"/>
      <c r="AV777" s="62"/>
      <c r="AW777" s="62"/>
      <c r="AX777" s="62"/>
      <c r="AY777" s="62"/>
      <c r="AZ777" s="62"/>
      <c r="BA777" s="62"/>
      <c r="BB777" s="62"/>
      <c r="BC777" s="62"/>
      <c r="BD777" s="62"/>
      <c r="BE777" s="62"/>
      <c r="BF777" s="62"/>
      <c r="BG777" s="62"/>
      <c r="BH777" s="62"/>
      <c r="BI777" s="62"/>
      <c r="BJ777" s="62"/>
      <c r="BK777" s="62"/>
      <c r="BL777" s="62"/>
      <c r="BM777" s="62"/>
      <c r="BN777" s="62"/>
      <c r="BO777" s="62"/>
      <c r="BP777" s="62"/>
      <c r="BQ777" s="62"/>
      <c r="BR777" s="62"/>
      <c r="BS777" s="62"/>
      <c r="BT777" s="62"/>
      <c r="BU777" s="62"/>
      <c r="BV777" s="62"/>
      <c r="BW777" s="62"/>
      <c r="BX777" s="62"/>
      <c r="BY777" s="62"/>
      <c r="BZ777" s="62"/>
      <c r="CA777" s="62"/>
      <c r="CB777" s="62"/>
      <c r="CC777" s="62"/>
      <c r="CD777" s="62"/>
      <c r="CE777" s="62"/>
      <c r="CF777" s="62"/>
      <c r="CG777" s="62"/>
      <c r="CH777" s="62"/>
      <c r="CI777" s="62"/>
      <c r="CJ777" s="62"/>
      <c r="CK777" s="62"/>
      <c r="CL777" s="62"/>
      <c r="CM777" s="62"/>
      <c r="CN777" s="62"/>
      <c r="CO777" s="62"/>
      <c r="CP777" s="62"/>
      <c r="CQ777" s="62"/>
      <c r="CR777" s="62"/>
    </row>
    <row r="778" spans="1:96" ht="15.75" customHeight="1">
      <c r="J778" s="1202" t="s">
        <v>133</v>
      </c>
      <c r="K778" s="1203"/>
      <c r="L778" s="1203"/>
      <c r="M778" s="1203"/>
      <c r="N778" s="1204"/>
      <c r="O778" s="1427">
        <f>SUM(O768:S777)</f>
        <v>0</v>
      </c>
      <c r="P778" s="1427"/>
      <c r="Q778" s="1427"/>
      <c r="R778" s="1427"/>
      <c r="S778" s="1427"/>
      <c r="T778" s="1418" t="s">
        <v>132</v>
      </c>
      <c r="U778" s="1419"/>
      <c r="V778" s="1419"/>
      <c r="W778" s="1419"/>
      <c r="X778" s="1420"/>
      <c r="Y778" s="1287">
        <f>SUM(Y768:AC777)</f>
        <v>0</v>
      </c>
      <c r="Z778" s="1288"/>
      <c r="AA778" s="1288"/>
      <c r="AB778" s="1288"/>
      <c r="AC778" s="1289"/>
      <c r="AM778" s="62"/>
      <c r="AN778" s="62"/>
      <c r="AO778" s="62"/>
      <c r="AP778" s="62"/>
      <c r="AQ778" s="62"/>
      <c r="AR778" s="62"/>
      <c r="AS778" s="62"/>
      <c r="AT778" s="62"/>
      <c r="AU778" s="62"/>
      <c r="AV778" s="62"/>
      <c r="AW778" s="62"/>
      <c r="AX778" s="62"/>
      <c r="AY778" s="62"/>
      <c r="AZ778" s="62"/>
      <c r="BA778" s="62"/>
      <c r="BB778" s="62"/>
      <c r="BC778" s="62"/>
      <c r="BD778" s="62"/>
      <c r="BE778" s="62"/>
      <c r="BF778" s="62"/>
      <c r="BG778" s="62"/>
      <c r="BH778" s="62"/>
      <c r="BI778" s="62"/>
      <c r="BJ778" s="62"/>
      <c r="BK778" s="62"/>
      <c r="BL778" s="62"/>
      <c r="BM778" s="62"/>
      <c r="BN778" s="62"/>
      <c r="BO778" s="62"/>
      <c r="BP778" s="62"/>
      <c r="BQ778" s="62"/>
      <c r="BR778" s="62"/>
      <c r="BS778" s="62"/>
      <c r="BT778" s="62"/>
      <c r="BU778" s="62"/>
      <c r="BV778" s="62"/>
      <c r="BW778" s="62"/>
      <c r="BX778" s="62"/>
      <c r="BY778" s="62"/>
      <c r="BZ778" s="62"/>
      <c r="CA778" s="62"/>
      <c r="CB778" s="62"/>
      <c r="CC778" s="62"/>
      <c r="CD778" s="62"/>
      <c r="CE778" s="62"/>
      <c r="CF778" s="62"/>
      <c r="CG778" s="62"/>
      <c r="CH778" s="62"/>
      <c r="CI778" s="62"/>
      <c r="CJ778" s="62"/>
      <c r="CK778" s="62"/>
      <c r="CL778" s="62"/>
      <c r="CM778" s="62"/>
      <c r="CN778" s="62"/>
      <c r="CO778" s="62"/>
      <c r="CP778" s="62"/>
      <c r="CQ778" s="62"/>
      <c r="CR778" s="62"/>
    </row>
    <row r="779" spans="1:96" ht="12.75" customHeight="1">
      <c r="AM779" s="62"/>
      <c r="AN779" s="55" t="s">
        <v>714</v>
      </c>
      <c r="AO779" s="55"/>
      <c r="AP779" s="55"/>
      <c r="AQ779" s="55"/>
      <c r="AR779" s="55"/>
      <c r="AS779" s="55"/>
      <c r="AT779" s="55"/>
      <c r="AU779" s="55"/>
      <c r="AV779" s="55"/>
      <c r="AW779" s="55"/>
      <c r="AX779" s="55"/>
      <c r="AY779" s="55"/>
      <c r="AZ779" s="55"/>
      <c r="BA779" s="1439" t="s">
        <v>544</v>
      </c>
      <c r="BB779" s="1440"/>
      <c r="BC779" s="62"/>
      <c r="BD779" s="62"/>
      <c r="BE779" s="62"/>
      <c r="BF779" s="55" t="s">
        <v>716</v>
      </c>
      <c r="BG779" s="55"/>
      <c r="BH779" s="55"/>
      <c r="BI779" s="55"/>
      <c r="BJ779" s="55"/>
      <c r="BK779" s="55"/>
      <c r="BL779" s="55"/>
      <c r="BM779" s="55"/>
      <c r="BN779" s="55"/>
      <c r="BO779" s="1436" t="str">
        <f>T191</f>
        <v>San Diego</v>
      </c>
      <c r="BP779" s="1437"/>
      <c r="BQ779" s="1437"/>
      <c r="BR779" s="1437"/>
      <c r="BS779" s="1437"/>
      <c r="BT779" s="1437"/>
      <c r="BU779" s="1438"/>
      <c r="BV779" s="62"/>
      <c r="BW779" s="62"/>
      <c r="BX779" s="62"/>
      <c r="BY779" s="62"/>
      <c r="BZ779" s="62"/>
      <c r="CA779" s="62"/>
      <c r="CB779" s="62"/>
      <c r="CC779" s="62"/>
      <c r="CD779" s="62"/>
      <c r="CE779" s="62"/>
      <c r="CF779" s="62"/>
      <c r="CG779" s="62"/>
      <c r="CH779" s="62"/>
      <c r="CI779" s="62"/>
      <c r="CJ779" s="62"/>
      <c r="CK779" s="62"/>
      <c r="CL779" s="62"/>
      <c r="CM779" s="62"/>
      <c r="CN779" s="62"/>
      <c r="CO779" s="62"/>
      <c r="CP779" s="62"/>
      <c r="CQ779" s="62"/>
      <c r="CR779" s="62"/>
    </row>
    <row r="780" spans="1:96" ht="12.75">
      <c r="J780" s="80"/>
      <c r="K780" s="81"/>
      <c r="L780" s="81"/>
      <c r="M780" s="81"/>
      <c r="N780" s="81"/>
      <c r="O780" s="81"/>
      <c r="P780" s="81"/>
      <c r="Q780" s="81"/>
      <c r="R780" s="81"/>
      <c r="S780" s="81"/>
      <c r="T780" s="81"/>
      <c r="U780" s="81"/>
      <c r="V780" s="81"/>
      <c r="W780" s="81"/>
      <c r="X780" s="90" t="s">
        <v>172</v>
      </c>
      <c r="Y780" s="1215">
        <f>P734+Y758+Y778</f>
        <v>88435</v>
      </c>
      <c r="Z780" s="1215"/>
      <c r="AA780" s="1215"/>
      <c r="AB780" s="1215"/>
      <c r="AC780" s="1215"/>
      <c r="AM780" s="62"/>
      <c r="BH780" s="62"/>
      <c r="BI780" s="62"/>
      <c r="BJ780" s="62"/>
      <c r="BK780" s="62"/>
      <c r="BL780" s="62"/>
      <c r="BM780" s="62"/>
      <c r="BN780" s="62"/>
      <c r="BO780" s="62"/>
      <c r="BP780" s="62"/>
      <c r="BQ780" s="62"/>
      <c r="BR780" s="62"/>
      <c r="BS780" s="62"/>
      <c r="BT780" s="62"/>
      <c r="BU780" s="62"/>
      <c r="BV780" s="62"/>
      <c r="BW780" s="62"/>
      <c r="BX780" s="62"/>
      <c r="BY780" s="62"/>
      <c r="BZ780" s="62"/>
      <c r="CA780" s="62"/>
      <c r="CB780" s="62"/>
      <c r="CC780" s="62"/>
      <c r="CD780" s="62"/>
      <c r="CE780" s="62"/>
      <c r="CF780" s="62"/>
      <c r="CG780" s="62"/>
      <c r="CH780" s="62"/>
      <c r="CI780" s="62"/>
      <c r="CJ780" s="62"/>
      <c r="CK780" s="62"/>
      <c r="CL780" s="62"/>
      <c r="CM780" s="62"/>
      <c r="CN780" s="62"/>
      <c r="CO780" s="62"/>
      <c r="CP780" s="62"/>
      <c r="CQ780" s="62"/>
      <c r="CR780" s="62"/>
    </row>
    <row r="781" spans="1:96" s="55" customFormat="1" ht="12.75">
      <c r="A781" s="15"/>
      <c r="B781" s="15"/>
      <c r="C781" s="15"/>
      <c r="D781" s="15"/>
      <c r="E781" s="15"/>
      <c r="F781" s="15"/>
      <c r="G781" s="15"/>
      <c r="H781" s="15"/>
      <c r="I781" s="15"/>
      <c r="J781" s="83"/>
      <c r="K781" s="84"/>
      <c r="L781" s="84"/>
      <c r="M781" s="84"/>
      <c r="N781" s="84"/>
      <c r="O781" s="84"/>
      <c r="P781" s="84"/>
      <c r="Q781" s="84"/>
      <c r="R781" s="84"/>
      <c r="S781" s="84"/>
      <c r="T781" s="84"/>
      <c r="U781" s="84"/>
      <c r="V781" s="84"/>
      <c r="W781" s="84"/>
      <c r="X781" s="150" t="s">
        <v>173</v>
      </c>
      <c r="Y781" s="1215">
        <f>(P734+Y758+Y778)*12</f>
        <v>1061220</v>
      </c>
      <c r="Z781" s="1215"/>
      <c r="AA781" s="1215"/>
      <c r="AB781" s="1215"/>
      <c r="AC781" s="1215"/>
      <c r="AD781" s="15"/>
      <c r="AE781" s="15"/>
      <c r="AF781" s="15"/>
      <c r="AG781" s="15"/>
      <c r="AH781" s="15"/>
      <c r="AI781" s="15"/>
      <c r="AJ781" s="15"/>
      <c r="AK781" s="15"/>
      <c r="AL781" s="15"/>
      <c r="AM781" s="56"/>
      <c r="AN781" s="56"/>
      <c r="AO781" s="24"/>
      <c r="AP781" s="24"/>
      <c r="AQ781" s="24"/>
      <c r="AR781" s="24"/>
      <c r="AS781" s="24"/>
      <c r="BA781" s="110" t="s">
        <v>544</v>
      </c>
      <c r="BC781" s="58"/>
      <c r="BD781" s="58"/>
      <c r="BE781" s="58"/>
      <c r="BF781" s="58"/>
      <c r="BG781" s="58"/>
    </row>
    <row r="782" spans="1:96" s="55" customFormat="1" ht="12.75">
      <c r="A782" s="15"/>
      <c r="B782" s="54"/>
      <c r="C782" s="15"/>
      <c r="D782" s="15"/>
      <c r="E782" s="15"/>
      <c r="F782" s="15"/>
      <c r="G782" s="15"/>
      <c r="H782" s="15"/>
      <c r="I782" s="15"/>
      <c r="J782" s="15"/>
      <c r="K782" s="15"/>
      <c r="L782" s="15"/>
      <c r="M782" s="15"/>
      <c r="N782" s="15"/>
      <c r="O782" s="15"/>
      <c r="P782" s="15"/>
      <c r="Q782" s="15"/>
      <c r="R782" s="15"/>
      <c r="S782" s="15"/>
      <c r="T782" s="15"/>
      <c r="U782" s="15"/>
      <c r="V782" s="15"/>
      <c r="W782" s="15"/>
      <c r="X782" s="21"/>
      <c r="Y782" s="21"/>
      <c r="Z782" s="21"/>
      <c r="AA782" s="21"/>
      <c r="AB782" s="21"/>
      <c r="AC782" s="21"/>
      <c r="AD782" s="21"/>
      <c r="AE782" s="15"/>
      <c r="AF782" s="15"/>
      <c r="AG782" s="15"/>
      <c r="AH782" s="15"/>
      <c r="AI782" s="15"/>
      <c r="AJ782" s="15"/>
      <c r="AK782" s="15"/>
      <c r="AL782" s="15"/>
      <c r="AM782" s="56"/>
      <c r="AN782" s="56"/>
      <c r="AO782" s="24"/>
      <c r="AP782" s="24"/>
      <c r="AQ782" s="24"/>
      <c r="AR782" s="24"/>
      <c r="AS782" s="24"/>
      <c r="BA782" s="110" t="s">
        <v>543</v>
      </c>
      <c r="BB782" s="57" t="s">
        <v>1588</v>
      </c>
      <c r="BC782" s="58"/>
      <c r="BD782" s="58"/>
      <c r="BE782" s="58"/>
      <c r="BF782" s="58"/>
      <c r="BG782" s="58"/>
      <c r="BI782" s="57" t="s">
        <v>1593</v>
      </c>
      <c r="BO782" s="111"/>
      <c r="BP782" s="111"/>
      <c r="BQ782" s="111"/>
      <c r="BR782" s="111"/>
      <c r="BS782" s="111"/>
      <c r="BT782" s="111"/>
      <c r="BU782" s="111"/>
      <c r="BV782" s="111"/>
      <c r="BW782" s="111"/>
      <c r="BX782" s="111"/>
      <c r="BY782" s="111"/>
      <c r="BZ782" s="111"/>
      <c r="CA782" s="111"/>
      <c r="CB782" s="111"/>
      <c r="CC782" s="111"/>
      <c r="CD782" s="111"/>
      <c r="CE782" s="111"/>
      <c r="CF782" s="111"/>
      <c r="CG782" s="111"/>
      <c r="CH782" s="111"/>
      <c r="CI782" s="111"/>
      <c r="CJ782" s="111"/>
      <c r="CK782" s="111"/>
      <c r="CL782" s="111"/>
      <c r="CM782" s="111"/>
      <c r="CN782" s="111"/>
      <c r="CO782" s="111"/>
      <c r="CP782" s="111"/>
      <c r="CQ782" s="111"/>
      <c r="CR782" s="111"/>
    </row>
    <row r="783" spans="1:96" s="55" customFormat="1" ht="15" customHeight="1">
      <c r="A783" s="54" t="s">
        <v>669</v>
      </c>
      <c r="B783" s="54"/>
      <c r="C783" s="54" t="s">
        <v>692</v>
      </c>
      <c r="D783" s="15"/>
      <c r="E783" s="15"/>
      <c r="F783" s="15"/>
      <c r="G783" s="15"/>
      <c r="H783" s="15"/>
      <c r="I783" s="15"/>
      <c r="J783" s="15"/>
      <c r="K783" s="15"/>
      <c r="L783" s="15"/>
      <c r="M783" s="15"/>
      <c r="N783" s="15"/>
      <c r="O783" s="15"/>
      <c r="P783" s="15"/>
      <c r="Q783" s="15"/>
      <c r="R783" s="15"/>
      <c r="S783" s="15"/>
      <c r="T783" s="15"/>
      <c r="U783" s="15"/>
      <c r="V783" s="15"/>
      <c r="W783" s="15"/>
      <c r="X783" s="21"/>
      <c r="Y783" s="21"/>
      <c r="Z783" s="21"/>
      <c r="AA783" s="21"/>
      <c r="AB783" s="21"/>
      <c r="AC783" s="21"/>
      <c r="AD783" s="21"/>
      <c r="AE783" s="15"/>
      <c r="AF783" s="15"/>
      <c r="AG783" s="15"/>
      <c r="AH783" s="15"/>
      <c r="AI783" s="15"/>
      <c r="AJ783" s="15"/>
      <c r="AK783" s="15"/>
      <c r="AL783" s="15"/>
      <c r="AM783" s="56"/>
      <c r="AN783" s="56"/>
      <c r="AO783" s="24"/>
      <c r="AP783" s="24"/>
      <c r="AQ783" s="24"/>
      <c r="AR783" s="24"/>
      <c r="AS783" s="24"/>
      <c r="BA783" s="110"/>
      <c r="BB783" s="57"/>
      <c r="BC783" s="58"/>
      <c r="BD783" s="58"/>
      <c r="BE783" s="58"/>
      <c r="BF783" s="58"/>
      <c r="BG783" s="58"/>
      <c r="BI783" s="57"/>
      <c r="BO783" s="111"/>
      <c r="BP783" s="111"/>
      <c r="BQ783" s="111"/>
      <c r="BR783" s="111"/>
      <c r="BS783" s="111"/>
      <c r="BT783" s="111"/>
      <c r="BU783" s="111"/>
      <c r="BV783" s="111"/>
      <c r="BW783" s="111"/>
      <c r="BX783" s="111"/>
      <c r="BY783" s="111"/>
      <c r="BZ783" s="111"/>
      <c r="CA783" s="111"/>
      <c r="CB783" s="111"/>
      <c r="CC783" s="111"/>
      <c r="CD783" s="111"/>
      <c r="CE783" s="111"/>
      <c r="CF783" s="111"/>
      <c r="CG783" s="111"/>
      <c r="CH783" s="111"/>
      <c r="CI783" s="111"/>
      <c r="CJ783" s="111"/>
      <c r="CK783" s="111"/>
      <c r="CL783" s="111"/>
      <c r="CM783" s="111"/>
      <c r="CN783" s="111"/>
      <c r="CO783" s="111"/>
      <c r="CP783" s="111"/>
      <c r="CQ783" s="111"/>
      <c r="CR783" s="111"/>
    </row>
    <row r="784" spans="1:96" s="55" customFormat="1" ht="12.75" customHeight="1">
      <c r="A784" s="54"/>
      <c r="B784" s="54"/>
      <c r="C784" s="54" t="s">
        <v>1061</v>
      </c>
      <c r="D784" s="15"/>
      <c r="E784" s="15"/>
      <c r="F784" s="15"/>
      <c r="G784" s="15"/>
      <c r="H784" s="15"/>
      <c r="I784" s="15"/>
      <c r="J784" s="15"/>
      <c r="K784" s="15"/>
      <c r="L784" s="15"/>
      <c r="M784" s="15"/>
      <c r="N784" s="15"/>
      <c r="O784" s="15"/>
      <c r="P784" s="15"/>
      <c r="Q784" s="15"/>
      <c r="R784" s="15"/>
      <c r="S784" s="15"/>
      <c r="T784" s="15"/>
      <c r="U784" s="15"/>
      <c r="V784" s="15"/>
      <c r="W784" s="15"/>
      <c r="X784" s="21"/>
      <c r="Y784" s="21"/>
      <c r="Z784" s="21"/>
      <c r="AA784" s="21"/>
      <c r="AB784" s="21"/>
      <c r="AC784" s="21"/>
      <c r="AD784" s="21"/>
      <c r="AE784" s="15"/>
      <c r="AF784" s="15"/>
      <c r="AG784" s="15"/>
      <c r="AH784" s="15"/>
      <c r="AI784" s="15"/>
      <c r="AJ784" s="15"/>
      <c r="AK784" s="15"/>
      <c r="AL784" s="15"/>
      <c r="AR784" s="24"/>
      <c r="AS784" s="24"/>
      <c r="BA784" s="110" t="s">
        <v>544</v>
      </c>
      <c r="BB784" s="57"/>
      <c r="BC784" s="58"/>
      <c r="BD784" s="58"/>
      <c r="BE784" s="58"/>
      <c r="BF784" s="58"/>
      <c r="BG784" s="58"/>
      <c r="BI784" s="57"/>
      <c r="BO784" s="111"/>
      <c r="BP784" s="111"/>
      <c r="BQ784" s="111"/>
      <c r="BR784" s="111"/>
      <c r="BS784" s="111"/>
      <c r="BT784" s="111"/>
      <c r="BU784" s="111"/>
      <c r="BV784" s="111"/>
      <c r="BW784" s="111"/>
      <c r="BX784" s="111"/>
      <c r="BY784" s="111"/>
      <c r="BZ784" s="111"/>
      <c r="CA784" s="111"/>
      <c r="CB784" s="111"/>
      <c r="CC784" s="111"/>
      <c r="CD784" s="111"/>
      <c r="CE784" s="111"/>
      <c r="CF784" s="111"/>
      <c r="CG784" s="111"/>
      <c r="CH784" s="111"/>
      <c r="CI784" s="111"/>
      <c r="CJ784" s="111"/>
      <c r="CK784" s="111"/>
      <c r="CL784" s="111"/>
      <c r="CM784" s="111"/>
      <c r="CN784" s="111"/>
      <c r="CO784" s="111"/>
      <c r="CP784" s="111"/>
      <c r="CQ784" s="111"/>
      <c r="CR784" s="111"/>
    </row>
    <row r="785" spans="1:96" s="55" customFormat="1" ht="12.75" customHeight="1">
      <c r="A785" s="15"/>
      <c r="B785" s="54"/>
      <c r="C785" s="15"/>
      <c r="D785" s="15"/>
      <c r="E785" s="15"/>
      <c r="F785" s="15"/>
      <c r="G785" s="15"/>
      <c r="H785" s="15"/>
      <c r="I785" s="15"/>
      <c r="J785" s="15"/>
      <c r="K785" s="15"/>
      <c r="L785" s="15"/>
      <c r="M785" s="15"/>
      <c r="N785" s="15"/>
      <c r="O785" s="15"/>
      <c r="P785" s="15"/>
      <c r="Q785" s="15"/>
      <c r="R785" s="15"/>
      <c r="S785" s="15"/>
      <c r="T785" s="15"/>
      <c r="U785" s="15"/>
      <c r="V785" s="15"/>
      <c r="W785" s="15"/>
      <c r="X785" s="21"/>
      <c r="Y785" s="21"/>
      <c r="Z785" s="21"/>
      <c r="AA785" s="21"/>
      <c r="AB785" s="21"/>
      <c r="AC785" s="21"/>
      <c r="AD785" s="21"/>
      <c r="AE785" s="15"/>
      <c r="AF785" s="15"/>
      <c r="AG785" s="15"/>
      <c r="AH785" s="15"/>
      <c r="AI785" s="15"/>
      <c r="AJ785" s="15"/>
      <c r="AK785" s="15"/>
      <c r="AL785" s="15"/>
      <c r="AR785" s="24"/>
      <c r="AS785" s="24"/>
      <c r="BA785" s="110"/>
      <c r="BB785" s="57"/>
      <c r="BC785" s="58"/>
      <c r="BD785" s="58"/>
      <c r="BE785" s="58"/>
      <c r="BF785" s="58"/>
      <c r="BG785" s="58"/>
      <c r="BI785" s="57"/>
      <c r="BO785" s="111"/>
      <c r="BP785" s="111"/>
      <c r="BQ785" s="111"/>
      <c r="BR785" s="111"/>
      <c r="BS785" s="111"/>
      <c r="BT785" s="111"/>
      <c r="BU785" s="111"/>
      <c r="BV785" s="111"/>
      <c r="BW785" s="111"/>
      <c r="BX785" s="111"/>
      <c r="BY785" s="111"/>
      <c r="BZ785" s="111"/>
      <c r="CA785" s="111"/>
      <c r="CB785" s="111"/>
      <c r="CC785" s="111"/>
      <c r="CD785" s="111"/>
      <c r="CE785" s="111"/>
      <c r="CF785" s="111"/>
      <c r="CG785" s="111"/>
      <c r="CH785" s="111"/>
      <c r="CI785" s="111"/>
      <c r="CJ785" s="111"/>
      <c r="CK785" s="111"/>
      <c r="CL785" s="111"/>
      <c r="CM785" s="111"/>
      <c r="CN785" s="111"/>
      <c r="CO785" s="111"/>
      <c r="CP785" s="111"/>
      <c r="CQ785" s="111"/>
      <c r="CR785" s="111"/>
    </row>
    <row r="786" spans="1:96" s="55" customFormat="1" ht="12.75">
      <c r="A786" s="15"/>
      <c r="B786" s="15"/>
      <c r="C786" s="15"/>
      <c r="D786" s="15"/>
      <c r="E786" s="15"/>
      <c r="F786" s="15"/>
      <c r="G786" s="15"/>
      <c r="H786" s="80" t="s">
        <v>385</v>
      </c>
      <c r="I786" s="81"/>
      <c r="J786" s="81"/>
      <c r="K786" s="81"/>
      <c r="L786" s="81"/>
      <c r="M786" s="81"/>
      <c r="N786" s="81"/>
      <c r="O786" s="81"/>
      <c r="P786" s="81"/>
      <c r="Q786" s="81"/>
      <c r="R786" s="81"/>
      <c r="S786" s="81"/>
      <c r="T786" s="81"/>
      <c r="U786" s="81"/>
      <c r="V786" s="81"/>
      <c r="W786" s="81"/>
      <c r="X786" s="81"/>
      <c r="Y786" s="81"/>
      <c r="Z786" s="1445"/>
      <c r="AA786" s="1446"/>
      <c r="AB786" s="1446"/>
      <c r="AC786" s="1446"/>
      <c r="AD786" s="1446"/>
      <c r="AE786" s="1447"/>
      <c r="AF786" s="15"/>
      <c r="AG786" s="15"/>
      <c r="AH786" s="15"/>
      <c r="AI786" s="15"/>
      <c r="AJ786" s="15"/>
      <c r="AK786" s="15"/>
      <c r="AL786" s="15"/>
      <c r="AR786" s="24"/>
      <c r="AS786" s="24"/>
      <c r="BC786" s="58"/>
      <c r="BD786" s="58"/>
      <c r="BE786" s="58"/>
      <c r="BF786" s="58"/>
      <c r="BG786" s="58"/>
      <c r="BO786" s="111"/>
      <c r="BP786" s="111"/>
      <c r="BQ786" s="111"/>
      <c r="BR786" s="111"/>
      <c r="BS786" s="111"/>
      <c r="BT786" s="111"/>
      <c r="BU786" s="111"/>
      <c r="BV786" s="111"/>
      <c r="BW786" s="111"/>
      <c r="BX786" s="111"/>
      <c r="BY786" s="111"/>
      <c r="BZ786" s="111"/>
      <c r="CA786" s="111"/>
      <c r="CB786" s="111"/>
      <c r="CC786" s="111"/>
      <c r="CD786" s="111"/>
      <c r="CE786" s="111"/>
      <c r="CF786" s="111"/>
      <c r="CG786" s="111"/>
      <c r="CH786" s="111"/>
      <c r="CI786" s="111"/>
      <c r="CJ786" s="111"/>
      <c r="CK786" s="111"/>
      <c r="CL786" s="111"/>
      <c r="CM786" s="111"/>
      <c r="CN786" s="111"/>
      <c r="CO786" s="111"/>
      <c r="CP786" s="111"/>
      <c r="CQ786" s="111"/>
      <c r="CR786" s="111"/>
    </row>
    <row r="787" spans="1:96" s="55" customFormat="1" ht="12.75">
      <c r="A787" s="15"/>
      <c r="B787" s="15"/>
      <c r="C787" s="15"/>
      <c r="D787" s="15"/>
      <c r="E787" s="15"/>
      <c r="F787" s="15"/>
      <c r="G787" s="15"/>
      <c r="H787" s="80" t="s">
        <v>386</v>
      </c>
      <c r="I787" s="81"/>
      <c r="J787" s="81"/>
      <c r="K787" s="81"/>
      <c r="L787" s="81"/>
      <c r="M787" s="81"/>
      <c r="N787" s="81"/>
      <c r="O787" s="81"/>
      <c r="P787" s="81"/>
      <c r="Q787" s="81"/>
      <c r="R787" s="81"/>
      <c r="S787" s="81"/>
      <c r="T787" s="81"/>
      <c r="U787" s="81"/>
      <c r="V787" s="81"/>
      <c r="W787" s="81"/>
      <c r="X787" s="81"/>
      <c r="Y787" s="81"/>
      <c r="Z787" s="1568"/>
      <c r="AA787" s="1446"/>
      <c r="AB787" s="1446"/>
      <c r="AC787" s="1446"/>
      <c r="AD787" s="1446"/>
      <c r="AE787" s="1447"/>
      <c r="AF787" s="15"/>
      <c r="AG787" s="15"/>
      <c r="AH787" s="15"/>
      <c r="AI787" s="15"/>
      <c r="AJ787" s="15"/>
      <c r="AK787" s="15"/>
      <c r="AL787" s="15"/>
      <c r="AR787" s="24"/>
      <c r="AS787" s="24"/>
      <c r="BC787" s="58"/>
      <c r="BD787" s="58"/>
      <c r="BE787" s="58"/>
      <c r="BF787" s="59"/>
      <c r="BG787" s="59"/>
      <c r="BH787" s="60"/>
      <c r="BI787" s="60"/>
      <c r="BJ787" s="60"/>
      <c r="BK787" s="60"/>
      <c r="BL787" s="60"/>
      <c r="BM787" s="60"/>
      <c r="BN787" s="60"/>
      <c r="BO787" s="111"/>
      <c r="BP787" s="111"/>
      <c r="BQ787" s="111"/>
      <c r="BR787" s="111"/>
      <c r="BS787" s="111"/>
      <c r="BT787" s="111"/>
      <c r="BU787" s="111"/>
      <c r="BV787" s="111"/>
      <c r="BW787" s="111"/>
      <c r="BX787" s="111"/>
      <c r="BY787" s="111"/>
      <c r="BZ787" s="111"/>
      <c r="CA787" s="111"/>
      <c r="CB787" s="111"/>
      <c r="CC787" s="111"/>
      <c r="CD787" s="111"/>
      <c r="CE787" s="111"/>
      <c r="CF787" s="111"/>
      <c r="CG787" s="111"/>
      <c r="CH787" s="111"/>
      <c r="CI787" s="111"/>
      <c r="CJ787" s="111"/>
      <c r="CK787" s="111"/>
      <c r="CL787" s="111"/>
      <c r="CM787" s="111"/>
      <c r="CN787" s="111"/>
      <c r="CO787" s="111"/>
      <c r="CP787" s="111"/>
      <c r="CQ787" s="111"/>
      <c r="CR787" s="111"/>
    </row>
    <row r="788" spans="1:96" s="55" customFormat="1" ht="12.75">
      <c r="A788" s="15"/>
      <c r="B788" s="15"/>
      <c r="C788" s="15"/>
      <c r="D788" s="15"/>
      <c r="E788" s="15"/>
      <c r="F788" s="15"/>
      <c r="G788" s="15"/>
      <c r="H788" s="80" t="s">
        <v>41</v>
      </c>
      <c r="I788" s="81"/>
      <c r="J788" s="81"/>
      <c r="K788" s="81"/>
      <c r="L788" s="81"/>
      <c r="M788" s="81"/>
      <c r="N788" s="81"/>
      <c r="O788" s="81"/>
      <c r="P788" s="81"/>
      <c r="Q788" s="81"/>
      <c r="R788" s="81"/>
      <c r="S788" s="81"/>
      <c r="T788" s="81"/>
      <c r="U788" s="81"/>
      <c r="V788" s="81"/>
      <c r="W788" s="81"/>
      <c r="X788" s="81"/>
      <c r="Y788" s="81"/>
      <c r="Z788" s="1428">
        <v>0</v>
      </c>
      <c r="AA788" s="1429"/>
      <c r="AB788" s="1429"/>
      <c r="AC788" s="1429"/>
      <c r="AD788" s="1429"/>
      <c r="AE788" s="1430"/>
      <c r="AF788" s="15"/>
      <c r="AG788" s="15"/>
      <c r="AH788" s="15"/>
      <c r="AI788" s="15"/>
      <c r="AJ788" s="15"/>
      <c r="AK788" s="15"/>
      <c r="AL788" s="15"/>
      <c r="AR788" s="24"/>
      <c r="AS788" s="24"/>
      <c r="AT788" s="60"/>
      <c r="AU788" s="60"/>
      <c r="AV788" s="60"/>
      <c r="AW788" s="60"/>
      <c r="AX788" s="60"/>
      <c r="AY788" s="60"/>
      <c r="AZ788" s="60"/>
      <c r="BA788" s="60"/>
      <c r="BB788" s="60"/>
      <c r="BC788" s="112" t="s">
        <v>715</v>
      </c>
      <c r="BD788" s="113" t="s">
        <v>351</v>
      </c>
      <c r="BE788" s="113" t="s">
        <v>174</v>
      </c>
      <c r="BF788" s="113" t="s">
        <v>175</v>
      </c>
      <c r="BG788" s="113" t="s">
        <v>535</v>
      </c>
      <c r="BH788" s="60"/>
      <c r="BI788" s="60"/>
      <c r="BJ788" s="112" t="s">
        <v>715</v>
      </c>
      <c r="BK788" s="113" t="s">
        <v>351</v>
      </c>
      <c r="BL788" s="113" t="s">
        <v>174</v>
      </c>
      <c r="BM788" s="113" t="s">
        <v>175</v>
      </c>
      <c r="BN788" s="113" t="s">
        <v>535</v>
      </c>
      <c r="BO788" s="111"/>
      <c r="BP788" s="111"/>
      <c r="BQ788" s="111"/>
      <c r="BR788" s="111"/>
      <c r="BS788" s="111"/>
      <c r="BT788" s="111"/>
      <c r="BU788" s="111"/>
      <c r="BV788" s="111"/>
      <c r="BW788" s="111"/>
      <c r="BX788" s="111"/>
      <c r="BY788" s="111"/>
      <c r="BZ788" s="111"/>
      <c r="CA788" s="111"/>
      <c r="CB788" s="111"/>
      <c r="CC788" s="111"/>
      <c r="CD788" s="111"/>
      <c r="CE788" s="111"/>
      <c r="CF788" s="111"/>
      <c r="CG788" s="111"/>
      <c r="CH788" s="111"/>
      <c r="CI788" s="111"/>
      <c r="CJ788" s="111"/>
      <c r="CK788" s="111"/>
      <c r="CL788" s="111"/>
      <c r="CM788" s="111"/>
      <c r="CN788" s="111"/>
      <c r="CO788" s="111"/>
      <c r="CP788" s="111"/>
      <c r="CQ788" s="111"/>
      <c r="CR788" s="111"/>
    </row>
    <row r="789" spans="1:96" s="8" customFormat="1" ht="14.25">
      <c r="A789" s="15"/>
      <c r="B789" s="15"/>
      <c r="C789" s="15"/>
      <c r="D789" s="15"/>
      <c r="E789" s="15"/>
      <c r="F789" s="15"/>
      <c r="G789" s="15"/>
      <c r="H789" s="80"/>
      <c r="I789" s="81"/>
      <c r="J789" s="81"/>
      <c r="K789" s="81"/>
      <c r="L789" s="81"/>
      <c r="M789" s="81"/>
      <c r="N789" s="81"/>
      <c r="O789" s="81"/>
      <c r="P789" s="81"/>
      <c r="Q789" s="81"/>
      <c r="R789" s="81"/>
      <c r="S789" s="81"/>
      <c r="T789" s="81"/>
      <c r="U789" s="81"/>
      <c r="V789" s="81"/>
      <c r="W789" s="81"/>
      <c r="X789" s="81"/>
      <c r="Y789" s="89" t="s">
        <v>170</v>
      </c>
      <c r="Z789" s="1205">
        <f>'Subsidy Contract Calculation'!I30</f>
        <v>0</v>
      </c>
      <c r="AA789" s="1206"/>
      <c r="AB789" s="1206"/>
      <c r="AC789" s="1206"/>
      <c r="AD789" s="1206"/>
      <c r="AE789" s="1207"/>
      <c r="AF789" s="15"/>
      <c r="AG789" s="15"/>
      <c r="AH789" s="15"/>
      <c r="AI789" s="15"/>
      <c r="AJ789" s="15"/>
      <c r="AK789" s="15"/>
      <c r="AL789" s="15"/>
      <c r="AR789" s="24"/>
      <c r="AS789" s="24"/>
      <c r="AT789" s="60"/>
      <c r="AU789" s="60"/>
      <c r="AV789" s="60"/>
      <c r="AW789" s="60"/>
      <c r="AX789" s="60"/>
      <c r="AY789" s="60"/>
      <c r="AZ789" s="60"/>
      <c r="BA789" s="60"/>
      <c r="BB789" s="40" t="s">
        <v>718</v>
      </c>
      <c r="BC789" s="562">
        <v>303706</v>
      </c>
      <c r="BD789" s="562">
        <v>350170</v>
      </c>
      <c r="BE789" s="562">
        <v>422400</v>
      </c>
      <c r="BF789" s="562">
        <v>540672</v>
      </c>
      <c r="BG789" s="562">
        <v>602342</v>
      </c>
      <c r="BH789" s="60"/>
      <c r="BI789" s="40" t="s">
        <v>718</v>
      </c>
      <c r="BJ789" s="562">
        <v>262291</v>
      </c>
      <c r="BK789" s="562">
        <v>302419</v>
      </c>
      <c r="BL789" s="562">
        <v>364800</v>
      </c>
      <c r="BM789" s="562">
        <v>466944</v>
      </c>
      <c r="BN789" s="562">
        <v>520205</v>
      </c>
      <c r="BO789" s="65"/>
      <c r="BP789" s="65"/>
      <c r="BQ789" s="65"/>
      <c r="BR789" s="65"/>
      <c r="BS789" s="65"/>
      <c r="BT789" s="65"/>
      <c r="BU789" s="65"/>
      <c r="BV789" s="65"/>
      <c r="BW789" s="65"/>
      <c r="BX789" s="65"/>
      <c r="BY789" s="65"/>
      <c r="BZ789" s="65"/>
      <c r="CA789" s="65"/>
      <c r="CB789" s="65"/>
      <c r="CC789" s="65"/>
      <c r="CD789" s="65"/>
      <c r="CE789" s="65"/>
      <c r="CF789" s="65"/>
      <c r="CG789" s="65"/>
      <c r="CH789" s="65"/>
      <c r="CI789" s="65"/>
      <c r="CJ789" s="65"/>
      <c r="CK789" s="65"/>
      <c r="CL789" s="65"/>
      <c r="CM789" s="65"/>
      <c r="CN789" s="65"/>
      <c r="CO789" s="65"/>
      <c r="CP789" s="65"/>
      <c r="CQ789" s="65"/>
      <c r="CR789" s="65"/>
    </row>
    <row r="790" spans="1:96" s="8" customFormat="1" ht="14.25">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21"/>
      <c r="Y790" s="21"/>
      <c r="Z790" s="21"/>
      <c r="AA790" s="21"/>
      <c r="AB790" s="21"/>
      <c r="AC790" s="21"/>
      <c r="AD790" s="21"/>
      <c r="AE790" s="15"/>
      <c r="AF790" s="15"/>
      <c r="AG790" s="15"/>
      <c r="AH790" s="15"/>
      <c r="AI790" s="15"/>
      <c r="AJ790" s="15"/>
      <c r="AK790" s="15"/>
      <c r="AL790" s="15"/>
      <c r="AR790" s="24"/>
      <c r="AS790" s="24"/>
      <c r="AT790" s="60"/>
      <c r="AU790" s="60"/>
      <c r="AV790" s="60"/>
      <c r="AW790" s="60"/>
      <c r="AX790" s="60"/>
      <c r="AY790" s="60"/>
      <c r="AZ790" s="60"/>
      <c r="BA790" s="60"/>
      <c r="BB790" s="40" t="s">
        <v>719</v>
      </c>
      <c r="BC790" s="560">
        <v>237558</v>
      </c>
      <c r="BD790" s="560">
        <v>273902</v>
      </c>
      <c r="BE790" s="560">
        <v>330400</v>
      </c>
      <c r="BF790" s="560">
        <v>422912</v>
      </c>
      <c r="BG790" s="560">
        <v>471150</v>
      </c>
      <c r="BH790" s="60"/>
      <c r="BI790" s="40" t="s">
        <v>719</v>
      </c>
      <c r="BJ790" s="560">
        <v>207647</v>
      </c>
      <c r="BK790" s="560">
        <v>239415</v>
      </c>
      <c r="BL790" s="560">
        <v>288800</v>
      </c>
      <c r="BM790" s="560">
        <v>369664</v>
      </c>
      <c r="BN790" s="560">
        <v>411829</v>
      </c>
      <c r="BO790" s="65"/>
      <c r="BP790" s="65"/>
      <c r="BQ790" s="65"/>
      <c r="BR790" s="65"/>
      <c r="BS790" s="65"/>
      <c r="BT790" s="65"/>
      <c r="BU790" s="65"/>
      <c r="BV790" s="65"/>
      <c r="BW790" s="65"/>
      <c r="BX790" s="65"/>
      <c r="BY790" s="65"/>
      <c r="BZ790" s="65"/>
      <c r="CA790" s="65"/>
      <c r="CB790" s="65"/>
      <c r="CC790" s="65"/>
      <c r="CD790" s="65"/>
      <c r="CE790" s="65"/>
      <c r="CF790" s="65"/>
      <c r="CG790" s="65"/>
      <c r="CH790" s="65"/>
      <c r="CI790" s="65"/>
      <c r="CJ790" s="65"/>
      <c r="CK790" s="65"/>
      <c r="CL790" s="65"/>
      <c r="CM790" s="65"/>
      <c r="CN790" s="65"/>
      <c r="CO790" s="65"/>
      <c r="CP790" s="65"/>
      <c r="CQ790" s="65"/>
      <c r="CR790" s="65"/>
    </row>
    <row r="791" spans="1:96" s="8" customFormat="1" ht="12.75" customHeight="1">
      <c r="A791" s="54" t="s">
        <v>670</v>
      </c>
      <c r="B791" s="54"/>
      <c r="C791" s="54" t="s">
        <v>310</v>
      </c>
      <c r="D791" s="15"/>
      <c r="E791" s="15"/>
      <c r="F791" s="15"/>
      <c r="G791" s="15"/>
      <c r="H791" s="15"/>
      <c r="I791" s="15"/>
      <c r="J791" s="15"/>
      <c r="K791" s="15"/>
      <c r="L791" s="15"/>
      <c r="M791" s="15"/>
      <c r="N791" s="15"/>
      <c r="O791" s="15"/>
      <c r="P791" s="15"/>
      <c r="Q791" s="15"/>
      <c r="R791" s="15"/>
      <c r="S791" s="15"/>
      <c r="T791" s="15"/>
      <c r="U791" s="15"/>
      <c r="V791" s="15"/>
      <c r="W791" s="15"/>
      <c r="X791" s="21"/>
      <c r="Y791" s="21"/>
      <c r="Z791" s="21"/>
      <c r="AA791" s="21"/>
      <c r="AB791" s="21"/>
      <c r="AC791" s="21"/>
      <c r="AD791" s="21"/>
      <c r="AE791" s="15"/>
      <c r="AF791" s="15"/>
      <c r="AG791" s="15"/>
      <c r="AH791" s="15"/>
      <c r="AI791" s="15"/>
      <c r="AJ791" s="15"/>
      <c r="AK791" s="15"/>
      <c r="AL791" s="15"/>
      <c r="AR791" s="24"/>
      <c r="AS791" s="24"/>
      <c r="AT791" s="60"/>
      <c r="AU791" s="60"/>
      <c r="AV791" s="60"/>
      <c r="AW791" s="60"/>
      <c r="AX791" s="60"/>
      <c r="AY791" s="60"/>
      <c r="AZ791" s="60"/>
      <c r="BA791" s="60"/>
      <c r="BB791" s="40" t="s">
        <v>367</v>
      </c>
      <c r="BC791" s="562">
        <v>237558</v>
      </c>
      <c r="BD791" s="562">
        <v>273902</v>
      </c>
      <c r="BE791" s="562">
        <v>330400</v>
      </c>
      <c r="BF791" s="562">
        <v>422912</v>
      </c>
      <c r="BG791" s="562">
        <v>471150</v>
      </c>
      <c r="BH791" s="60"/>
      <c r="BI791" s="40" t="s">
        <v>367</v>
      </c>
      <c r="BJ791" s="562">
        <v>207647</v>
      </c>
      <c r="BK791" s="562">
        <v>239415</v>
      </c>
      <c r="BL791" s="562">
        <v>288800</v>
      </c>
      <c r="BM791" s="562">
        <v>369664</v>
      </c>
      <c r="BN791" s="562">
        <v>411829</v>
      </c>
      <c r="BO791" s="65"/>
      <c r="BP791" s="65"/>
      <c r="BQ791" s="65"/>
      <c r="BR791" s="65"/>
      <c r="BS791" s="65"/>
      <c r="BT791" s="65"/>
      <c r="BU791" s="65"/>
      <c r="BV791" s="65"/>
      <c r="BW791" s="65"/>
      <c r="BX791" s="65"/>
      <c r="BY791" s="65"/>
      <c r="BZ791" s="65"/>
      <c r="CA791" s="65"/>
      <c r="CB791" s="65"/>
      <c r="CC791" s="65"/>
      <c r="CD791" s="65"/>
      <c r="CE791" s="65"/>
      <c r="CF791" s="65"/>
      <c r="CG791" s="65"/>
      <c r="CH791" s="65"/>
      <c r="CI791" s="65"/>
      <c r="CJ791" s="65"/>
      <c r="CK791" s="65"/>
      <c r="CL791" s="65"/>
      <c r="CM791" s="65"/>
      <c r="CN791" s="65"/>
      <c r="CO791" s="65"/>
      <c r="CP791" s="65"/>
      <c r="CQ791" s="65"/>
      <c r="CR791" s="65"/>
    </row>
    <row r="792" spans="1:96" s="8" customFormat="1" ht="12.75" customHeight="1">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21"/>
      <c r="Y792" s="21"/>
      <c r="Z792" s="21"/>
      <c r="AA792" s="21"/>
      <c r="AB792" s="21"/>
      <c r="AC792" s="21"/>
      <c r="AD792" s="21"/>
      <c r="AE792" s="15"/>
      <c r="AF792" s="15"/>
      <c r="AG792" s="15"/>
      <c r="AH792" s="15"/>
      <c r="AI792" s="15"/>
      <c r="AJ792" s="15"/>
      <c r="AK792" s="15"/>
      <c r="AL792" s="15"/>
      <c r="AR792" s="24"/>
      <c r="AS792" s="24"/>
      <c r="AT792" s="60"/>
      <c r="AU792" s="60"/>
      <c r="AV792" s="60"/>
      <c r="AW792" s="60"/>
      <c r="AX792" s="60"/>
      <c r="AY792" s="60"/>
      <c r="AZ792" s="60"/>
      <c r="BA792" s="60"/>
      <c r="BB792" s="40" t="s">
        <v>745</v>
      </c>
      <c r="BC792" s="560">
        <v>237558</v>
      </c>
      <c r="BD792" s="560">
        <v>273902</v>
      </c>
      <c r="BE792" s="560">
        <v>330400</v>
      </c>
      <c r="BF792" s="560">
        <v>422912</v>
      </c>
      <c r="BG792" s="560">
        <v>471150</v>
      </c>
      <c r="BH792" s="60"/>
      <c r="BI792" s="40" t="s">
        <v>745</v>
      </c>
      <c r="BJ792" s="560">
        <v>207647</v>
      </c>
      <c r="BK792" s="560">
        <v>239415</v>
      </c>
      <c r="BL792" s="560">
        <v>288800</v>
      </c>
      <c r="BM792" s="560">
        <v>369664</v>
      </c>
      <c r="BN792" s="560">
        <v>411829</v>
      </c>
      <c r="BO792" s="65"/>
      <c r="BP792" s="65"/>
      <c r="BQ792" s="65"/>
      <c r="BR792" s="65"/>
      <c r="BS792" s="65"/>
      <c r="BT792" s="65"/>
      <c r="BU792" s="65"/>
      <c r="BV792" s="65"/>
      <c r="BW792" s="65"/>
      <c r="BX792" s="65"/>
      <c r="BY792" s="65"/>
      <c r="BZ792" s="65"/>
      <c r="CA792" s="65"/>
      <c r="CB792" s="65"/>
      <c r="CC792" s="65"/>
      <c r="CD792" s="65"/>
      <c r="CE792" s="65"/>
      <c r="CF792" s="65"/>
      <c r="CG792" s="65"/>
      <c r="CH792" s="65"/>
      <c r="CI792" s="65"/>
      <c r="CJ792" s="65"/>
      <c r="CK792" s="65"/>
      <c r="CL792" s="65"/>
      <c r="CM792" s="65"/>
      <c r="CN792" s="65"/>
      <c r="CO792" s="65"/>
      <c r="CP792" s="65"/>
      <c r="CQ792" s="65"/>
      <c r="CR792" s="65"/>
    </row>
    <row r="793" spans="1:96" s="8" customFormat="1" ht="14.25">
      <c r="A793" s="15"/>
      <c r="B793" s="15"/>
      <c r="C793" s="15"/>
      <c r="D793" s="15"/>
      <c r="E793" s="15"/>
      <c r="F793" s="15"/>
      <c r="G793" s="15"/>
      <c r="H793" s="80" t="s">
        <v>42</v>
      </c>
      <c r="I793" s="81"/>
      <c r="J793" s="81"/>
      <c r="K793" s="81"/>
      <c r="L793" s="81"/>
      <c r="M793" s="81"/>
      <c r="N793" s="81"/>
      <c r="O793" s="81"/>
      <c r="P793" s="81"/>
      <c r="Q793" s="81"/>
      <c r="R793" s="81"/>
      <c r="S793" s="81"/>
      <c r="T793" s="81"/>
      <c r="U793" s="81"/>
      <c r="V793" s="81"/>
      <c r="W793" s="81"/>
      <c r="X793" s="81"/>
      <c r="Y793" s="81"/>
      <c r="Z793" s="1226"/>
      <c r="AA793" s="1227"/>
      <c r="AB793" s="1227"/>
      <c r="AC793" s="1227"/>
      <c r="AD793" s="1227"/>
      <c r="AE793" s="1228"/>
      <c r="AF793" s="15"/>
      <c r="AG793" s="15"/>
      <c r="AH793" s="15"/>
      <c r="AI793" s="15"/>
      <c r="AJ793" s="15"/>
      <c r="AK793" s="15"/>
      <c r="AL793" s="15"/>
      <c r="AR793" s="24"/>
      <c r="AS793" s="24"/>
      <c r="AT793" s="60"/>
      <c r="AU793" s="60"/>
      <c r="AV793" s="60"/>
      <c r="AW793" s="60"/>
      <c r="AX793" s="60"/>
      <c r="AY793" s="60"/>
      <c r="AZ793" s="60"/>
      <c r="BA793" s="60"/>
      <c r="BB793" s="40" t="s">
        <v>746</v>
      </c>
      <c r="BC793" s="562">
        <v>237558</v>
      </c>
      <c r="BD793" s="562">
        <v>273902</v>
      </c>
      <c r="BE793" s="562">
        <v>330400</v>
      </c>
      <c r="BF793" s="562">
        <v>422912</v>
      </c>
      <c r="BG793" s="562">
        <v>471150</v>
      </c>
      <c r="BH793" s="60"/>
      <c r="BI793" s="40" t="s">
        <v>746</v>
      </c>
      <c r="BJ793" s="562">
        <v>207647</v>
      </c>
      <c r="BK793" s="562">
        <v>239415</v>
      </c>
      <c r="BL793" s="562">
        <v>288800</v>
      </c>
      <c r="BM793" s="562">
        <v>369664</v>
      </c>
      <c r="BN793" s="562">
        <v>411829</v>
      </c>
      <c r="BO793" s="65"/>
      <c r="BP793" s="65"/>
      <c r="BQ793" s="65"/>
      <c r="BR793" s="65"/>
      <c r="BS793" s="65"/>
      <c r="BT793" s="65"/>
      <c r="BU793" s="65"/>
      <c r="BV793" s="65"/>
      <c r="BW793" s="65"/>
      <c r="BX793" s="65"/>
      <c r="BY793" s="65"/>
      <c r="BZ793" s="65"/>
      <c r="CA793" s="65"/>
      <c r="CB793" s="65"/>
      <c r="CC793" s="65"/>
      <c r="CD793" s="65"/>
      <c r="CE793" s="65"/>
      <c r="CF793" s="65"/>
      <c r="CG793" s="65"/>
      <c r="CH793" s="65"/>
      <c r="CI793" s="65"/>
      <c r="CJ793" s="65"/>
      <c r="CK793" s="65"/>
      <c r="CL793" s="65"/>
      <c r="CM793" s="65"/>
      <c r="CN793" s="65"/>
      <c r="CO793" s="65"/>
      <c r="CP793" s="65"/>
      <c r="CQ793" s="65"/>
      <c r="CR793" s="65"/>
    </row>
    <row r="794" spans="1:96" s="8" customFormat="1" ht="12.75" customHeight="1">
      <c r="A794" s="15"/>
      <c r="B794" s="15"/>
      <c r="C794" s="15"/>
      <c r="D794" s="15"/>
      <c r="E794" s="15"/>
      <c r="F794" s="15"/>
      <c r="G794" s="15"/>
      <c r="H794" s="80" t="s">
        <v>43</v>
      </c>
      <c r="I794" s="81"/>
      <c r="J794" s="81"/>
      <c r="K794" s="81"/>
      <c r="L794" s="81"/>
      <c r="M794" s="81"/>
      <c r="N794" s="81"/>
      <c r="O794" s="81"/>
      <c r="P794" s="81"/>
      <c r="Q794" s="81"/>
      <c r="R794" s="81"/>
      <c r="S794" s="81"/>
      <c r="T794" s="81"/>
      <c r="U794" s="81"/>
      <c r="V794" s="81"/>
      <c r="W794" s="81"/>
      <c r="X794" s="81"/>
      <c r="Y794" s="81"/>
      <c r="Z794" s="1226"/>
      <c r="AA794" s="1227"/>
      <c r="AB794" s="1227"/>
      <c r="AC794" s="1227"/>
      <c r="AD794" s="1227"/>
      <c r="AE794" s="1228"/>
      <c r="AF794" s="15"/>
      <c r="AG794" s="15"/>
      <c r="AH794" s="15"/>
      <c r="AI794" s="15"/>
      <c r="AJ794" s="15"/>
      <c r="AK794" s="15"/>
      <c r="AL794" s="15"/>
      <c r="AR794" s="24"/>
      <c r="AS794" s="24"/>
      <c r="AT794" s="60"/>
      <c r="AU794" s="60"/>
      <c r="AV794" s="60"/>
      <c r="AW794" s="60"/>
      <c r="AX794" s="60"/>
      <c r="AY794" s="60"/>
      <c r="AZ794" s="60"/>
      <c r="BA794" s="60"/>
      <c r="BB794" s="40" t="s">
        <v>747</v>
      </c>
      <c r="BC794" s="560">
        <v>237558</v>
      </c>
      <c r="BD794" s="560">
        <v>273902</v>
      </c>
      <c r="BE794" s="560">
        <v>330400</v>
      </c>
      <c r="BF794" s="560">
        <v>422912</v>
      </c>
      <c r="BG794" s="560">
        <v>471150</v>
      </c>
      <c r="BH794" s="60"/>
      <c r="BI794" s="40" t="s">
        <v>747</v>
      </c>
      <c r="BJ794" s="560">
        <v>207647</v>
      </c>
      <c r="BK794" s="560">
        <v>239415</v>
      </c>
      <c r="BL794" s="560">
        <v>288800</v>
      </c>
      <c r="BM794" s="560">
        <v>369664</v>
      </c>
      <c r="BN794" s="560">
        <v>411829</v>
      </c>
      <c r="BO794" s="65"/>
      <c r="BP794" s="65"/>
      <c r="BQ794" s="65"/>
      <c r="BR794" s="65"/>
      <c r="BS794" s="65"/>
      <c r="BT794" s="65"/>
      <c r="BU794" s="65"/>
      <c r="BV794" s="65"/>
      <c r="BW794" s="65"/>
      <c r="BX794" s="65"/>
      <c r="BY794" s="65"/>
      <c r="BZ794" s="65"/>
      <c r="CA794" s="65"/>
      <c r="CB794" s="65"/>
      <c r="CC794" s="65"/>
      <c r="CD794" s="65"/>
      <c r="CE794" s="65"/>
      <c r="CF794" s="65"/>
      <c r="CG794" s="65"/>
      <c r="CH794" s="65"/>
      <c r="CI794" s="65"/>
      <c r="CJ794" s="65"/>
      <c r="CK794" s="65"/>
      <c r="CL794" s="65"/>
      <c r="CM794" s="65"/>
      <c r="CN794" s="65"/>
      <c r="CO794" s="65"/>
      <c r="CP794" s="65"/>
      <c r="CQ794" s="65"/>
      <c r="CR794" s="65"/>
    </row>
    <row r="795" spans="1:96" s="8" customFormat="1" ht="12.75" customHeight="1">
      <c r="A795" s="15"/>
      <c r="B795" s="15"/>
      <c r="C795" s="15"/>
      <c r="D795" s="15"/>
      <c r="E795" s="15"/>
      <c r="F795" s="15"/>
      <c r="G795" s="15"/>
      <c r="H795" s="80" t="s">
        <v>44</v>
      </c>
      <c r="I795" s="81"/>
      <c r="J795" s="81"/>
      <c r="K795" s="81"/>
      <c r="L795" s="81"/>
      <c r="M795" s="81"/>
      <c r="N795" s="81"/>
      <c r="O795" s="81"/>
      <c r="P795" s="81"/>
      <c r="Q795" s="81"/>
      <c r="R795" s="81"/>
      <c r="S795" s="81"/>
      <c r="T795" s="81"/>
      <c r="U795" s="81"/>
      <c r="V795" s="81"/>
      <c r="W795" s="81"/>
      <c r="X795" s="81"/>
      <c r="Y795" s="81"/>
      <c r="Z795" s="1226"/>
      <c r="AA795" s="1227"/>
      <c r="AB795" s="1227"/>
      <c r="AC795" s="1227"/>
      <c r="AD795" s="1227"/>
      <c r="AE795" s="1228"/>
      <c r="AF795" s="15"/>
      <c r="AG795" s="15"/>
      <c r="AH795" s="15"/>
      <c r="AI795" s="15"/>
      <c r="AJ795" s="15"/>
      <c r="AK795" s="15"/>
      <c r="AL795" s="15"/>
      <c r="AR795" s="24"/>
      <c r="AS795" s="24"/>
      <c r="AT795" s="60"/>
      <c r="AU795" s="60"/>
      <c r="AV795" s="60"/>
      <c r="AW795" s="60"/>
      <c r="AX795" s="60"/>
      <c r="AY795" s="60"/>
      <c r="AZ795" s="60"/>
      <c r="BA795" s="60"/>
      <c r="BB795" s="40" t="s">
        <v>748</v>
      </c>
      <c r="BC795" s="562">
        <v>312909</v>
      </c>
      <c r="BD795" s="562">
        <v>360781</v>
      </c>
      <c r="BE795" s="562">
        <v>435200</v>
      </c>
      <c r="BF795" s="562">
        <v>557056</v>
      </c>
      <c r="BG795" s="562">
        <v>620595</v>
      </c>
      <c r="BH795" s="60"/>
      <c r="BI795" s="40" t="s">
        <v>748</v>
      </c>
      <c r="BJ795" s="562">
        <v>272645</v>
      </c>
      <c r="BK795" s="562">
        <v>314357</v>
      </c>
      <c r="BL795" s="562">
        <v>379200</v>
      </c>
      <c r="BM795" s="562">
        <v>485376</v>
      </c>
      <c r="BN795" s="562">
        <v>540739</v>
      </c>
      <c r="BO795" s="65"/>
      <c r="BP795" s="65"/>
      <c r="BQ795" s="65"/>
      <c r="BR795" s="65"/>
      <c r="BS795" s="65"/>
      <c r="BT795" s="65"/>
      <c r="BU795" s="65"/>
      <c r="BV795" s="65"/>
      <c r="BW795" s="65"/>
      <c r="BX795" s="65"/>
      <c r="BY795" s="65"/>
      <c r="BZ795" s="65"/>
      <c r="CA795" s="65"/>
      <c r="CB795" s="65"/>
      <c r="CC795" s="65"/>
      <c r="CD795" s="65"/>
      <c r="CE795" s="65"/>
      <c r="CF795" s="65"/>
      <c r="CG795" s="65"/>
      <c r="CH795" s="65"/>
      <c r="CI795" s="65"/>
      <c r="CJ795" s="65"/>
      <c r="CK795" s="65"/>
      <c r="CL795" s="65"/>
      <c r="CM795" s="65"/>
      <c r="CN795" s="65"/>
      <c r="CO795" s="65"/>
      <c r="CP795" s="65"/>
      <c r="CQ795" s="65"/>
      <c r="CR795" s="65"/>
    </row>
    <row r="796" spans="1:96" s="8" customFormat="1" ht="12.75" customHeight="1">
      <c r="A796" s="15"/>
      <c r="B796" s="15"/>
      <c r="C796" s="15"/>
      <c r="D796" s="15"/>
      <c r="E796" s="15"/>
      <c r="F796" s="15"/>
      <c r="G796" s="15"/>
      <c r="H796" s="80" t="s">
        <v>45</v>
      </c>
      <c r="I796" s="81"/>
      <c r="J796" s="81"/>
      <c r="K796" s="81"/>
      <c r="L796" s="81"/>
      <c r="M796" s="81"/>
      <c r="N796" s="81"/>
      <c r="O796" s="81"/>
      <c r="P796" s="1460" t="s">
        <v>1700</v>
      </c>
      <c r="Q796" s="1539"/>
      <c r="R796" s="1539"/>
      <c r="S796" s="1539"/>
      <c r="T796" s="1539"/>
      <c r="U796" s="1539"/>
      <c r="V796" s="1539"/>
      <c r="W796" s="1539"/>
      <c r="X796" s="1539"/>
      <c r="Y796" s="1540"/>
      <c r="Z796" s="1226">
        <v>1200000</v>
      </c>
      <c r="AA796" s="1227"/>
      <c r="AB796" s="1227"/>
      <c r="AC796" s="1227"/>
      <c r="AD796" s="1227"/>
      <c r="AE796" s="1228"/>
      <c r="AF796" s="15"/>
      <c r="AG796" s="15"/>
      <c r="AH796" s="15"/>
      <c r="AI796" s="15"/>
      <c r="AJ796" s="15"/>
      <c r="AK796" s="15"/>
      <c r="AL796" s="15"/>
      <c r="AS796" s="24"/>
      <c r="AT796" s="60"/>
      <c r="AU796" s="60"/>
      <c r="AV796" s="60"/>
      <c r="AW796" s="60"/>
      <c r="AX796" s="60"/>
      <c r="AY796" s="60"/>
      <c r="AZ796" s="60"/>
      <c r="BA796" s="60"/>
      <c r="BB796" s="40" t="s">
        <v>749</v>
      </c>
      <c r="BC796" s="560">
        <v>237558</v>
      </c>
      <c r="BD796" s="560">
        <v>273902</v>
      </c>
      <c r="BE796" s="560">
        <v>330400</v>
      </c>
      <c r="BF796" s="560">
        <v>422912</v>
      </c>
      <c r="BG796" s="560">
        <v>471150</v>
      </c>
      <c r="BH796" s="60"/>
      <c r="BI796" s="40" t="s">
        <v>749</v>
      </c>
      <c r="BJ796" s="560">
        <v>207647</v>
      </c>
      <c r="BK796" s="560">
        <v>239415</v>
      </c>
      <c r="BL796" s="560">
        <v>288800</v>
      </c>
      <c r="BM796" s="560">
        <v>369664</v>
      </c>
      <c r="BN796" s="560">
        <v>411829</v>
      </c>
      <c r="BO796" s="65"/>
      <c r="BP796" s="65"/>
      <c r="BQ796" s="65"/>
      <c r="BR796" s="65"/>
      <c r="BS796" s="65"/>
      <c r="BT796" s="65"/>
      <c r="BU796" s="65"/>
      <c r="BV796" s="65"/>
      <c r="BW796" s="65"/>
      <c r="BX796" s="65"/>
      <c r="BY796" s="65"/>
      <c r="BZ796" s="65"/>
      <c r="CA796" s="65"/>
      <c r="CB796" s="65"/>
      <c r="CC796" s="65"/>
      <c r="CD796" s="65"/>
      <c r="CE796" s="65"/>
      <c r="CF796" s="65"/>
      <c r="CG796" s="65"/>
      <c r="CH796" s="65"/>
      <c r="CI796" s="65"/>
      <c r="CJ796" s="65"/>
      <c r="CK796" s="65"/>
      <c r="CL796" s="65"/>
      <c r="CM796" s="65"/>
      <c r="CN796" s="65"/>
      <c r="CO796" s="65"/>
      <c r="CP796" s="65"/>
      <c r="CQ796" s="65"/>
      <c r="CR796" s="65"/>
    </row>
    <row r="797" spans="1:96" s="8" customFormat="1" ht="12.75" customHeight="1">
      <c r="A797" s="15"/>
      <c r="B797" s="15"/>
      <c r="C797" s="15"/>
      <c r="D797" s="15"/>
      <c r="E797" s="15"/>
      <c r="F797" s="15"/>
      <c r="G797" s="15"/>
      <c r="H797" s="80"/>
      <c r="I797" s="81"/>
      <c r="J797" s="81"/>
      <c r="K797" s="81"/>
      <c r="L797" s="81"/>
      <c r="M797" s="81"/>
      <c r="N797" s="81"/>
      <c r="O797" s="81"/>
      <c r="P797" s="81"/>
      <c r="Q797" s="81"/>
      <c r="R797" s="81"/>
      <c r="S797" s="81"/>
      <c r="T797" s="81"/>
      <c r="U797" s="81"/>
      <c r="V797" s="81"/>
      <c r="W797" s="81"/>
      <c r="X797" s="81"/>
      <c r="Y797" s="89" t="s">
        <v>171</v>
      </c>
      <c r="Z797" s="1205">
        <f>SUM(Z793:AE796)</f>
        <v>1200000</v>
      </c>
      <c r="AA797" s="1206"/>
      <c r="AB797" s="1206"/>
      <c r="AC797" s="1206"/>
      <c r="AD797" s="1206"/>
      <c r="AE797" s="1207"/>
      <c r="AF797" s="15"/>
      <c r="AG797" s="15"/>
      <c r="AH797" s="15"/>
      <c r="AI797" s="15"/>
      <c r="AJ797" s="15"/>
      <c r="AK797" s="15"/>
      <c r="AL797" s="15"/>
      <c r="AM797" s="56"/>
      <c r="AN797" s="56"/>
      <c r="AO797" s="24"/>
      <c r="AP797" s="24"/>
      <c r="AQ797" s="24"/>
      <c r="AR797" s="24"/>
      <c r="AS797" s="24"/>
      <c r="AT797" s="60"/>
      <c r="AU797" s="60"/>
      <c r="AV797" s="60"/>
      <c r="AW797" s="60"/>
      <c r="AX797" s="60"/>
      <c r="AY797" s="60"/>
      <c r="AZ797" s="60"/>
      <c r="BA797" s="60"/>
      <c r="BB797" s="40" t="s">
        <v>750</v>
      </c>
      <c r="BC797" s="562">
        <v>237558</v>
      </c>
      <c r="BD797" s="562">
        <v>273902</v>
      </c>
      <c r="BE797" s="562">
        <v>330400</v>
      </c>
      <c r="BF797" s="562">
        <v>422912</v>
      </c>
      <c r="BG797" s="562">
        <v>471150</v>
      </c>
      <c r="BH797" s="60"/>
      <c r="BI797" s="40" t="s">
        <v>750</v>
      </c>
      <c r="BJ797" s="562">
        <v>207647</v>
      </c>
      <c r="BK797" s="562">
        <v>239415</v>
      </c>
      <c r="BL797" s="562">
        <v>288800</v>
      </c>
      <c r="BM797" s="562">
        <v>369664</v>
      </c>
      <c r="BN797" s="562">
        <v>411829</v>
      </c>
      <c r="BO797" s="65"/>
      <c r="BP797" s="65"/>
      <c r="BQ797" s="65"/>
      <c r="BR797" s="65"/>
      <c r="BS797" s="65"/>
      <c r="BT797" s="65"/>
      <c r="BU797" s="65"/>
      <c r="BV797" s="65"/>
      <c r="BW797" s="65"/>
      <c r="BX797" s="65"/>
      <c r="BY797" s="65"/>
      <c r="BZ797" s="65"/>
      <c r="CA797" s="65"/>
      <c r="CB797" s="65"/>
      <c r="CC797" s="65"/>
      <c r="CD797" s="65"/>
      <c r="CE797" s="65"/>
      <c r="CF797" s="65"/>
      <c r="CG797" s="65"/>
      <c r="CH797" s="65"/>
      <c r="CI797" s="65"/>
      <c r="CJ797" s="65"/>
      <c r="CK797" s="65"/>
      <c r="CL797" s="65"/>
      <c r="CM797" s="65"/>
      <c r="CN797" s="65"/>
      <c r="CO797" s="65"/>
      <c r="CP797" s="65"/>
      <c r="CQ797" s="65"/>
      <c r="CR797" s="65"/>
    </row>
    <row r="798" spans="1:96" s="8" customFormat="1" ht="12.75" customHeight="1">
      <c r="A798" s="15"/>
      <c r="B798" s="15"/>
      <c r="C798" s="15"/>
      <c r="D798" s="15"/>
      <c r="E798" s="15"/>
      <c r="F798" s="15"/>
      <c r="G798" s="15"/>
      <c r="H798" s="80"/>
      <c r="I798" s="81"/>
      <c r="J798" s="81"/>
      <c r="K798" s="81"/>
      <c r="L798" s="81"/>
      <c r="M798" s="81"/>
      <c r="N798" s="81"/>
      <c r="O798" s="81"/>
      <c r="P798" s="81"/>
      <c r="Q798" s="81"/>
      <c r="R798" s="81"/>
      <c r="S798" s="81"/>
      <c r="T798" s="81"/>
      <c r="U798" s="81"/>
      <c r="V798" s="81"/>
      <c r="W798" s="81"/>
      <c r="X798" s="81"/>
      <c r="Y798" s="89" t="s">
        <v>726</v>
      </c>
      <c r="Z798" s="1205">
        <f>Z797+Y781+Z789</f>
        <v>2261220</v>
      </c>
      <c r="AA798" s="1206"/>
      <c r="AB798" s="1206"/>
      <c r="AC798" s="1206"/>
      <c r="AD798" s="1206"/>
      <c r="AE798" s="1207"/>
      <c r="AF798" s="15"/>
      <c r="AG798" s="15"/>
      <c r="AH798" s="15"/>
      <c r="AI798" s="15"/>
      <c r="AJ798" s="15"/>
      <c r="AK798" s="15"/>
      <c r="AL798" s="15"/>
      <c r="AM798" s="56"/>
      <c r="AN798" s="56"/>
      <c r="AO798" s="24"/>
      <c r="AP798" s="24"/>
      <c r="AQ798" s="24"/>
      <c r="AR798" s="24"/>
      <c r="AS798" s="24"/>
      <c r="AT798" s="60"/>
      <c r="AU798" s="60"/>
      <c r="AV798" s="60"/>
      <c r="AW798" s="60"/>
      <c r="AX798" s="60"/>
      <c r="AY798" s="60"/>
      <c r="AZ798" s="60"/>
      <c r="BA798" s="60"/>
      <c r="BB798" s="40" t="s">
        <v>752</v>
      </c>
      <c r="BC798" s="560">
        <v>237558</v>
      </c>
      <c r="BD798" s="560">
        <v>273902</v>
      </c>
      <c r="BE798" s="560">
        <v>330400</v>
      </c>
      <c r="BF798" s="560">
        <v>422912</v>
      </c>
      <c r="BG798" s="560">
        <v>471150</v>
      </c>
      <c r="BH798" s="60"/>
      <c r="BI798" s="40" t="s">
        <v>752</v>
      </c>
      <c r="BJ798" s="560">
        <v>207647</v>
      </c>
      <c r="BK798" s="560">
        <v>239415</v>
      </c>
      <c r="BL798" s="560">
        <v>288800</v>
      </c>
      <c r="BM798" s="560">
        <v>369664</v>
      </c>
      <c r="BN798" s="560">
        <v>411829</v>
      </c>
      <c r="BO798" s="65"/>
      <c r="BP798" s="65"/>
      <c r="BQ798" s="65"/>
      <c r="BR798" s="65"/>
      <c r="BS798" s="65"/>
      <c r="BT798" s="65"/>
      <c r="BU798" s="65"/>
      <c r="BV798" s="65"/>
      <c r="BW798" s="65"/>
      <c r="BX798" s="65"/>
      <c r="BY798" s="65"/>
      <c r="BZ798" s="65"/>
      <c r="CA798" s="65"/>
      <c r="CB798" s="65"/>
      <c r="CC798" s="65"/>
      <c r="CD798" s="65"/>
      <c r="CE798" s="65"/>
      <c r="CF798" s="65"/>
      <c r="CG798" s="65"/>
      <c r="CH798" s="65"/>
      <c r="CI798" s="65"/>
      <c r="CJ798" s="65"/>
      <c r="CK798" s="65"/>
      <c r="CL798" s="65"/>
      <c r="CM798" s="65"/>
      <c r="CN798" s="65"/>
      <c r="CO798" s="65"/>
      <c r="CP798" s="65"/>
      <c r="CQ798" s="65"/>
      <c r="CR798" s="65"/>
    </row>
    <row r="799" spans="1:96" s="8" customFormat="1" ht="12.75" customHeight="1">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21"/>
      <c r="Y799" s="21"/>
      <c r="Z799" s="21"/>
      <c r="AA799" s="21"/>
      <c r="AB799" s="21"/>
      <c r="AC799" s="21"/>
      <c r="AD799" s="21"/>
      <c r="AE799" s="15"/>
      <c r="AF799" s="15"/>
      <c r="AG799" s="15"/>
      <c r="AH799" s="15"/>
      <c r="AI799" s="15"/>
      <c r="AJ799" s="15"/>
      <c r="AK799" s="15"/>
      <c r="AL799" s="15"/>
      <c r="AM799" s="56"/>
      <c r="AN799" s="56"/>
      <c r="AO799" s="24"/>
      <c r="AP799" s="24"/>
      <c r="AQ799" s="24"/>
      <c r="AR799" s="24"/>
      <c r="AS799" s="24"/>
      <c r="AT799" s="60"/>
      <c r="AU799" s="60"/>
      <c r="AV799" s="60"/>
      <c r="AW799" s="60"/>
      <c r="AX799" s="60"/>
      <c r="AY799" s="60"/>
      <c r="AZ799" s="60"/>
      <c r="BA799" s="60"/>
      <c r="BB799" s="40" t="s">
        <v>755</v>
      </c>
      <c r="BC799" s="562">
        <v>237558</v>
      </c>
      <c r="BD799" s="562">
        <v>273902</v>
      </c>
      <c r="BE799" s="562">
        <v>330400</v>
      </c>
      <c r="BF799" s="562">
        <v>422912</v>
      </c>
      <c r="BG799" s="562">
        <v>471150</v>
      </c>
      <c r="BH799" s="60"/>
      <c r="BI799" s="40" t="s">
        <v>755</v>
      </c>
      <c r="BJ799" s="562">
        <v>207647</v>
      </c>
      <c r="BK799" s="562">
        <v>239415</v>
      </c>
      <c r="BL799" s="562">
        <v>288800</v>
      </c>
      <c r="BM799" s="562">
        <v>369664</v>
      </c>
      <c r="BN799" s="562">
        <v>411829</v>
      </c>
      <c r="BO799" s="65"/>
      <c r="BP799" s="65"/>
      <c r="BQ799" s="65"/>
      <c r="BR799" s="65"/>
      <c r="BS799" s="65"/>
      <c r="BT799" s="65"/>
      <c r="BU799" s="65"/>
      <c r="BV799" s="65"/>
      <c r="BW799" s="65"/>
      <c r="BX799" s="65"/>
      <c r="BY799" s="65"/>
      <c r="BZ799" s="65"/>
      <c r="CA799" s="65"/>
      <c r="CB799" s="65"/>
      <c r="CC799" s="65"/>
      <c r="CD799" s="65"/>
      <c r="CE799" s="65"/>
      <c r="CF799" s="65"/>
      <c r="CG799" s="65"/>
      <c r="CH799" s="65"/>
      <c r="CI799" s="65"/>
      <c r="CJ799" s="65"/>
      <c r="CK799" s="65"/>
      <c r="CL799" s="65"/>
      <c r="CM799" s="65"/>
      <c r="CN799" s="65"/>
      <c r="CO799" s="65"/>
      <c r="CP799" s="65"/>
      <c r="CQ799" s="65"/>
      <c r="CR799" s="65"/>
    </row>
    <row r="800" spans="1:96" s="8" customFormat="1" ht="12.75" customHeight="1">
      <c r="A800" s="54" t="s">
        <v>672</v>
      </c>
      <c r="B800" s="54"/>
      <c r="C800" s="54" t="s">
        <v>472</v>
      </c>
      <c r="D800" s="15"/>
      <c r="E800" s="15"/>
      <c r="F800" s="29"/>
      <c r="G800" s="29"/>
      <c r="H800" s="29"/>
      <c r="I800" s="29"/>
      <c r="J800" s="29"/>
      <c r="K800" s="29"/>
      <c r="L800" s="29"/>
      <c r="M800" s="29"/>
      <c r="N800" s="29"/>
      <c r="O800" s="29"/>
      <c r="P800" s="29"/>
      <c r="Q800" s="29"/>
      <c r="R800" s="29"/>
      <c r="S800" s="29"/>
      <c r="T800" s="29"/>
      <c r="U800" s="29"/>
      <c r="V800" s="29"/>
      <c r="W800" s="93"/>
      <c r="X800" s="29"/>
      <c r="Y800" s="29"/>
      <c r="Z800" s="29"/>
      <c r="AA800" s="29"/>
      <c r="AB800" s="29"/>
      <c r="AC800" s="29"/>
      <c r="AD800" s="29"/>
      <c r="AE800" s="29"/>
      <c r="AF800" s="15"/>
      <c r="AG800" s="15"/>
      <c r="AH800" s="15"/>
      <c r="AI800" s="15"/>
      <c r="AJ800" s="15"/>
      <c r="AK800" s="15"/>
      <c r="AL800" s="15"/>
      <c r="AM800" s="56"/>
      <c r="AN800" s="56"/>
      <c r="AO800" s="24"/>
      <c r="AP800" s="24"/>
      <c r="AQ800" s="24"/>
      <c r="AR800" s="24"/>
      <c r="AS800" s="24"/>
      <c r="AT800" s="60"/>
      <c r="AU800" s="60"/>
      <c r="AV800" s="60"/>
      <c r="AW800" s="60"/>
      <c r="AX800" s="60"/>
      <c r="AY800" s="60"/>
      <c r="AZ800" s="60"/>
      <c r="BA800" s="60"/>
      <c r="BB800" s="40" t="s">
        <v>756</v>
      </c>
      <c r="BC800" s="560">
        <v>237558</v>
      </c>
      <c r="BD800" s="560">
        <v>273902</v>
      </c>
      <c r="BE800" s="560">
        <v>330400</v>
      </c>
      <c r="BF800" s="560">
        <v>422912</v>
      </c>
      <c r="BG800" s="560">
        <v>471150</v>
      </c>
      <c r="BH800" s="60"/>
      <c r="BI800" s="40" t="s">
        <v>756</v>
      </c>
      <c r="BJ800" s="560">
        <v>207647</v>
      </c>
      <c r="BK800" s="560">
        <v>239415</v>
      </c>
      <c r="BL800" s="560">
        <v>288800</v>
      </c>
      <c r="BM800" s="560">
        <v>369664</v>
      </c>
      <c r="BN800" s="560">
        <v>411829</v>
      </c>
      <c r="BO800" s="65"/>
      <c r="BP800" s="65"/>
      <c r="BQ800" s="65"/>
      <c r="BR800" s="65"/>
      <c r="BS800" s="65"/>
      <c r="BT800" s="65"/>
      <c r="BU800" s="65"/>
      <c r="BV800" s="65"/>
      <c r="BW800" s="65"/>
      <c r="BX800" s="65"/>
      <c r="BY800" s="65"/>
      <c r="BZ800" s="65"/>
      <c r="CA800" s="65"/>
      <c r="CB800" s="65"/>
      <c r="CC800" s="65"/>
      <c r="CD800" s="65"/>
      <c r="CE800" s="65"/>
      <c r="CF800" s="65"/>
      <c r="CG800" s="65"/>
      <c r="CH800" s="65"/>
      <c r="CI800" s="65"/>
      <c r="CJ800" s="65"/>
      <c r="CK800" s="65"/>
      <c r="CL800" s="65"/>
      <c r="CM800" s="65"/>
      <c r="CN800" s="65"/>
      <c r="CO800" s="65"/>
      <c r="CP800" s="65"/>
      <c r="CQ800" s="65"/>
      <c r="CR800" s="65"/>
    </row>
    <row r="801" spans="1:96" s="8" customFormat="1" ht="12.75" customHeight="1">
      <c r="A801" s="15"/>
      <c r="B801" s="15"/>
      <c r="C801" s="39" t="s">
        <v>934</v>
      </c>
      <c r="D801" s="15"/>
      <c r="E801" s="15"/>
      <c r="F801" s="29"/>
      <c r="G801" s="29"/>
      <c r="H801" s="29"/>
      <c r="I801" s="29"/>
      <c r="J801" s="29"/>
      <c r="K801" s="29"/>
      <c r="L801" s="29"/>
      <c r="M801" s="29"/>
      <c r="N801" s="29"/>
      <c r="O801" s="29"/>
      <c r="P801" s="29"/>
      <c r="Q801" s="29"/>
      <c r="R801" s="29"/>
      <c r="S801" s="29"/>
      <c r="T801" s="29"/>
      <c r="U801" s="29"/>
      <c r="V801" s="29"/>
      <c r="W801" s="93"/>
      <c r="X801" s="29"/>
      <c r="Y801" s="29"/>
      <c r="Z801" s="29"/>
      <c r="AA801" s="29"/>
      <c r="AB801" s="29"/>
      <c r="AC801" s="29"/>
      <c r="AD801" s="29"/>
      <c r="AE801" s="29"/>
      <c r="AF801" s="15"/>
      <c r="AG801" s="15"/>
      <c r="AH801" s="15"/>
      <c r="AI801" s="15"/>
      <c r="AJ801" s="15"/>
      <c r="AK801" s="15"/>
      <c r="AL801" s="15"/>
      <c r="AM801" s="56"/>
      <c r="AN801" s="56"/>
      <c r="AO801" s="24"/>
      <c r="AP801" s="24"/>
      <c r="AQ801" s="24"/>
      <c r="AR801" s="24"/>
      <c r="AS801" s="24"/>
      <c r="AT801" s="60"/>
      <c r="AU801" s="60"/>
      <c r="AV801" s="60"/>
      <c r="AW801" s="60"/>
      <c r="AX801" s="60"/>
      <c r="AY801" s="60"/>
      <c r="AZ801" s="60"/>
      <c r="BA801" s="60"/>
      <c r="BB801" s="40" t="s">
        <v>758</v>
      </c>
      <c r="BC801" s="562">
        <v>237558</v>
      </c>
      <c r="BD801" s="562">
        <v>273902</v>
      </c>
      <c r="BE801" s="562">
        <v>330400</v>
      </c>
      <c r="BF801" s="562">
        <v>422912</v>
      </c>
      <c r="BG801" s="562">
        <v>471150</v>
      </c>
      <c r="BH801" s="60"/>
      <c r="BI801" s="40" t="s">
        <v>758</v>
      </c>
      <c r="BJ801" s="562">
        <v>207647</v>
      </c>
      <c r="BK801" s="562">
        <v>239415</v>
      </c>
      <c r="BL801" s="562">
        <v>288800</v>
      </c>
      <c r="BM801" s="562">
        <v>369664</v>
      </c>
      <c r="BN801" s="562">
        <v>411829</v>
      </c>
      <c r="BO801" s="65"/>
      <c r="BP801" s="65"/>
      <c r="BQ801" s="65"/>
      <c r="BR801" s="65"/>
      <c r="BS801" s="65"/>
      <c r="BT801" s="65"/>
      <c r="BU801" s="65"/>
      <c r="BV801" s="65"/>
      <c r="BW801" s="65"/>
      <c r="BX801" s="65"/>
      <c r="BY801" s="65"/>
      <c r="BZ801" s="65"/>
      <c r="CA801" s="65"/>
      <c r="CB801" s="65"/>
      <c r="CC801" s="65"/>
      <c r="CD801" s="65"/>
      <c r="CE801" s="65"/>
      <c r="CF801" s="65"/>
      <c r="CG801" s="65"/>
      <c r="CH801" s="65"/>
      <c r="CI801" s="65"/>
      <c r="CJ801" s="65"/>
      <c r="CK801" s="65"/>
      <c r="CL801" s="65"/>
      <c r="CM801" s="65"/>
      <c r="CN801" s="65"/>
      <c r="CO801" s="65"/>
      <c r="CP801" s="65"/>
      <c r="CQ801" s="65"/>
      <c r="CR801" s="65"/>
    </row>
    <row r="802" spans="1:96" s="8" customFormat="1" ht="12.75" customHeight="1">
      <c r="A802" s="15"/>
      <c r="B802" s="15"/>
      <c r="C802" s="71"/>
      <c r="D802" s="15"/>
      <c r="E802" s="15"/>
      <c r="F802" s="29"/>
      <c r="G802" s="29"/>
      <c r="H802" s="29"/>
      <c r="I802" s="29"/>
      <c r="J802" s="29"/>
      <c r="K802" s="29"/>
      <c r="L802" s="29"/>
      <c r="M802" s="29"/>
      <c r="N802" s="29"/>
      <c r="O802" s="29"/>
      <c r="P802" s="29"/>
      <c r="Q802" s="29"/>
      <c r="R802" s="29"/>
      <c r="S802" s="29"/>
      <c r="T802" s="29"/>
      <c r="U802" s="29"/>
      <c r="V802" s="29"/>
      <c r="W802" s="93"/>
      <c r="X802" s="29"/>
      <c r="Y802" s="29"/>
      <c r="Z802" s="29"/>
      <c r="AA802" s="29"/>
      <c r="AB802" s="29"/>
      <c r="AC802" s="29"/>
      <c r="AD802" s="29"/>
      <c r="AE802" s="29"/>
      <c r="AF802" s="15"/>
      <c r="AG802" s="15"/>
      <c r="AH802" s="15"/>
      <c r="AI802" s="15"/>
      <c r="AJ802" s="15"/>
      <c r="AK802" s="15"/>
      <c r="AL802" s="15"/>
      <c r="AM802" s="56"/>
      <c r="AN802" s="56"/>
      <c r="AO802" s="24"/>
      <c r="AP802" s="24"/>
      <c r="AQ802" s="24"/>
      <c r="AR802" s="24"/>
      <c r="AS802" s="24"/>
      <c r="AT802" s="60"/>
      <c r="AU802" s="60"/>
      <c r="AV802" s="60"/>
      <c r="AW802" s="60"/>
      <c r="AX802" s="60"/>
      <c r="AY802" s="60"/>
      <c r="AZ802" s="60"/>
      <c r="BA802" s="60"/>
      <c r="BB802" s="40" t="s">
        <v>759</v>
      </c>
      <c r="BC802" s="560">
        <v>237558</v>
      </c>
      <c r="BD802" s="560">
        <v>273902</v>
      </c>
      <c r="BE802" s="560">
        <v>330400</v>
      </c>
      <c r="BF802" s="560">
        <v>422912</v>
      </c>
      <c r="BG802" s="560">
        <v>471150</v>
      </c>
      <c r="BH802" s="60"/>
      <c r="BI802" s="40" t="s">
        <v>759</v>
      </c>
      <c r="BJ802" s="560">
        <v>207647</v>
      </c>
      <c r="BK802" s="560">
        <v>239415</v>
      </c>
      <c r="BL802" s="560">
        <v>288800</v>
      </c>
      <c r="BM802" s="560">
        <v>369664</v>
      </c>
      <c r="BN802" s="560">
        <v>411829</v>
      </c>
      <c r="BO802" s="65"/>
      <c r="BP802" s="65"/>
      <c r="BQ802" s="65"/>
      <c r="BR802" s="65"/>
      <c r="BS802" s="65"/>
      <c r="BT802" s="65"/>
      <c r="BU802" s="65"/>
      <c r="BV802" s="65"/>
      <c r="BW802" s="65"/>
      <c r="BX802" s="65"/>
      <c r="BY802" s="65"/>
      <c r="BZ802" s="65"/>
      <c r="CA802" s="65"/>
      <c r="CB802" s="65"/>
      <c r="CC802" s="65"/>
      <c r="CD802" s="65"/>
      <c r="CE802" s="65"/>
      <c r="CF802" s="65"/>
      <c r="CG802" s="65"/>
      <c r="CH802" s="65"/>
      <c r="CI802" s="65"/>
      <c r="CJ802" s="65"/>
      <c r="CK802" s="65"/>
      <c r="CL802" s="65"/>
      <c r="CM802" s="65"/>
      <c r="CN802" s="65"/>
      <c r="CO802" s="65"/>
      <c r="CP802" s="65"/>
      <c r="CQ802" s="65"/>
      <c r="CR802" s="65"/>
    </row>
    <row r="803" spans="1:96" s="8" customFormat="1" ht="12.75" customHeight="1">
      <c r="A803" s="15"/>
      <c r="B803" s="15"/>
      <c r="C803" s="75"/>
      <c r="D803" s="76"/>
      <c r="E803" s="76"/>
      <c r="F803" s="76"/>
      <c r="G803" s="76"/>
      <c r="H803" s="76"/>
      <c r="I803" s="76"/>
      <c r="J803" s="76"/>
      <c r="K803" s="76"/>
      <c r="L803" s="98"/>
      <c r="M803" s="1547" t="s">
        <v>134</v>
      </c>
      <c r="N803" s="1547"/>
      <c r="O803" s="1547"/>
      <c r="P803" s="1548"/>
      <c r="Q803" s="1214" t="s">
        <v>312</v>
      </c>
      <c r="R803" s="1214"/>
      <c r="S803" s="1214"/>
      <c r="T803" s="1214"/>
      <c r="U803" s="1214" t="s">
        <v>313</v>
      </c>
      <c r="V803" s="1214"/>
      <c r="W803" s="1214"/>
      <c r="X803" s="1214"/>
      <c r="Y803" s="1214" t="s">
        <v>314</v>
      </c>
      <c r="Z803" s="1214"/>
      <c r="AA803" s="1214"/>
      <c r="AB803" s="1214"/>
      <c r="AC803" s="1214" t="s">
        <v>389</v>
      </c>
      <c r="AD803" s="1214"/>
      <c r="AE803" s="1214"/>
      <c r="AF803" s="1214"/>
      <c r="AG803" s="1468" t="s">
        <v>361</v>
      </c>
      <c r="AH803" s="1468"/>
      <c r="AI803" s="1468"/>
      <c r="AJ803" s="1468"/>
      <c r="AK803" s="15"/>
      <c r="AL803" s="62"/>
      <c r="AM803" s="56"/>
      <c r="AN803" s="56"/>
      <c r="AO803" s="24"/>
      <c r="AP803" s="24"/>
      <c r="AQ803" s="24"/>
      <c r="AR803" s="24"/>
      <c r="AS803" s="24"/>
      <c r="AT803" s="60"/>
      <c r="AU803" s="60"/>
      <c r="AV803" s="60"/>
      <c r="AW803" s="60"/>
      <c r="AX803" s="60"/>
      <c r="AY803" s="60"/>
      <c r="AZ803" s="60"/>
      <c r="BA803" s="60"/>
      <c r="BB803" s="40" t="s">
        <v>229</v>
      </c>
      <c r="BC803" s="562">
        <v>237558</v>
      </c>
      <c r="BD803" s="562">
        <v>273902</v>
      </c>
      <c r="BE803" s="562">
        <v>330400</v>
      </c>
      <c r="BF803" s="562">
        <v>422912</v>
      </c>
      <c r="BG803" s="562">
        <v>471150</v>
      </c>
      <c r="BH803" s="60"/>
      <c r="BI803" s="40" t="s">
        <v>229</v>
      </c>
      <c r="BJ803" s="562">
        <v>207647</v>
      </c>
      <c r="BK803" s="562">
        <v>239415</v>
      </c>
      <c r="BL803" s="562">
        <v>288800</v>
      </c>
      <c r="BM803" s="562">
        <v>369664</v>
      </c>
      <c r="BN803" s="562">
        <v>411829</v>
      </c>
      <c r="BO803" s="65"/>
      <c r="BP803" s="65"/>
      <c r="BQ803" s="65"/>
      <c r="BR803" s="65"/>
      <c r="BS803" s="65"/>
      <c r="BT803" s="65"/>
      <c r="BU803" s="65"/>
      <c r="BV803" s="65"/>
      <c r="BW803" s="65"/>
      <c r="BX803" s="65"/>
      <c r="BY803" s="65"/>
      <c r="BZ803" s="65"/>
      <c r="CA803" s="65"/>
      <c r="CB803" s="65"/>
      <c r="CC803" s="65"/>
      <c r="CD803" s="65"/>
      <c r="CE803" s="65"/>
      <c r="CF803" s="65"/>
      <c r="CG803" s="65"/>
      <c r="CH803" s="65"/>
      <c r="CI803" s="65"/>
      <c r="CJ803" s="65"/>
      <c r="CK803" s="65"/>
      <c r="CL803" s="65"/>
      <c r="CM803" s="65"/>
      <c r="CN803" s="65"/>
      <c r="CO803" s="65"/>
      <c r="CP803" s="65"/>
      <c r="CQ803" s="65"/>
      <c r="CR803" s="65"/>
    </row>
    <row r="804" spans="1:96" s="8" customFormat="1" ht="12.75" customHeight="1">
      <c r="A804" s="15"/>
      <c r="B804" s="15"/>
      <c r="C804" s="83"/>
      <c r="D804" s="84"/>
      <c r="E804" s="84"/>
      <c r="F804" s="84"/>
      <c r="G804" s="84"/>
      <c r="H804" s="84"/>
      <c r="I804" s="84"/>
      <c r="J804" s="84"/>
      <c r="K804" s="84"/>
      <c r="L804" s="85"/>
      <c r="M804" s="1549"/>
      <c r="N804" s="1549"/>
      <c r="O804" s="1549"/>
      <c r="P804" s="1550"/>
      <c r="Q804" s="1214"/>
      <c r="R804" s="1214"/>
      <c r="S804" s="1214"/>
      <c r="T804" s="1214"/>
      <c r="U804" s="1214"/>
      <c r="V804" s="1214"/>
      <c r="W804" s="1214"/>
      <c r="X804" s="1214"/>
      <c r="Y804" s="1214"/>
      <c r="Z804" s="1214"/>
      <c r="AA804" s="1214"/>
      <c r="AB804" s="1214"/>
      <c r="AC804" s="1214"/>
      <c r="AD804" s="1214"/>
      <c r="AE804" s="1214"/>
      <c r="AF804" s="1214"/>
      <c r="AG804" s="1468"/>
      <c r="AH804" s="1468"/>
      <c r="AI804" s="1468"/>
      <c r="AJ804" s="1468"/>
      <c r="AK804" s="15"/>
      <c r="AL804" s="62"/>
      <c r="AM804" s="56"/>
      <c r="AN804" s="56"/>
      <c r="AO804" s="24"/>
      <c r="AP804" s="24"/>
      <c r="AQ804" s="24"/>
      <c r="AR804" s="24"/>
      <c r="AS804" s="24"/>
      <c r="AT804" s="60"/>
      <c r="AU804" s="60"/>
      <c r="AV804" s="60"/>
      <c r="AW804" s="60"/>
      <c r="AX804" s="60"/>
      <c r="AY804" s="60"/>
      <c r="AZ804" s="60"/>
      <c r="BA804" s="60"/>
      <c r="BB804" s="40" t="s">
        <v>231</v>
      </c>
      <c r="BC804" s="560">
        <v>237558</v>
      </c>
      <c r="BD804" s="560">
        <v>273902</v>
      </c>
      <c r="BE804" s="560">
        <v>330400</v>
      </c>
      <c r="BF804" s="560">
        <v>422912</v>
      </c>
      <c r="BG804" s="560">
        <v>471150</v>
      </c>
      <c r="BH804" s="60"/>
      <c r="BI804" s="40" t="s">
        <v>231</v>
      </c>
      <c r="BJ804" s="560">
        <v>207647</v>
      </c>
      <c r="BK804" s="560">
        <v>239415</v>
      </c>
      <c r="BL804" s="560">
        <v>288800</v>
      </c>
      <c r="BM804" s="560">
        <v>369664</v>
      </c>
      <c r="BN804" s="560">
        <v>411829</v>
      </c>
      <c r="BO804" s="65"/>
      <c r="BP804" s="65"/>
      <c r="BQ804" s="65"/>
      <c r="BR804" s="65"/>
      <c r="BS804" s="65"/>
      <c r="BT804" s="65"/>
      <c r="BU804" s="65"/>
      <c r="BV804" s="65"/>
      <c r="BW804" s="65"/>
      <c r="BX804" s="65"/>
      <c r="BY804" s="65"/>
      <c r="BZ804" s="65"/>
      <c r="CA804" s="65"/>
      <c r="CB804" s="65"/>
      <c r="CC804" s="65"/>
      <c r="CD804" s="65"/>
      <c r="CE804" s="65"/>
      <c r="CF804" s="65"/>
      <c r="CG804" s="65"/>
      <c r="CH804" s="65"/>
      <c r="CI804" s="65"/>
      <c r="CJ804" s="65"/>
      <c r="CK804" s="65"/>
      <c r="CL804" s="65"/>
      <c r="CM804" s="65"/>
      <c r="CN804" s="65"/>
      <c r="CO804" s="65"/>
      <c r="CP804" s="65"/>
      <c r="CQ804" s="65"/>
      <c r="CR804" s="65"/>
    </row>
    <row r="805" spans="1:96" s="8" customFormat="1" ht="12.75" customHeight="1">
      <c r="A805" s="15"/>
      <c r="B805" s="15"/>
      <c r="C805" s="1489" t="s">
        <v>46</v>
      </c>
      <c r="D805" s="1490"/>
      <c r="E805" s="1490"/>
      <c r="F805" s="1490"/>
      <c r="G805" s="1490"/>
      <c r="H805" s="1490"/>
      <c r="I805" s="84"/>
      <c r="J805" s="84"/>
      <c r="K805" s="84"/>
      <c r="L805" s="85"/>
      <c r="M805" s="1303">
        <v>18</v>
      </c>
      <c r="N805" s="1303"/>
      <c r="O805" s="1303"/>
      <c r="P805" s="1303"/>
      <c r="Q805" s="1303">
        <v>22</v>
      </c>
      <c r="R805" s="1303"/>
      <c r="S805" s="1303"/>
      <c r="T805" s="1303"/>
      <c r="U805" s="1303">
        <v>26</v>
      </c>
      <c r="V805" s="1303"/>
      <c r="W805" s="1303"/>
      <c r="X805" s="1303"/>
      <c r="Y805" s="1303">
        <v>29</v>
      </c>
      <c r="Z805" s="1303"/>
      <c r="AA805" s="1303"/>
      <c r="AB805" s="1303"/>
      <c r="AC805" s="1211"/>
      <c r="AD805" s="1212"/>
      <c r="AE805" s="1212"/>
      <c r="AF805" s="1213"/>
      <c r="AG805" s="1211"/>
      <c r="AH805" s="1212"/>
      <c r="AI805" s="1212"/>
      <c r="AJ805" s="1213"/>
      <c r="AK805" s="15"/>
      <c r="AL805" s="62"/>
      <c r="AM805" s="56"/>
      <c r="AN805" s="56"/>
      <c r="AO805" s="24"/>
      <c r="AP805" s="24"/>
      <c r="AQ805" s="24"/>
      <c r="AR805" s="24"/>
      <c r="AS805" s="24"/>
      <c r="AT805" s="60"/>
      <c r="AU805" s="60"/>
      <c r="AV805" s="60"/>
      <c r="AW805" s="60"/>
      <c r="AX805" s="60"/>
      <c r="AY805" s="60"/>
      <c r="AZ805" s="60"/>
      <c r="BA805" s="60"/>
      <c r="BB805" s="40" t="s">
        <v>232</v>
      </c>
      <c r="BC805" s="562">
        <v>237558</v>
      </c>
      <c r="BD805" s="562">
        <v>273902</v>
      </c>
      <c r="BE805" s="562">
        <v>330400</v>
      </c>
      <c r="BF805" s="562">
        <v>422912</v>
      </c>
      <c r="BG805" s="562">
        <v>471150</v>
      </c>
      <c r="BH805" s="60"/>
      <c r="BI805" s="40" t="s">
        <v>232</v>
      </c>
      <c r="BJ805" s="562">
        <v>207647</v>
      </c>
      <c r="BK805" s="562">
        <v>239415</v>
      </c>
      <c r="BL805" s="562">
        <v>288800</v>
      </c>
      <c r="BM805" s="562">
        <v>369664</v>
      </c>
      <c r="BN805" s="562">
        <v>411829</v>
      </c>
      <c r="BO805" s="65"/>
      <c r="BP805" s="65"/>
      <c r="BQ805" s="65"/>
      <c r="BR805" s="65"/>
      <c r="BS805" s="65"/>
      <c r="BT805" s="65"/>
      <c r="BU805" s="65"/>
      <c r="BV805" s="65"/>
      <c r="BW805" s="65"/>
      <c r="BX805" s="65"/>
      <c r="BY805" s="65"/>
      <c r="BZ805" s="65"/>
      <c r="CA805" s="65"/>
      <c r="CB805" s="65"/>
      <c r="CC805" s="65"/>
      <c r="CD805" s="65"/>
      <c r="CE805" s="65"/>
      <c r="CF805" s="65"/>
      <c r="CG805" s="65"/>
      <c r="CH805" s="65"/>
      <c r="CI805" s="65"/>
      <c r="CJ805" s="65"/>
      <c r="CK805" s="65"/>
      <c r="CL805" s="65"/>
      <c r="CM805" s="65"/>
      <c r="CN805" s="65"/>
      <c r="CO805" s="65"/>
      <c r="CP805" s="65"/>
      <c r="CQ805" s="65"/>
      <c r="CR805" s="65"/>
    </row>
    <row r="806" spans="1:96" s="8" customFormat="1" ht="12.75" customHeight="1">
      <c r="A806" s="15"/>
      <c r="B806" s="15"/>
      <c r="C806" s="1293" t="s">
        <v>47</v>
      </c>
      <c r="D806" s="1130"/>
      <c r="E806" s="1130"/>
      <c r="F806" s="1130"/>
      <c r="G806" s="1130"/>
      <c r="H806" s="1130"/>
      <c r="I806" s="81"/>
      <c r="J806" s="81"/>
      <c r="K806" s="81"/>
      <c r="L806" s="82"/>
      <c r="M806" s="1303">
        <v>7</v>
      </c>
      <c r="N806" s="1303"/>
      <c r="O806" s="1303"/>
      <c r="P806" s="1303"/>
      <c r="Q806" s="1303">
        <v>8</v>
      </c>
      <c r="R806" s="1303"/>
      <c r="S806" s="1303"/>
      <c r="T806" s="1303"/>
      <c r="U806" s="1303">
        <v>11</v>
      </c>
      <c r="V806" s="1303"/>
      <c r="W806" s="1303"/>
      <c r="X806" s="1303"/>
      <c r="Y806" s="1303">
        <v>15</v>
      </c>
      <c r="Z806" s="1303"/>
      <c r="AA806" s="1303"/>
      <c r="AB806" s="1303"/>
      <c r="AC806" s="1211"/>
      <c r="AD806" s="1212"/>
      <c r="AE806" s="1212"/>
      <c r="AF806" s="1213"/>
      <c r="AG806" s="1211"/>
      <c r="AH806" s="1212"/>
      <c r="AI806" s="1212"/>
      <c r="AJ806" s="1213"/>
      <c r="AK806" s="15"/>
      <c r="AL806" s="62"/>
      <c r="AM806" s="56"/>
      <c r="AN806" s="56"/>
      <c r="AO806" s="24"/>
      <c r="AP806" s="24"/>
      <c r="AQ806" s="24"/>
      <c r="AR806" s="24"/>
      <c r="AS806" s="24"/>
      <c r="AT806" s="60"/>
      <c r="AU806" s="60"/>
      <c r="AV806" s="60"/>
      <c r="AW806" s="60"/>
      <c r="AX806" s="60"/>
      <c r="AY806" s="60"/>
      <c r="AZ806" s="60"/>
      <c r="BA806" s="60"/>
      <c r="BB806" s="40" t="s">
        <v>234</v>
      </c>
      <c r="BC806" s="560">
        <v>237558</v>
      </c>
      <c r="BD806" s="560">
        <v>273902</v>
      </c>
      <c r="BE806" s="560">
        <v>330400</v>
      </c>
      <c r="BF806" s="560">
        <v>422912</v>
      </c>
      <c r="BG806" s="560">
        <v>471150</v>
      </c>
      <c r="BH806" s="60"/>
      <c r="BI806" s="40" t="s">
        <v>234</v>
      </c>
      <c r="BJ806" s="560">
        <v>207647</v>
      </c>
      <c r="BK806" s="560">
        <v>239415</v>
      </c>
      <c r="BL806" s="560">
        <v>288800</v>
      </c>
      <c r="BM806" s="560">
        <v>369664</v>
      </c>
      <c r="BN806" s="560">
        <v>411829</v>
      </c>
      <c r="BO806" s="65"/>
      <c r="BP806" s="65"/>
      <c r="BQ806" s="65"/>
      <c r="BR806" s="65"/>
      <c r="BS806" s="65"/>
      <c r="BT806" s="65"/>
      <c r="BU806" s="65"/>
      <c r="BV806" s="65"/>
      <c r="BW806" s="65"/>
      <c r="BX806" s="65"/>
      <c r="BY806" s="65"/>
      <c r="BZ806" s="65"/>
      <c r="CA806" s="65"/>
      <c r="CB806" s="65"/>
      <c r="CC806" s="65"/>
      <c r="CD806" s="65"/>
      <c r="CE806" s="65"/>
      <c r="CF806" s="65"/>
      <c r="CG806" s="65"/>
      <c r="CH806" s="65"/>
      <c r="CI806" s="65"/>
      <c r="CJ806" s="65"/>
      <c r="CK806" s="65"/>
      <c r="CL806" s="65"/>
      <c r="CM806" s="65"/>
      <c r="CN806" s="65"/>
      <c r="CO806" s="65"/>
      <c r="CP806" s="65"/>
      <c r="CQ806" s="65"/>
      <c r="CR806" s="65"/>
    </row>
    <row r="807" spans="1:96" s="8" customFormat="1" ht="12.75" customHeight="1">
      <c r="A807" s="15"/>
      <c r="B807" s="15"/>
      <c r="C807" s="1293" t="s">
        <v>48</v>
      </c>
      <c r="D807" s="1130"/>
      <c r="E807" s="1130"/>
      <c r="F807" s="1130"/>
      <c r="G807" s="1130"/>
      <c r="H807" s="1130"/>
      <c r="I807" s="100"/>
      <c r="J807" s="100"/>
      <c r="K807" s="100"/>
      <c r="L807" s="101"/>
      <c r="M807" s="1303">
        <v>6</v>
      </c>
      <c r="N807" s="1303"/>
      <c r="O807" s="1303"/>
      <c r="P807" s="1303"/>
      <c r="Q807" s="1303">
        <v>6</v>
      </c>
      <c r="R807" s="1303"/>
      <c r="S807" s="1303"/>
      <c r="T807" s="1303"/>
      <c r="U807" s="1303">
        <v>8</v>
      </c>
      <c r="V807" s="1303"/>
      <c r="W807" s="1303"/>
      <c r="X807" s="1303"/>
      <c r="Y807" s="1303">
        <v>9</v>
      </c>
      <c r="Z807" s="1303"/>
      <c r="AA807" s="1303"/>
      <c r="AB807" s="1303"/>
      <c r="AC807" s="1211"/>
      <c r="AD807" s="1212"/>
      <c r="AE807" s="1212"/>
      <c r="AF807" s="1213"/>
      <c r="AG807" s="1211"/>
      <c r="AH807" s="1212"/>
      <c r="AI807" s="1212"/>
      <c r="AJ807" s="1213"/>
      <c r="AK807" s="15"/>
      <c r="AL807" s="62"/>
      <c r="AM807" s="56"/>
      <c r="AN807" s="56"/>
      <c r="AO807" s="24"/>
      <c r="AP807" s="24"/>
      <c r="AQ807" s="24"/>
      <c r="AR807" s="24"/>
      <c r="AS807" s="24"/>
      <c r="AT807" s="60"/>
      <c r="AU807" s="60"/>
      <c r="AV807" s="60"/>
      <c r="AW807" s="60"/>
      <c r="AX807" s="60"/>
      <c r="AY807" s="60"/>
      <c r="AZ807" s="60"/>
      <c r="BA807" s="60"/>
      <c r="BB807" s="40" t="s">
        <v>235</v>
      </c>
      <c r="BC807" s="562">
        <v>247911</v>
      </c>
      <c r="BD807" s="562">
        <v>285839</v>
      </c>
      <c r="BE807" s="562">
        <v>344800</v>
      </c>
      <c r="BF807" s="562">
        <v>441344</v>
      </c>
      <c r="BG807" s="562">
        <v>491685</v>
      </c>
      <c r="BH807" s="60"/>
      <c r="BI807" s="40" t="s">
        <v>235</v>
      </c>
      <c r="BJ807" s="562">
        <v>218001</v>
      </c>
      <c r="BK807" s="562">
        <v>251353</v>
      </c>
      <c r="BL807" s="562">
        <v>303200</v>
      </c>
      <c r="BM807" s="562">
        <v>388096</v>
      </c>
      <c r="BN807" s="562">
        <v>432363</v>
      </c>
      <c r="BO807" s="65"/>
      <c r="BP807" s="65"/>
      <c r="BQ807" s="65"/>
      <c r="BR807" s="65"/>
      <c r="BS807" s="65"/>
      <c r="BT807" s="65"/>
      <c r="BU807" s="65"/>
      <c r="BV807" s="65"/>
      <c r="BW807" s="65"/>
      <c r="BX807" s="65"/>
      <c r="BY807" s="65"/>
      <c r="BZ807" s="65"/>
      <c r="CA807" s="65"/>
      <c r="CB807" s="65"/>
      <c r="CC807" s="65"/>
      <c r="CD807" s="65"/>
      <c r="CE807" s="65"/>
      <c r="CF807" s="65"/>
      <c r="CG807" s="65"/>
      <c r="CH807" s="65"/>
      <c r="CI807" s="65"/>
      <c r="CJ807" s="65"/>
      <c r="CK807" s="65"/>
      <c r="CL807" s="65"/>
      <c r="CM807" s="65"/>
      <c r="CN807" s="65"/>
      <c r="CO807" s="65"/>
      <c r="CP807" s="65"/>
      <c r="CQ807" s="65"/>
      <c r="CR807" s="65"/>
    </row>
    <row r="808" spans="1:96" s="8" customFormat="1" ht="12.75" customHeight="1">
      <c r="A808" s="15"/>
      <c r="B808" s="15"/>
      <c r="C808" s="1293" t="s">
        <v>872</v>
      </c>
      <c r="D808" s="1130"/>
      <c r="E808" s="1130"/>
      <c r="F808" s="1130"/>
      <c r="G808" s="1130"/>
      <c r="H808" s="1130"/>
      <c r="I808" s="100"/>
      <c r="J808" s="100"/>
      <c r="K808" s="100"/>
      <c r="L808" s="101"/>
      <c r="M808" s="1303"/>
      <c r="N808" s="1303"/>
      <c r="O808" s="1303"/>
      <c r="P808" s="1303"/>
      <c r="Q808" s="1303"/>
      <c r="R808" s="1303"/>
      <c r="S808" s="1303"/>
      <c r="T808" s="1303"/>
      <c r="U808" s="1303"/>
      <c r="V808" s="1303"/>
      <c r="W808" s="1303"/>
      <c r="X808" s="1303"/>
      <c r="Y808" s="1303"/>
      <c r="Z808" s="1303"/>
      <c r="AA808" s="1303"/>
      <c r="AB808" s="1303"/>
      <c r="AC808" s="1211"/>
      <c r="AD808" s="1212"/>
      <c r="AE808" s="1212"/>
      <c r="AF808" s="1213"/>
      <c r="AG808" s="1211"/>
      <c r="AH808" s="1212"/>
      <c r="AI808" s="1212"/>
      <c r="AJ808" s="1213"/>
      <c r="AK808" s="15"/>
      <c r="AL808" s="62"/>
      <c r="AM808" s="56"/>
      <c r="AN808" s="56"/>
      <c r="AO808" s="24"/>
      <c r="AP808" s="24"/>
      <c r="AQ808" s="24"/>
      <c r="AR808" s="24"/>
      <c r="AS808" s="24"/>
      <c r="AT808" s="60"/>
      <c r="AU808" s="60"/>
      <c r="AV808" s="60"/>
      <c r="AW808" s="60"/>
      <c r="AX808" s="60"/>
      <c r="AY808" s="60"/>
      <c r="AZ808" s="60"/>
      <c r="BA808" s="60"/>
      <c r="BB808" s="40" t="s">
        <v>237</v>
      </c>
      <c r="BC808" s="560">
        <v>237558</v>
      </c>
      <c r="BD808" s="560">
        <v>273902</v>
      </c>
      <c r="BE808" s="560">
        <v>330400</v>
      </c>
      <c r="BF808" s="560">
        <v>422912</v>
      </c>
      <c r="BG808" s="560">
        <v>471150</v>
      </c>
      <c r="BH808" s="60"/>
      <c r="BI808" s="40" t="s">
        <v>237</v>
      </c>
      <c r="BJ808" s="560">
        <v>207647</v>
      </c>
      <c r="BK808" s="560">
        <v>239415</v>
      </c>
      <c r="BL808" s="560">
        <v>288800</v>
      </c>
      <c r="BM808" s="560">
        <v>369664</v>
      </c>
      <c r="BN808" s="560">
        <v>411829</v>
      </c>
      <c r="BO808" s="65"/>
      <c r="BP808" s="65"/>
      <c r="BQ808" s="65"/>
      <c r="BR808" s="65"/>
      <c r="BS808" s="65"/>
      <c r="BT808" s="65"/>
      <c r="BU808" s="65"/>
      <c r="BV808" s="65"/>
      <c r="BW808" s="65"/>
      <c r="BX808" s="65"/>
      <c r="BY808" s="65"/>
      <c r="BZ808" s="65"/>
      <c r="CA808" s="65"/>
      <c r="CB808" s="65"/>
      <c r="CC808" s="65"/>
      <c r="CD808" s="65"/>
      <c r="CE808" s="65"/>
      <c r="CF808" s="65"/>
      <c r="CG808" s="65"/>
      <c r="CH808" s="65"/>
      <c r="CI808" s="65"/>
      <c r="CJ808" s="65"/>
      <c r="CK808" s="65"/>
      <c r="CL808" s="65"/>
      <c r="CM808" s="65"/>
      <c r="CN808" s="65"/>
      <c r="CO808" s="65"/>
      <c r="CP808" s="65"/>
      <c r="CQ808" s="65"/>
      <c r="CR808" s="65"/>
    </row>
    <row r="809" spans="1:96" s="8" customFormat="1" ht="12.75" customHeight="1">
      <c r="A809" s="15"/>
      <c r="B809" s="15"/>
      <c r="C809" s="1293" t="s">
        <v>534</v>
      </c>
      <c r="D809" s="1130"/>
      <c r="E809" s="1130"/>
      <c r="F809" s="1130"/>
      <c r="G809" s="1130"/>
      <c r="H809" s="1130"/>
      <c r="I809" s="100"/>
      <c r="J809" s="100"/>
      <c r="K809" s="100"/>
      <c r="L809" s="101"/>
      <c r="M809" s="1303">
        <v>23</v>
      </c>
      <c r="N809" s="1303"/>
      <c r="O809" s="1303"/>
      <c r="P809" s="1303"/>
      <c r="Q809" s="1303">
        <v>27</v>
      </c>
      <c r="R809" s="1303"/>
      <c r="S809" s="1303"/>
      <c r="T809" s="1303"/>
      <c r="U809" s="1303">
        <v>38</v>
      </c>
      <c r="V809" s="1303"/>
      <c r="W809" s="1303"/>
      <c r="X809" s="1303"/>
      <c r="Y809" s="1303">
        <v>48</v>
      </c>
      <c r="Z809" s="1303"/>
      <c r="AA809" s="1303"/>
      <c r="AB809" s="1303"/>
      <c r="AC809" s="1211"/>
      <c r="AD809" s="1212"/>
      <c r="AE809" s="1212"/>
      <c r="AF809" s="1213"/>
      <c r="AG809" s="1211"/>
      <c r="AH809" s="1212"/>
      <c r="AI809" s="1212"/>
      <c r="AJ809" s="1213"/>
      <c r="AK809" s="15"/>
      <c r="AL809" s="62"/>
      <c r="AM809" s="56"/>
      <c r="AN809" s="56"/>
      <c r="AO809" s="24"/>
      <c r="AP809" s="24"/>
      <c r="AQ809" s="24"/>
      <c r="AR809" s="24"/>
      <c r="AS809" s="24"/>
      <c r="AT809" s="60"/>
      <c r="AU809" s="60"/>
      <c r="AV809" s="60"/>
      <c r="AW809" s="60"/>
      <c r="AX809" s="60"/>
      <c r="AY809" s="60"/>
      <c r="AZ809" s="60"/>
      <c r="BA809" s="60"/>
      <c r="BB809" s="40" t="s">
        <v>238</v>
      </c>
      <c r="BC809" s="562">
        <v>293352</v>
      </c>
      <c r="BD809" s="562">
        <v>338232</v>
      </c>
      <c r="BE809" s="562">
        <v>408000</v>
      </c>
      <c r="BF809" s="562">
        <v>522240</v>
      </c>
      <c r="BG809" s="562">
        <v>581808</v>
      </c>
      <c r="BH809" s="60"/>
      <c r="BI809" s="40" t="s">
        <v>238</v>
      </c>
      <c r="BJ809" s="562">
        <v>253663</v>
      </c>
      <c r="BK809" s="562">
        <v>292471</v>
      </c>
      <c r="BL809" s="562">
        <v>352800</v>
      </c>
      <c r="BM809" s="562">
        <v>451584</v>
      </c>
      <c r="BN809" s="562">
        <v>503093</v>
      </c>
      <c r="BO809" s="65"/>
      <c r="BP809" s="65"/>
      <c r="BQ809" s="65"/>
      <c r="BR809" s="65"/>
      <c r="BS809" s="65"/>
      <c r="BT809" s="65"/>
      <c r="BU809" s="65"/>
      <c r="BV809" s="65"/>
      <c r="BW809" s="65"/>
      <c r="BX809" s="65"/>
      <c r="BY809" s="65"/>
      <c r="BZ809" s="65"/>
      <c r="CA809" s="65"/>
      <c r="CB809" s="65"/>
      <c r="CC809" s="65"/>
      <c r="CD809" s="65"/>
      <c r="CE809" s="65"/>
      <c r="CF809" s="65"/>
      <c r="CG809" s="65"/>
      <c r="CH809" s="65"/>
      <c r="CI809" s="65"/>
      <c r="CJ809" s="65"/>
      <c r="CK809" s="65"/>
      <c r="CL809" s="65"/>
      <c r="CM809" s="65"/>
      <c r="CN809" s="65"/>
      <c r="CO809" s="65"/>
      <c r="CP809" s="65"/>
      <c r="CQ809" s="65"/>
      <c r="CR809" s="65"/>
    </row>
    <row r="810" spans="1:96" s="8" customFormat="1" ht="12.75" customHeight="1">
      <c r="A810" s="15"/>
      <c r="B810" s="15"/>
      <c r="C810" s="1551" t="s">
        <v>896</v>
      </c>
      <c r="D810" s="1130"/>
      <c r="E810" s="1130"/>
      <c r="F810" s="1130"/>
      <c r="G810" s="1130"/>
      <c r="H810" s="1130"/>
      <c r="I810" s="100"/>
      <c r="J810" s="100"/>
      <c r="K810" s="100"/>
      <c r="L810" s="101"/>
      <c r="M810" s="1303"/>
      <c r="N810" s="1303"/>
      <c r="O810" s="1303"/>
      <c r="P810" s="1303"/>
      <c r="Q810" s="1303"/>
      <c r="R810" s="1303"/>
      <c r="S810" s="1303"/>
      <c r="T810" s="1303"/>
      <c r="U810" s="1303"/>
      <c r="V810" s="1303"/>
      <c r="W810" s="1303"/>
      <c r="X810" s="1303"/>
      <c r="Y810" s="1303"/>
      <c r="Z810" s="1303"/>
      <c r="AA810" s="1303"/>
      <c r="AB810" s="1303"/>
      <c r="AC810" s="1211"/>
      <c r="AD810" s="1212"/>
      <c r="AE810" s="1212"/>
      <c r="AF810" s="1213"/>
      <c r="AG810" s="1211"/>
      <c r="AH810" s="1212"/>
      <c r="AI810" s="1212"/>
      <c r="AJ810" s="1213"/>
      <c r="AK810" s="15"/>
      <c r="AL810" s="62"/>
      <c r="AM810" s="56"/>
      <c r="AN810" s="56"/>
      <c r="AO810" s="24"/>
      <c r="AP810" s="24"/>
      <c r="AQ810" s="24"/>
      <c r="AR810" s="24"/>
      <c r="AS810" s="24"/>
      <c r="AT810" s="60"/>
      <c r="AU810" s="60"/>
      <c r="AV810" s="60"/>
      <c r="AW810" s="60"/>
      <c r="AX810" s="60"/>
      <c r="AY810" s="60"/>
      <c r="AZ810" s="60"/>
      <c r="BA810" s="60"/>
      <c r="BB810" s="40" t="s">
        <v>239</v>
      </c>
      <c r="BC810" s="560">
        <v>237558</v>
      </c>
      <c r="BD810" s="560">
        <v>273902</v>
      </c>
      <c r="BE810" s="560">
        <v>330400</v>
      </c>
      <c r="BF810" s="560">
        <v>422912</v>
      </c>
      <c r="BG810" s="560">
        <v>471150</v>
      </c>
      <c r="BH810" s="60"/>
      <c r="BI810" s="40" t="s">
        <v>239</v>
      </c>
      <c r="BJ810" s="560">
        <v>207647</v>
      </c>
      <c r="BK810" s="560">
        <v>239415</v>
      </c>
      <c r="BL810" s="560">
        <v>288800</v>
      </c>
      <c r="BM810" s="560">
        <v>369664</v>
      </c>
      <c r="BN810" s="560">
        <v>411829</v>
      </c>
      <c r="BO810" s="65"/>
      <c r="BP810" s="65"/>
      <c r="BQ810" s="65"/>
      <c r="BR810" s="65"/>
      <c r="BS810" s="65"/>
      <c r="BT810" s="65"/>
      <c r="BU810" s="65"/>
      <c r="BV810" s="65"/>
      <c r="BW810" s="65"/>
      <c r="BX810" s="65"/>
      <c r="BY810" s="65"/>
      <c r="BZ810" s="65"/>
      <c r="CA810" s="65"/>
      <c r="CB810" s="65"/>
      <c r="CC810" s="65"/>
      <c r="CD810" s="65"/>
      <c r="CE810" s="65"/>
      <c r="CF810" s="65"/>
      <c r="CG810" s="65"/>
      <c r="CH810" s="65"/>
      <c r="CI810" s="65"/>
      <c r="CJ810" s="65"/>
      <c r="CK810" s="65"/>
      <c r="CL810" s="65"/>
      <c r="CM810" s="65"/>
      <c r="CN810" s="65"/>
      <c r="CO810" s="65"/>
      <c r="CP810" s="65"/>
      <c r="CQ810" s="65"/>
      <c r="CR810" s="65"/>
    </row>
    <row r="811" spans="1:96" s="8" customFormat="1" ht="12.75" customHeight="1">
      <c r="A811" s="15"/>
      <c r="B811" s="15"/>
      <c r="C811" s="99" t="s">
        <v>315</v>
      </c>
      <c r="D811" s="100"/>
      <c r="E811" s="100"/>
      <c r="F811" s="1423" t="s">
        <v>360</v>
      </c>
      <c r="G811" s="1218"/>
      <c r="H811" s="1218"/>
      <c r="I811" s="1218"/>
      <c r="J811" s="1218"/>
      <c r="K811" s="1218"/>
      <c r="L811" s="1219"/>
      <c r="M811" s="1303"/>
      <c r="N811" s="1303"/>
      <c r="O811" s="1303"/>
      <c r="P811" s="1303"/>
      <c r="Q811" s="1303"/>
      <c r="R811" s="1303"/>
      <c r="S811" s="1303"/>
      <c r="T811" s="1303"/>
      <c r="U811" s="1303"/>
      <c r="V811" s="1303"/>
      <c r="W811" s="1303"/>
      <c r="X811" s="1303"/>
      <c r="Y811" s="1303"/>
      <c r="Z811" s="1303"/>
      <c r="AA811" s="1303"/>
      <c r="AB811" s="1303"/>
      <c r="AC811" s="1211"/>
      <c r="AD811" s="1212"/>
      <c r="AE811" s="1212"/>
      <c r="AF811" s="1213"/>
      <c r="AG811" s="1211"/>
      <c r="AH811" s="1212"/>
      <c r="AI811" s="1212"/>
      <c r="AJ811" s="1213"/>
      <c r="AK811" s="15"/>
      <c r="AL811" s="62"/>
      <c r="AM811" s="56"/>
      <c r="AN811" s="56"/>
      <c r="AO811" s="24"/>
      <c r="AP811" s="24"/>
      <c r="AQ811" s="24"/>
      <c r="AR811" s="24"/>
      <c r="AS811" s="24"/>
      <c r="AT811" s="60"/>
      <c r="AU811" s="60"/>
      <c r="AV811" s="60"/>
      <c r="AW811" s="60"/>
      <c r="AX811" s="60"/>
      <c r="AY811" s="60"/>
      <c r="AZ811" s="60"/>
      <c r="BA811" s="60"/>
      <c r="BB811" s="40" t="s">
        <v>240</v>
      </c>
      <c r="BC811" s="562">
        <v>237558</v>
      </c>
      <c r="BD811" s="562">
        <v>273902</v>
      </c>
      <c r="BE811" s="562">
        <v>330400</v>
      </c>
      <c r="BF811" s="562">
        <v>422912</v>
      </c>
      <c r="BG811" s="562">
        <v>471150</v>
      </c>
      <c r="BH811" s="60"/>
      <c r="BI811" s="40" t="s">
        <v>240</v>
      </c>
      <c r="BJ811" s="562">
        <v>207647</v>
      </c>
      <c r="BK811" s="562">
        <v>239415</v>
      </c>
      <c r="BL811" s="562">
        <v>288800</v>
      </c>
      <c r="BM811" s="562">
        <v>369664</v>
      </c>
      <c r="BN811" s="562">
        <v>411829</v>
      </c>
      <c r="BO811" s="65"/>
      <c r="BP811" s="65"/>
      <c r="BQ811" s="65"/>
      <c r="BR811" s="65"/>
      <c r="BS811" s="65"/>
      <c r="BT811" s="65"/>
      <c r="BU811" s="65"/>
      <c r="BV811" s="65"/>
      <c r="BW811" s="65"/>
      <c r="BX811" s="65"/>
      <c r="BY811" s="65"/>
      <c r="BZ811" s="65"/>
      <c r="CA811" s="65"/>
      <c r="CB811" s="65"/>
      <c r="CC811" s="65"/>
      <c r="CD811" s="65"/>
      <c r="CE811" s="65"/>
      <c r="CF811" s="65"/>
      <c r="CG811" s="65"/>
      <c r="CH811" s="65"/>
      <c r="CI811" s="65"/>
      <c r="CJ811" s="65"/>
      <c r="CK811" s="65"/>
      <c r="CL811" s="65"/>
      <c r="CM811" s="65"/>
      <c r="CN811" s="65"/>
      <c r="CO811" s="65"/>
      <c r="CP811" s="65"/>
      <c r="CQ811" s="65"/>
      <c r="CR811" s="65"/>
    </row>
    <row r="812" spans="1:96" s="8" customFormat="1" ht="12.75" customHeight="1">
      <c r="A812" s="15"/>
      <c r="B812" s="15"/>
      <c r="C812" s="1202" t="s">
        <v>132</v>
      </c>
      <c r="D812" s="1203"/>
      <c r="E812" s="1203"/>
      <c r="F812" s="1203"/>
      <c r="G812" s="1203"/>
      <c r="H812" s="1203"/>
      <c r="I812" s="1203"/>
      <c r="J812" s="1203"/>
      <c r="K812" s="1203"/>
      <c r="L812" s="1204"/>
      <c r="M812" s="1433">
        <f>SUM(M805:P811)</f>
        <v>54</v>
      </c>
      <c r="N812" s="1433"/>
      <c r="O812" s="1433"/>
      <c r="P812" s="1433"/>
      <c r="Q812" s="1433">
        <f>SUM(Q805:T811)</f>
        <v>63</v>
      </c>
      <c r="R812" s="1433"/>
      <c r="S812" s="1433"/>
      <c r="T812" s="1433"/>
      <c r="U812" s="1433">
        <f>SUM(U805:X811)</f>
        <v>83</v>
      </c>
      <c r="V812" s="1433"/>
      <c r="W812" s="1433"/>
      <c r="X812" s="1433"/>
      <c r="Y812" s="1433">
        <f>SUM(Y805:AB811)</f>
        <v>101</v>
      </c>
      <c r="Z812" s="1433"/>
      <c r="AA812" s="1433"/>
      <c r="AB812" s="1433"/>
      <c r="AC812" s="1433">
        <f>SUM(AC805:AF811)</f>
        <v>0</v>
      </c>
      <c r="AD812" s="1433"/>
      <c r="AE812" s="1433"/>
      <c r="AF812" s="1433"/>
      <c r="AG812" s="1433">
        <f>SUM(AG805:AJ811)</f>
        <v>0</v>
      </c>
      <c r="AH812" s="1433"/>
      <c r="AI812" s="1433"/>
      <c r="AJ812" s="1433"/>
      <c r="AK812" s="15"/>
      <c r="AL812" s="62"/>
      <c r="AM812" s="56"/>
      <c r="AN812" s="56"/>
      <c r="AO812" s="24"/>
      <c r="AP812" s="24"/>
      <c r="AQ812" s="24"/>
      <c r="AR812" s="24"/>
      <c r="AS812" s="24"/>
      <c r="AT812" s="60"/>
      <c r="AU812" s="60"/>
      <c r="AV812" s="60"/>
      <c r="AW812" s="60"/>
      <c r="AX812" s="60"/>
      <c r="AY812" s="60"/>
      <c r="AZ812" s="60"/>
      <c r="BA812" s="60"/>
      <c r="BB812" s="40" t="s">
        <v>242</v>
      </c>
      <c r="BC812" s="560">
        <v>237558</v>
      </c>
      <c r="BD812" s="560">
        <v>273902</v>
      </c>
      <c r="BE812" s="560">
        <v>330400</v>
      </c>
      <c r="BF812" s="560">
        <v>422912</v>
      </c>
      <c r="BG812" s="560">
        <v>471150</v>
      </c>
      <c r="BH812" s="60"/>
      <c r="BI812" s="40" t="s">
        <v>242</v>
      </c>
      <c r="BJ812" s="560">
        <v>207647</v>
      </c>
      <c r="BK812" s="560">
        <v>239415</v>
      </c>
      <c r="BL812" s="560">
        <v>288800</v>
      </c>
      <c r="BM812" s="560">
        <v>369664</v>
      </c>
      <c r="BN812" s="560">
        <v>411829</v>
      </c>
      <c r="BO812" s="65"/>
      <c r="BP812" s="65"/>
      <c r="BQ812" s="65"/>
      <c r="BR812" s="65"/>
      <c r="BS812" s="65"/>
      <c r="BT812" s="65"/>
      <c r="BU812" s="65"/>
      <c r="BV812" s="65"/>
      <c r="BW812" s="65"/>
      <c r="BX812" s="65"/>
      <c r="BY812" s="65"/>
      <c r="BZ812" s="65"/>
      <c r="CA812" s="65"/>
      <c r="CB812" s="65"/>
      <c r="CC812" s="65"/>
      <c r="CD812" s="65"/>
      <c r="CE812" s="65"/>
      <c r="CF812" s="65"/>
      <c r="CG812" s="65"/>
      <c r="CH812" s="65"/>
      <c r="CI812" s="65"/>
      <c r="CJ812" s="65"/>
      <c r="CK812" s="65"/>
      <c r="CL812" s="65"/>
      <c r="CM812" s="65"/>
      <c r="CN812" s="65"/>
      <c r="CO812" s="65"/>
      <c r="CP812" s="65"/>
      <c r="CQ812" s="65"/>
      <c r="CR812" s="65"/>
    </row>
    <row r="813" spans="1:96" s="8" customFormat="1" ht="12.75" customHeight="1">
      <c r="A813" s="15"/>
      <c r="B813" s="15"/>
      <c r="C813" s="97" t="s">
        <v>897</v>
      </c>
      <c r="D813" s="93"/>
      <c r="E813" s="93"/>
      <c r="F813" s="93"/>
      <c r="G813" s="93"/>
      <c r="H813" s="93"/>
      <c r="I813" s="93"/>
      <c r="J813" s="93"/>
      <c r="K813" s="93"/>
      <c r="L813" s="93"/>
      <c r="M813" s="315"/>
      <c r="N813" s="315"/>
      <c r="O813" s="315"/>
      <c r="P813" s="315"/>
      <c r="Q813" s="315"/>
      <c r="R813" s="315"/>
      <c r="S813" s="315"/>
      <c r="T813" s="315"/>
      <c r="U813" s="315"/>
      <c r="V813" s="315"/>
      <c r="W813" s="315"/>
      <c r="X813" s="315"/>
      <c r="Y813" s="315"/>
      <c r="Z813" s="315"/>
      <c r="AA813" s="315"/>
      <c r="AB813" s="315"/>
      <c r="AC813" s="315"/>
      <c r="AD813" s="315"/>
      <c r="AE813" s="315"/>
      <c r="AF813" s="315"/>
      <c r="AG813" s="315"/>
      <c r="AH813" s="315"/>
      <c r="AI813" s="315"/>
      <c r="AJ813" s="315"/>
      <c r="AK813" s="15"/>
      <c r="AL813" s="62"/>
      <c r="AM813" s="56"/>
      <c r="AN813" s="56"/>
      <c r="AO813" s="24"/>
      <c r="AP813" s="24"/>
      <c r="AQ813" s="24"/>
      <c r="AR813" s="24"/>
      <c r="AS813" s="24"/>
      <c r="AT813" s="60"/>
      <c r="AU813" s="60"/>
      <c r="AV813" s="60"/>
      <c r="AW813" s="60"/>
      <c r="AX813" s="60"/>
      <c r="AY813" s="60"/>
      <c r="AZ813" s="60"/>
      <c r="BA813" s="60"/>
      <c r="BB813" s="40" t="s">
        <v>243</v>
      </c>
      <c r="BC813" s="562">
        <v>237558</v>
      </c>
      <c r="BD813" s="562">
        <v>273902</v>
      </c>
      <c r="BE813" s="562">
        <v>330400</v>
      </c>
      <c r="BF813" s="562">
        <v>422912</v>
      </c>
      <c r="BG813" s="562">
        <v>471150</v>
      </c>
      <c r="BH813" s="60"/>
      <c r="BI813" s="40" t="s">
        <v>243</v>
      </c>
      <c r="BJ813" s="562">
        <v>207647</v>
      </c>
      <c r="BK813" s="562">
        <v>239415</v>
      </c>
      <c r="BL813" s="562">
        <v>288800</v>
      </c>
      <c r="BM813" s="562">
        <v>369664</v>
      </c>
      <c r="BN813" s="562">
        <v>411829</v>
      </c>
      <c r="BO813" s="65"/>
      <c r="BP813" s="65"/>
      <c r="BQ813" s="65"/>
      <c r="BR813" s="65"/>
      <c r="BS813" s="65"/>
      <c r="BT813" s="65"/>
      <c r="BU813" s="65"/>
      <c r="BV813" s="65"/>
      <c r="BW813" s="65"/>
      <c r="BX813" s="65"/>
      <c r="BY813" s="65"/>
      <c r="BZ813" s="65"/>
      <c r="CA813" s="65"/>
      <c r="CB813" s="65"/>
      <c r="CC813" s="65"/>
      <c r="CD813" s="65"/>
      <c r="CE813" s="65"/>
      <c r="CF813" s="65"/>
      <c r="CG813" s="65"/>
      <c r="CH813" s="65"/>
      <c r="CI813" s="65"/>
      <c r="CJ813" s="65"/>
      <c r="CK813" s="65"/>
      <c r="CL813" s="65"/>
      <c r="CM813" s="65"/>
      <c r="CN813" s="65"/>
      <c r="CO813" s="65"/>
      <c r="CP813" s="65"/>
      <c r="CQ813" s="65"/>
      <c r="CR813" s="65"/>
    </row>
    <row r="814" spans="1:96" s="8" customFormat="1" ht="12.75" customHeight="1">
      <c r="A814" s="15"/>
      <c r="B814" s="15"/>
      <c r="C814" s="97" t="s">
        <v>898</v>
      </c>
      <c r="D814" s="93"/>
      <c r="E814" s="93"/>
      <c r="F814" s="93"/>
      <c r="G814" s="93"/>
      <c r="H814" s="93"/>
      <c r="I814" s="93"/>
      <c r="J814" s="93"/>
      <c r="K814" s="93"/>
      <c r="L814" s="93"/>
      <c r="M814" s="315"/>
      <c r="N814" s="315"/>
      <c r="O814" s="315"/>
      <c r="P814" s="315"/>
      <c r="Q814" s="315"/>
      <c r="R814" s="315"/>
      <c r="S814" s="315"/>
      <c r="T814" s="315"/>
      <c r="U814" s="315"/>
      <c r="V814" s="315"/>
      <c r="W814" s="315"/>
      <c r="X814" s="315"/>
      <c r="Y814" s="315"/>
      <c r="Z814" s="315"/>
      <c r="AA814" s="315"/>
      <c r="AB814" s="315"/>
      <c r="AC814" s="315"/>
      <c r="AD814" s="315"/>
      <c r="AE814" s="315"/>
      <c r="AF814" s="315"/>
      <c r="AG814" s="315"/>
      <c r="AH814" s="315"/>
      <c r="AI814" s="315"/>
      <c r="AJ814" s="315"/>
      <c r="AK814" s="15"/>
      <c r="AL814" s="62"/>
      <c r="AM814" s="56"/>
      <c r="AN814" s="56"/>
      <c r="AO814" s="24"/>
      <c r="AP814" s="24"/>
      <c r="AQ814" s="24"/>
      <c r="AR814" s="24"/>
      <c r="AS814" s="24"/>
      <c r="AT814" s="60"/>
      <c r="AU814" s="60"/>
      <c r="AV814" s="60"/>
      <c r="AW814" s="60"/>
      <c r="AX814" s="60"/>
      <c r="AY814" s="60"/>
      <c r="AZ814" s="60"/>
      <c r="BA814" s="60"/>
      <c r="BB814" s="40" t="s">
        <v>244</v>
      </c>
      <c r="BC814" s="560">
        <v>237558</v>
      </c>
      <c r="BD814" s="560">
        <v>273902</v>
      </c>
      <c r="BE814" s="560">
        <v>330400</v>
      </c>
      <c r="BF814" s="560">
        <v>422912</v>
      </c>
      <c r="BG814" s="560">
        <v>471150</v>
      </c>
      <c r="BH814" s="60"/>
      <c r="BI814" s="40" t="s">
        <v>244</v>
      </c>
      <c r="BJ814" s="560">
        <v>207647</v>
      </c>
      <c r="BK814" s="560">
        <v>239415</v>
      </c>
      <c r="BL814" s="560">
        <v>288800</v>
      </c>
      <c r="BM814" s="560">
        <v>369664</v>
      </c>
      <c r="BN814" s="560">
        <v>411829</v>
      </c>
      <c r="BO814" s="65"/>
      <c r="BP814" s="65"/>
      <c r="BQ814" s="65"/>
      <c r="BR814" s="65"/>
      <c r="BS814" s="65"/>
      <c r="BT814" s="65"/>
      <c r="BU814" s="65"/>
      <c r="BV814" s="65"/>
      <c r="BW814" s="65"/>
      <c r="BX814" s="65"/>
      <c r="BY814" s="65"/>
      <c r="BZ814" s="65"/>
      <c r="CA814" s="65"/>
      <c r="CB814" s="65"/>
      <c r="CC814" s="65"/>
      <c r="CD814" s="65"/>
      <c r="CE814" s="65"/>
      <c r="CF814" s="65"/>
      <c r="CG814" s="65"/>
      <c r="CH814" s="65"/>
      <c r="CI814" s="65"/>
      <c r="CJ814" s="65"/>
      <c r="CK814" s="65"/>
      <c r="CL814" s="65"/>
      <c r="CM814" s="65"/>
      <c r="CN814" s="65"/>
      <c r="CO814" s="65"/>
      <c r="CP814" s="65"/>
      <c r="CQ814" s="65"/>
      <c r="CR814" s="65"/>
    </row>
    <row r="815" spans="1:96" s="8" customFormat="1" ht="12.75" customHeight="1">
      <c r="A815" s="15"/>
      <c r="B815" s="15"/>
      <c r="C815" s="93"/>
      <c r="D815" s="93"/>
      <c r="E815" s="93"/>
      <c r="F815" s="93"/>
      <c r="G815" s="93"/>
      <c r="H815" s="93"/>
      <c r="I815" s="93"/>
      <c r="J815" s="93"/>
      <c r="K815" s="93"/>
      <c r="L815" s="93"/>
      <c r="M815" s="315"/>
      <c r="N815" s="315"/>
      <c r="O815" s="315"/>
      <c r="P815" s="315"/>
      <c r="Q815" s="315"/>
      <c r="R815" s="315"/>
      <c r="S815" s="315"/>
      <c r="T815" s="315"/>
      <c r="U815" s="315"/>
      <c r="V815" s="315"/>
      <c r="W815" s="315"/>
      <c r="X815" s="315"/>
      <c r="Y815" s="315"/>
      <c r="Z815" s="315"/>
      <c r="AA815" s="315"/>
      <c r="AB815" s="315"/>
      <c r="AC815" s="315"/>
      <c r="AD815" s="315"/>
      <c r="AE815" s="315"/>
      <c r="AF815" s="315"/>
      <c r="AG815" s="315"/>
      <c r="AH815" s="315"/>
      <c r="AI815" s="315"/>
      <c r="AJ815" s="315"/>
      <c r="AK815" s="15"/>
      <c r="AL815" s="62"/>
      <c r="AM815" s="56"/>
      <c r="AN815" s="56"/>
      <c r="AO815" s="24"/>
      <c r="AP815" s="24"/>
      <c r="AQ815" s="24"/>
      <c r="AR815" s="24"/>
      <c r="AS815" s="24"/>
      <c r="AT815" s="60"/>
      <c r="AU815" s="60"/>
      <c r="AV815" s="60"/>
      <c r="AW815" s="60"/>
      <c r="AX815" s="60"/>
      <c r="AY815" s="60"/>
      <c r="AZ815" s="60"/>
      <c r="BA815" s="60"/>
      <c r="BB815" s="40" t="s">
        <v>246</v>
      </c>
      <c r="BC815" s="562">
        <v>285299</v>
      </c>
      <c r="BD815" s="562">
        <v>328947</v>
      </c>
      <c r="BE815" s="562">
        <v>396800</v>
      </c>
      <c r="BF815" s="562">
        <v>507904</v>
      </c>
      <c r="BG815" s="562">
        <v>565837</v>
      </c>
      <c r="BH815" s="60"/>
      <c r="BI815" s="40" t="s">
        <v>246</v>
      </c>
      <c r="BJ815" s="562">
        <v>255964</v>
      </c>
      <c r="BK815" s="562">
        <v>295124</v>
      </c>
      <c r="BL815" s="562">
        <v>356000</v>
      </c>
      <c r="BM815" s="562">
        <v>455680</v>
      </c>
      <c r="BN815" s="562">
        <v>507656</v>
      </c>
      <c r="BO815" s="65"/>
      <c r="BP815" s="65"/>
      <c r="BQ815" s="65"/>
      <c r="BR815" s="65"/>
      <c r="BS815" s="65"/>
      <c r="BT815" s="65"/>
      <c r="BU815" s="65"/>
      <c r="BV815" s="65"/>
      <c r="BW815" s="65"/>
      <c r="BX815" s="65"/>
      <c r="BY815" s="65"/>
      <c r="BZ815" s="65"/>
      <c r="CA815" s="65"/>
      <c r="CB815" s="65"/>
      <c r="CC815" s="65"/>
      <c r="CD815" s="65"/>
      <c r="CE815" s="65"/>
      <c r="CF815" s="65"/>
      <c r="CG815" s="65"/>
      <c r="CH815" s="65"/>
      <c r="CI815" s="65"/>
      <c r="CJ815" s="65"/>
      <c r="CK815" s="65"/>
      <c r="CL815" s="65"/>
      <c r="CM815" s="65"/>
      <c r="CN815" s="65"/>
      <c r="CO815" s="65"/>
      <c r="CP815" s="65"/>
      <c r="CQ815" s="65"/>
      <c r="CR815" s="65"/>
    </row>
    <row r="816" spans="1:96" s="8" customFormat="1" ht="12.75" customHeight="1">
      <c r="A816" s="15"/>
      <c r="B816" s="15"/>
      <c r="C816" s="54" t="s">
        <v>86</v>
      </c>
      <c r="D816" s="15"/>
      <c r="E816" s="15"/>
      <c r="F816" s="15"/>
      <c r="G816" s="15"/>
      <c r="H816" s="15"/>
      <c r="I816" s="15"/>
      <c r="J816" s="15"/>
      <c r="K816" s="15"/>
      <c r="L816" s="15"/>
      <c r="M816" s="15"/>
      <c r="N816" s="15"/>
      <c r="O816" s="15"/>
      <c r="P816" s="15"/>
      <c r="Q816" s="3"/>
      <c r="R816" s="17"/>
      <c r="S816" s="17"/>
      <c r="T816" s="17"/>
      <c r="U816" s="17"/>
      <c r="V816" s="17"/>
      <c r="W816" s="17"/>
      <c r="X816" s="17"/>
      <c r="Y816" s="17"/>
      <c r="Z816" s="17"/>
      <c r="AA816" s="17"/>
      <c r="AB816" s="17"/>
      <c r="AC816" s="17"/>
      <c r="AD816" s="17"/>
      <c r="AE816" s="17"/>
      <c r="AF816" s="17"/>
      <c r="AG816" s="17"/>
      <c r="AH816" s="17"/>
      <c r="AI816" s="17"/>
      <c r="AJ816" s="17"/>
      <c r="AK816" s="15"/>
      <c r="AL816" s="62"/>
      <c r="AM816" s="56"/>
      <c r="AN816" s="56"/>
      <c r="AO816" s="24"/>
      <c r="AP816" s="24"/>
      <c r="AQ816" s="24"/>
      <c r="AR816" s="24"/>
      <c r="AS816" s="24"/>
      <c r="AT816" s="60"/>
      <c r="AU816" s="60"/>
      <c r="AV816" s="60"/>
      <c r="AW816" s="60"/>
      <c r="AX816" s="60"/>
      <c r="AY816" s="60"/>
      <c r="AZ816" s="60"/>
      <c r="BA816" s="60"/>
      <c r="BB816" s="40" t="s">
        <v>248</v>
      </c>
      <c r="BC816" s="560">
        <v>293352</v>
      </c>
      <c r="BD816" s="560">
        <v>338232</v>
      </c>
      <c r="BE816" s="560">
        <v>408000</v>
      </c>
      <c r="BF816" s="560">
        <v>522240</v>
      </c>
      <c r="BG816" s="560">
        <v>581808</v>
      </c>
      <c r="BH816" s="60"/>
      <c r="BI816" s="40" t="s">
        <v>248</v>
      </c>
      <c r="BJ816" s="560">
        <v>253663</v>
      </c>
      <c r="BK816" s="560">
        <v>292471</v>
      </c>
      <c r="BL816" s="560">
        <v>352800</v>
      </c>
      <c r="BM816" s="560">
        <v>451584</v>
      </c>
      <c r="BN816" s="560">
        <v>503093</v>
      </c>
      <c r="BO816" s="65"/>
      <c r="BP816" s="65"/>
      <c r="BQ816" s="65"/>
      <c r="BR816" s="65"/>
      <c r="BS816" s="65"/>
      <c r="BT816" s="65"/>
      <c r="BU816" s="65"/>
      <c r="BV816" s="65"/>
      <c r="BW816" s="65"/>
      <c r="BX816" s="65"/>
      <c r="BY816" s="65"/>
      <c r="BZ816" s="65"/>
      <c r="CA816" s="65"/>
      <c r="CB816" s="65"/>
      <c r="CC816" s="65"/>
      <c r="CD816" s="65"/>
      <c r="CE816" s="65"/>
      <c r="CF816" s="65"/>
      <c r="CG816" s="65"/>
      <c r="CH816" s="65"/>
      <c r="CI816" s="65"/>
      <c r="CJ816" s="65"/>
      <c r="CK816" s="65"/>
      <c r="CL816" s="65"/>
      <c r="CM816" s="65"/>
      <c r="CN816" s="65"/>
      <c r="CO816" s="65"/>
      <c r="CP816" s="65"/>
      <c r="CQ816" s="65"/>
      <c r="CR816" s="65"/>
    </row>
    <row r="817" spans="1:96" s="55" customFormat="1" ht="12.75" customHeight="1">
      <c r="A817" s="15"/>
      <c r="B817" s="15"/>
      <c r="C817" s="1523" t="s">
        <v>1620</v>
      </c>
      <c r="D817" s="1524"/>
      <c r="E817" s="1524"/>
      <c r="F817" s="1524"/>
      <c r="G817" s="1524"/>
      <c r="H817" s="1524"/>
      <c r="I817" s="1524"/>
      <c r="J817" s="1524"/>
      <c r="K817" s="1524"/>
      <c r="L817" s="1524"/>
      <c r="M817" s="1524"/>
      <c r="N817" s="1524"/>
      <c r="O817" s="1524"/>
      <c r="P817" s="1524"/>
      <c r="Q817" s="1524"/>
      <c r="R817" s="1524"/>
      <c r="S817" s="1524"/>
      <c r="T817" s="1524"/>
      <c r="U817" s="1524"/>
      <c r="V817" s="1524"/>
      <c r="W817" s="1524"/>
      <c r="X817" s="1524"/>
      <c r="Y817" s="1524"/>
      <c r="Z817" s="1524"/>
      <c r="AA817" s="1524"/>
      <c r="AB817" s="1524"/>
      <c r="AC817" s="1524"/>
      <c r="AD817" s="1524"/>
      <c r="AE817" s="1524"/>
      <c r="AF817" s="1524"/>
      <c r="AG817" s="1524"/>
      <c r="AH817" s="1524"/>
      <c r="AI817" s="1524"/>
      <c r="AJ817" s="1525"/>
      <c r="AK817" s="15"/>
      <c r="AL817" s="62"/>
      <c r="AM817" s="56"/>
      <c r="AN817" s="56"/>
      <c r="AO817" s="24"/>
      <c r="AP817" s="24"/>
      <c r="AQ817" s="24"/>
      <c r="AR817" s="24"/>
      <c r="AS817" s="24"/>
      <c r="AT817" s="60"/>
      <c r="AU817" s="60"/>
      <c r="AV817" s="60"/>
      <c r="AW817" s="60"/>
      <c r="AX817" s="60"/>
      <c r="AY817" s="60"/>
      <c r="AZ817" s="60"/>
      <c r="BA817" s="60"/>
      <c r="BB817" s="40" t="s">
        <v>249</v>
      </c>
      <c r="BC817" s="562">
        <v>237558</v>
      </c>
      <c r="BD817" s="562">
        <v>273902</v>
      </c>
      <c r="BE817" s="562">
        <v>330400</v>
      </c>
      <c r="BF817" s="562">
        <v>422912</v>
      </c>
      <c r="BG817" s="562">
        <v>471150</v>
      </c>
      <c r="BH817" s="60"/>
      <c r="BI817" s="40" t="s">
        <v>249</v>
      </c>
      <c r="BJ817" s="562">
        <v>207647</v>
      </c>
      <c r="BK817" s="562">
        <v>239415</v>
      </c>
      <c r="BL817" s="562">
        <v>288800</v>
      </c>
      <c r="BM817" s="562">
        <v>369664</v>
      </c>
      <c r="BN817" s="562">
        <v>411829</v>
      </c>
      <c r="BO817" s="111"/>
      <c r="BP817" s="111"/>
      <c r="BQ817" s="111"/>
      <c r="BR817" s="111"/>
      <c r="BS817" s="111"/>
      <c r="BT817" s="111"/>
      <c r="BU817" s="111"/>
      <c r="BV817" s="111"/>
      <c r="BW817" s="111"/>
      <c r="BX817" s="111"/>
      <c r="BY817" s="111"/>
      <c r="BZ817" s="111"/>
      <c r="CA817" s="111"/>
      <c r="CB817" s="111"/>
      <c r="CC817" s="111"/>
      <c r="CD817" s="111"/>
      <c r="CE817" s="111"/>
      <c r="CF817" s="111"/>
      <c r="CG817" s="111"/>
      <c r="CH817" s="111"/>
      <c r="CI817" s="111"/>
      <c r="CJ817" s="111"/>
      <c r="CK817" s="111"/>
      <c r="CL817" s="111"/>
      <c r="CM817" s="111"/>
      <c r="CN817" s="111"/>
      <c r="CO817" s="111"/>
      <c r="CP817" s="111"/>
      <c r="CQ817" s="111"/>
      <c r="CR817" s="111"/>
    </row>
    <row r="818" spans="1:96" s="55" customFormat="1" ht="14.25">
      <c r="A818" s="15"/>
      <c r="B818" s="419"/>
      <c r="C818" s="192" t="s">
        <v>1467</v>
      </c>
      <c r="D818" s="419"/>
      <c r="E818" s="419"/>
      <c r="F818" s="419"/>
      <c r="G818" s="419"/>
      <c r="H818" s="419"/>
      <c r="I818" s="419"/>
      <c r="J818" s="419"/>
      <c r="K818" s="419"/>
      <c r="L818" s="419"/>
      <c r="M818" s="419"/>
      <c r="N818" s="419"/>
      <c r="O818" s="419"/>
      <c r="P818" s="419"/>
      <c r="Q818" s="419"/>
      <c r="R818" s="419"/>
      <c r="S818" s="419"/>
      <c r="T818" s="419"/>
      <c r="U818" s="419"/>
      <c r="V818" s="419"/>
      <c r="W818" s="419"/>
      <c r="X818" s="419"/>
      <c r="Y818" s="419"/>
      <c r="Z818" s="419"/>
      <c r="AA818" s="419"/>
      <c r="AB818" s="419"/>
      <c r="AC818" s="419"/>
      <c r="AD818" s="419"/>
      <c r="AE818" s="419"/>
      <c r="AF818" s="419"/>
      <c r="AG818" s="419"/>
      <c r="AH818" s="419"/>
      <c r="AI818" s="419"/>
      <c r="AJ818" s="419"/>
      <c r="AK818" s="15"/>
      <c r="AL818" s="62"/>
      <c r="AM818" s="56"/>
      <c r="AN818" s="56"/>
      <c r="AO818" s="24"/>
      <c r="AP818" s="24"/>
      <c r="AQ818" s="24"/>
      <c r="AR818" s="24"/>
      <c r="AS818" s="24"/>
      <c r="AT818" s="60"/>
      <c r="AU818" s="60"/>
      <c r="AV818" s="60"/>
      <c r="AW818" s="60"/>
      <c r="AX818" s="60"/>
      <c r="AY818" s="60"/>
      <c r="AZ818" s="60"/>
      <c r="BA818" s="60"/>
      <c r="BB818" s="40" t="s">
        <v>250</v>
      </c>
      <c r="BC818" s="560">
        <v>237558</v>
      </c>
      <c r="BD818" s="560">
        <v>273902</v>
      </c>
      <c r="BE818" s="560">
        <v>330400</v>
      </c>
      <c r="BF818" s="560">
        <v>422912</v>
      </c>
      <c r="BG818" s="560">
        <v>471150</v>
      </c>
      <c r="BH818" s="60"/>
      <c r="BI818" s="40" t="s">
        <v>250</v>
      </c>
      <c r="BJ818" s="560">
        <v>207647</v>
      </c>
      <c r="BK818" s="560">
        <v>239415</v>
      </c>
      <c r="BL818" s="560">
        <v>288800</v>
      </c>
      <c r="BM818" s="560">
        <v>369664</v>
      </c>
      <c r="BN818" s="560">
        <v>411829</v>
      </c>
      <c r="BO818" s="111"/>
      <c r="BP818" s="111"/>
      <c r="BQ818" s="111"/>
      <c r="BR818" s="111"/>
      <c r="BS818" s="111"/>
      <c r="BT818" s="111"/>
      <c r="BU818" s="111"/>
      <c r="BV818" s="111"/>
      <c r="BW818" s="111"/>
      <c r="BX818" s="111"/>
      <c r="BY818" s="111"/>
      <c r="BZ818" s="111"/>
      <c r="CA818" s="111"/>
      <c r="CB818" s="111"/>
      <c r="CC818" s="111"/>
      <c r="CD818" s="111"/>
      <c r="CE818" s="111"/>
      <c r="CF818" s="111"/>
      <c r="CG818" s="111"/>
      <c r="CH818" s="111"/>
      <c r="CI818" s="111"/>
      <c r="CJ818" s="111"/>
      <c r="CK818" s="111"/>
      <c r="CL818" s="111"/>
      <c r="CM818" s="111"/>
      <c r="CN818" s="111"/>
      <c r="CO818" s="111"/>
      <c r="CP818" s="111"/>
      <c r="CQ818" s="111"/>
      <c r="CR818" s="111"/>
    </row>
    <row r="819" spans="1:96" s="55" customFormat="1" ht="12.75" customHeight="1">
      <c r="A819" s="15"/>
      <c r="B819" s="15"/>
      <c r="C819" s="54"/>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c r="AC819" s="15"/>
      <c r="AD819" s="15"/>
      <c r="AE819" s="15"/>
      <c r="AF819" s="15"/>
      <c r="AG819" s="15"/>
      <c r="AH819" s="15"/>
      <c r="AI819" s="15"/>
      <c r="AJ819" s="15"/>
      <c r="AK819" s="15"/>
      <c r="AL819" s="15"/>
      <c r="AM819" s="56"/>
      <c r="AN819" s="56"/>
      <c r="AO819" s="24"/>
      <c r="AP819" s="24"/>
      <c r="AQ819" s="24"/>
      <c r="AR819" s="24"/>
      <c r="AS819" s="24"/>
      <c r="AT819" s="60"/>
      <c r="AU819" s="60"/>
      <c r="AV819" s="60"/>
      <c r="AW819" s="60"/>
      <c r="AX819" s="60"/>
      <c r="AY819" s="60"/>
      <c r="AZ819" s="60"/>
      <c r="BA819" s="60"/>
      <c r="BB819" s="40" t="s">
        <v>251</v>
      </c>
      <c r="BC819" s="562">
        <v>237558</v>
      </c>
      <c r="BD819" s="562">
        <v>273902</v>
      </c>
      <c r="BE819" s="562">
        <v>330400</v>
      </c>
      <c r="BF819" s="562">
        <v>422912</v>
      </c>
      <c r="BG819" s="562">
        <v>471150</v>
      </c>
      <c r="BH819" s="60"/>
      <c r="BI819" s="40" t="s">
        <v>251</v>
      </c>
      <c r="BJ819" s="562">
        <v>207647</v>
      </c>
      <c r="BK819" s="562">
        <v>239415</v>
      </c>
      <c r="BL819" s="562">
        <v>288800</v>
      </c>
      <c r="BM819" s="562">
        <v>369664</v>
      </c>
      <c r="BN819" s="562">
        <v>411829</v>
      </c>
      <c r="BO819" s="111"/>
      <c r="BP819" s="111"/>
      <c r="BQ819" s="111"/>
      <c r="BR819" s="111"/>
      <c r="BS819" s="111"/>
      <c r="BT819" s="111"/>
      <c r="BU819" s="111"/>
      <c r="BV819" s="111"/>
      <c r="BW819" s="111"/>
      <c r="BX819" s="111"/>
      <c r="BY819" s="111"/>
      <c r="BZ819" s="111"/>
      <c r="CA819" s="111"/>
      <c r="CB819" s="111"/>
      <c r="CC819" s="111"/>
      <c r="CD819" s="111"/>
      <c r="CE819" s="111"/>
      <c r="CF819" s="111"/>
      <c r="CG819" s="111"/>
      <c r="CH819" s="111"/>
      <c r="CI819" s="111"/>
      <c r="CJ819" s="111"/>
      <c r="CK819" s="111"/>
      <c r="CL819" s="111"/>
      <c r="CM819" s="111"/>
      <c r="CN819" s="111"/>
      <c r="CO819" s="111"/>
      <c r="CP819" s="111"/>
      <c r="CQ819" s="111"/>
      <c r="CR819" s="111"/>
    </row>
    <row r="820" spans="1:96" s="55" customFormat="1" ht="14.25">
      <c r="A820" s="54" t="s">
        <v>542</v>
      </c>
      <c r="B820" s="15"/>
      <c r="C820" s="54" t="s">
        <v>870</v>
      </c>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c r="AC820" s="15"/>
      <c r="AD820" s="15"/>
      <c r="AE820" s="15"/>
      <c r="AF820" s="15"/>
      <c r="AG820" s="15"/>
      <c r="AH820" s="15"/>
      <c r="AI820" s="15"/>
      <c r="AJ820" s="15"/>
      <c r="AK820" s="15"/>
      <c r="AL820" s="15"/>
      <c r="AM820" s="56"/>
      <c r="AN820" s="56"/>
      <c r="AO820" s="24"/>
      <c r="AP820" s="24"/>
      <c r="AQ820" s="24"/>
      <c r="AR820" s="24"/>
      <c r="AS820" s="24"/>
      <c r="AT820" s="60"/>
      <c r="AU820" s="60"/>
      <c r="AV820" s="60"/>
      <c r="AW820" s="60"/>
      <c r="AX820" s="60"/>
      <c r="AY820" s="60"/>
      <c r="AZ820" s="60"/>
      <c r="BA820" s="60"/>
      <c r="BB820" s="40" t="s">
        <v>253</v>
      </c>
      <c r="BC820" s="560">
        <v>237558</v>
      </c>
      <c r="BD820" s="560">
        <v>273902</v>
      </c>
      <c r="BE820" s="560">
        <v>330400</v>
      </c>
      <c r="BF820" s="560">
        <v>422912</v>
      </c>
      <c r="BG820" s="560">
        <v>471150</v>
      </c>
      <c r="BH820" s="60"/>
      <c r="BI820" s="40" t="s">
        <v>253</v>
      </c>
      <c r="BJ820" s="560">
        <v>207647</v>
      </c>
      <c r="BK820" s="560">
        <v>239415</v>
      </c>
      <c r="BL820" s="560">
        <v>288800</v>
      </c>
      <c r="BM820" s="560">
        <v>369664</v>
      </c>
      <c r="BN820" s="560">
        <v>411829</v>
      </c>
      <c r="BO820" s="111"/>
      <c r="BP820" s="111"/>
      <c r="BQ820" s="111"/>
      <c r="BR820" s="111"/>
      <c r="BS820" s="111"/>
      <c r="BT820" s="111"/>
      <c r="BU820" s="111"/>
      <c r="BV820" s="111"/>
      <c r="BW820" s="111"/>
      <c r="BX820" s="111"/>
      <c r="BY820" s="111"/>
      <c r="BZ820" s="111"/>
      <c r="CA820" s="111"/>
      <c r="CB820" s="111"/>
      <c r="CC820" s="111"/>
      <c r="CD820" s="111"/>
      <c r="CE820" s="111"/>
      <c r="CF820" s="111"/>
      <c r="CG820" s="111"/>
      <c r="CH820" s="111"/>
      <c r="CI820" s="111"/>
      <c r="CJ820" s="111"/>
      <c r="CK820" s="111"/>
      <c r="CL820" s="111"/>
      <c r="CM820" s="111"/>
      <c r="CN820" s="111"/>
      <c r="CO820" s="111"/>
      <c r="CP820" s="111"/>
      <c r="CQ820" s="111"/>
      <c r="CR820" s="111"/>
    </row>
    <row r="821" spans="1:96" s="55" customFormat="1" ht="12.75" customHeight="1">
      <c r="A821" s="29"/>
      <c r="B821" s="29"/>
      <c r="C821" s="29"/>
      <c r="D821" s="29"/>
      <c r="E821" s="29"/>
      <c r="F821" s="29"/>
      <c r="G821" s="3"/>
      <c r="H821" s="29"/>
      <c r="I821" s="15"/>
      <c r="J821" s="15"/>
      <c r="K821" s="15"/>
      <c r="L821" s="15"/>
      <c r="M821" s="15"/>
      <c r="N821" s="15"/>
      <c r="O821" s="15"/>
      <c r="P821" s="15"/>
      <c r="Q821" s="15"/>
      <c r="R821" s="15"/>
      <c r="S821" s="15"/>
      <c r="T821" s="15"/>
      <c r="U821" s="15"/>
      <c r="V821" s="15"/>
      <c r="W821" s="15"/>
      <c r="X821" s="15"/>
      <c r="Y821" s="15"/>
      <c r="Z821" s="15"/>
      <c r="AA821" s="15"/>
      <c r="AB821" s="15"/>
      <c r="AC821" s="15"/>
      <c r="AD821" s="15"/>
      <c r="AE821" s="15"/>
      <c r="AF821" s="15"/>
      <c r="AG821" s="15"/>
      <c r="AH821" s="15"/>
      <c r="AI821" s="15"/>
      <c r="AJ821" s="15"/>
      <c r="AK821" s="15"/>
      <c r="AL821" s="15"/>
      <c r="AS821" s="24"/>
      <c r="AT821" s="60"/>
      <c r="AU821" s="60"/>
      <c r="AV821" s="60"/>
      <c r="AW821" s="60"/>
      <c r="AX821" s="60"/>
      <c r="AY821" s="60"/>
      <c r="AZ821" s="60"/>
      <c r="BA821" s="60"/>
      <c r="BB821" s="40" t="s">
        <v>254</v>
      </c>
      <c r="BC821" s="562">
        <v>237558</v>
      </c>
      <c r="BD821" s="562">
        <v>273902</v>
      </c>
      <c r="BE821" s="562">
        <v>330400</v>
      </c>
      <c r="BF821" s="562">
        <v>422912</v>
      </c>
      <c r="BG821" s="562">
        <v>471150</v>
      </c>
      <c r="BH821" s="60"/>
      <c r="BI821" s="40" t="s">
        <v>254</v>
      </c>
      <c r="BJ821" s="562">
        <v>207647</v>
      </c>
      <c r="BK821" s="562">
        <v>239415</v>
      </c>
      <c r="BL821" s="562">
        <v>288800</v>
      </c>
      <c r="BM821" s="562">
        <v>369664</v>
      </c>
      <c r="BN821" s="562">
        <v>411829</v>
      </c>
      <c r="BO821" s="111"/>
      <c r="BP821" s="111"/>
      <c r="BQ821" s="111"/>
      <c r="BR821" s="111"/>
      <c r="BS821" s="111"/>
      <c r="BT821" s="111"/>
      <c r="BU821" s="111"/>
      <c r="BV821" s="111"/>
      <c r="BW821" s="111"/>
      <c r="BX821" s="111"/>
      <c r="BY821" s="111"/>
      <c r="BZ821" s="111"/>
      <c r="CA821" s="111"/>
      <c r="CB821" s="111"/>
      <c r="CC821" s="111"/>
      <c r="CD821" s="111"/>
      <c r="CE821" s="111"/>
      <c r="CF821" s="111"/>
      <c r="CG821" s="111"/>
      <c r="CH821" s="111"/>
      <c r="CI821" s="111"/>
      <c r="CJ821" s="111"/>
      <c r="CK821" s="111"/>
      <c r="CL821" s="111"/>
      <c r="CM821" s="111"/>
      <c r="CN821" s="111"/>
      <c r="CO821" s="111"/>
      <c r="CP821" s="111"/>
      <c r="CQ821" s="111"/>
      <c r="CR821" s="111"/>
    </row>
    <row r="822" spans="1:96" s="55" customFormat="1" ht="12.75" customHeight="1">
      <c r="A822" s="15"/>
      <c r="B822" s="15"/>
      <c r="C822" s="54" t="s">
        <v>371</v>
      </c>
      <c r="D822" s="15"/>
      <c r="E822" s="15"/>
      <c r="F822" s="15"/>
      <c r="G822" s="15"/>
      <c r="H822" s="15"/>
      <c r="I822" s="15"/>
      <c r="J822" s="80" t="s">
        <v>384</v>
      </c>
      <c r="K822" s="81"/>
      <c r="L822" s="81"/>
      <c r="M822" s="81"/>
      <c r="N822" s="81"/>
      <c r="O822" s="81"/>
      <c r="P822" s="81"/>
      <c r="Q822" s="81"/>
      <c r="R822" s="81"/>
      <c r="S822" s="81"/>
      <c r="T822" s="81"/>
      <c r="U822" s="81"/>
      <c r="V822" s="82"/>
      <c r="W822" s="1174">
        <f>121034*0.2</f>
        <v>24206.800000000003</v>
      </c>
      <c r="X822" s="1174"/>
      <c r="Y822" s="1174"/>
      <c r="Z822" s="1174"/>
      <c r="AA822" s="1174"/>
      <c r="AB822" s="1174"/>
      <c r="AC822" s="1174"/>
      <c r="AD822" s="15"/>
      <c r="AE822" s="15"/>
      <c r="AF822" s="15"/>
      <c r="AG822" s="15"/>
      <c r="AH822" s="15"/>
      <c r="AI822" s="15"/>
      <c r="AJ822" s="15"/>
      <c r="AK822" s="15"/>
      <c r="AL822" s="15"/>
      <c r="AS822" s="24"/>
      <c r="AT822" s="60"/>
      <c r="AU822" s="60"/>
      <c r="AV822" s="60"/>
      <c r="AW822" s="60"/>
      <c r="AX822" s="60"/>
      <c r="AY822" s="60"/>
      <c r="AZ822" s="60"/>
      <c r="BA822" s="60"/>
      <c r="BB822" s="40" t="s">
        <v>717</v>
      </c>
      <c r="BC822" s="560">
        <v>237558</v>
      </c>
      <c r="BD822" s="560">
        <v>273902</v>
      </c>
      <c r="BE822" s="560">
        <v>330400</v>
      </c>
      <c r="BF822" s="560">
        <v>422912</v>
      </c>
      <c r="BG822" s="560">
        <v>471150</v>
      </c>
      <c r="BH822" s="60"/>
      <c r="BI822" s="40" t="s">
        <v>717</v>
      </c>
      <c r="BJ822" s="560">
        <v>207647</v>
      </c>
      <c r="BK822" s="560">
        <v>239415</v>
      </c>
      <c r="BL822" s="560">
        <v>288800</v>
      </c>
      <c r="BM822" s="560">
        <v>369664</v>
      </c>
      <c r="BN822" s="560">
        <v>411829</v>
      </c>
      <c r="BO822" s="111"/>
      <c r="BP822" s="111"/>
      <c r="BQ822" s="111"/>
      <c r="BR822" s="111"/>
      <c r="BS822" s="111"/>
      <c r="BT822" s="111"/>
      <c r="BU822" s="111"/>
      <c r="BV822" s="111"/>
      <c r="BW822" s="111"/>
      <c r="BX822" s="111"/>
      <c r="BY822" s="111"/>
      <c r="BZ822" s="111"/>
      <c r="CA822" s="111"/>
      <c r="CB822" s="111"/>
      <c r="CC822" s="111"/>
      <c r="CD822" s="111"/>
      <c r="CE822" s="111"/>
      <c r="CF822" s="111"/>
      <c r="CG822" s="111"/>
      <c r="CH822" s="111"/>
      <c r="CI822" s="111"/>
      <c r="CJ822" s="111"/>
      <c r="CK822" s="111"/>
      <c r="CL822" s="111"/>
      <c r="CM822" s="111"/>
      <c r="CN822" s="111"/>
      <c r="CO822" s="111"/>
      <c r="CP822" s="111"/>
      <c r="CQ822" s="111"/>
      <c r="CR822" s="111"/>
    </row>
    <row r="823" spans="1:96" s="55" customFormat="1" ht="12.75" customHeight="1">
      <c r="A823" s="15"/>
      <c r="B823" s="15"/>
      <c r="C823" s="15"/>
      <c r="D823" s="15"/>
      <c r="E823" s="15"/>
      <c r="F823" s="15"/>
      <c r="G823" s="15"/>
      <c r="H823" s="15"/>
      <c r="I823" s="15"/>
      <c r="J823" s="80" t="s">
        <v>383</v>
      </c>
      <c r="K823" s="81"/>
      <c r="L823" s="81"/>
      <c r="M823" s="81"/>
      <c r="N823" s="81"/>
      <c r="O823" s="81"/>
      <c r="P823" s="81"/>
      <c r="Q823" s="81"/>
      <c r="R823" s="81"/>
      <c r="S823" s="81"/>
      <c r="T823" s="81"/>
      <c r="U823" s="81"/>
      <c r="V823" s="82"/>
      <c r="W823" s="1174"/>
      <c r="X823" s="1174"/>
      <c r="Y823" s="1174"/>
      <c r="Z823" s="1174"/>
      <c r="AA823" s="1174"/>
      <c r="AB823" s="1174"/>
      <c r="AC823" s="1174"/>
      <c r="AD823" s="15"/>
      <c r="AE823" s="15"/>
      <c r="AF823" s="15"/>
      <c r="AG823" s="15"/>
      <c r="AH823" s="15"/>
      <c r="AI823" s="15"/>
      <c r="AJ823" s="15"/>
      <c r="AK823" s="15"/>
      <c r="AL823" s="15"/>
      <c r="AS823" s="24"/>
      <c r="AT823" s="60"/>
      <c r="AZ823" s="60"/>
      <c r="BA823" s="60"/>
      <c r="BB823" s="40" t="s">
        <v>774</v>
      </c>
      <c r="BC823" s="562">
        <v>237558</v>
      </c>
      <c r="BD823" s="562">
        <v>273902</v>
      </c>
      <c r="BE823" s="562">
        <v>330400</v>
      </c>
      <c r="BF823" s="562">
        <v>422912</v>
      </c>
      <c r="BG823" s="562">
        <v>471150</v>
      </c>
      <c r="BH823" s="60"/>
      <c r="BI823" s="40" t="s">
        <v>774</v>
      </c>
      <c r="BJ823" s="562">
        <v>207647</v>
      </c>
      <c r="BK823" s="562">
        <v>239415</v>
      </c>
      <c r="BL823" s="562">
        <v>288800</v>
      </c>
      <c r="BM823" s="562">
        <v>369664</v>
      </c>
      <c r="BN823" s="562">
        <v>411829</v>
      </c>
      <c r="BO823" s="111"/>
      <c r="BP823" s="111"/>
      <c r="BQ823" s="111"/>
      <c r="BR823" s="111"/>
      <c r="BS823" s="111"/>
      <c r="BT823" s="111"/>
      <c r="BU823" s="111"/>
      <c r="BV823" s="111"/>
      <c r="BW823" s="111"/>
      <c r="BX823" s="111"/>
      <c r="BY823" s="111"/>
      <c r="BZ823" s="111"/>
      <c r="CA823" s="111"/>
      <c r="CB823" s="111"/>
      <c r="CC823" s="111"/>
      <c r="CD823" s="111"/>
      <c r="CE823" s="111"/>
      <c r="CF823" s="111"/>
      <c r="CG823" s="111"/>
      <c r="CH823" s="111"/>
      <c r="CI823" s="111"/>
      <c r="CJ823" s="111"/>
      <c r="CK823" s="111"/>
      <c r="CL823" s="111"/>
      <c r="CM823" s="111"/>
      <c r="CN823" s="111"/>
      <c r="CO823" s="111"/>
      <c r="CP823" s="111"/>
      <c r="CQ823" s="111"/>
      <c r="CR823" s="111"/>
    </row>
    <row r="824" spans="1:96" s="55" customFormat="1" ht="12.75" customHeight="1">
      <c r="A824" s="15"/>
      <c r="B824" s="15"/>
      <c r="C824" s="15"/>
      <c r="D824" s="15"/>
      <c r="E824" s="15"/>
      <c r="F824" s="15"/>
      <c r="G824" s="15"/>
      <c r="H824" s="15"/>
      <c r="I824" s="15"/>
      <c r="J824" s="80" t="s">
        <v>382</v>
      </c>
      <c r="K824" s="81"/>
      <c r="L824" s="81"/>
      <c r="M824" s="81"/>
      <c r="N824" s="81"/>
      <c r="O824" s="81"/>
      <c r="P824" s="81"/>
      <c r="Q824" s="81"/>
      <c r="R824" s="81"/>
      <c r="S824" s="81"/>
      <c r="T824" s="81"/>
      <c r="U824" s="81"/>
      <c r="V824" s="82"/>
      <c r="W824" s="1174"/>
      <c r="X824" s="1174"/>
      <c r="Y824" s="1174"/>
      <c r="Z824" s="1174"/>
      <c r="AA824" s="1174"/>
      <c r="AB824" s="1174"/>
      <c r="AC824" s="1174"/>
      <c r="AD824" s="15"/>
      <c r="AE824" s="15"/>
      <c r="AF824" s="15"/>
      <c r="AG824" s="15"/>
      <c r="AH824" s="15"/>
      <c r="AI824" s="15"/>
      <c r="AJ824" s="15"/>
      <c r="AK824" s="15"/>
      <c r="AL824" s="15"/>
      <c r="AS824" s="24"/>
      <c r="AT824" s="60"/>
      <c r="AV824" s="1569">
        <f>ROUNDDOWN(AP908*2,2)</f>
        <v>0</v>
      </c>
      <c r="AW824" s="1569"/>
      <c r="AX824" s="1569"/>
      <c r="AY824" s="1569"/>
      <c r="AZ824" s="60"/>
      <c r="BA824" s="60"/>
      <c r="BB824" s="40" t="s">
        <v>775</v>
      </c>
      <c r="BC824" s="560">
        <v>237558</v>
      </c>
      <c r="BD824" s="560">
        <v>273902</v>
      </c>
      <c r="BE824" s="560">
        <v>330400</v>
      </c>
      <c r="BF824" s="560">
        <v>422912</v>
      </c>
      <c r="BG824" s="560">
        <v>471150</v>
      </c>
      <c r="BH824" s="60"/>
      <c r="BI824" s="40" t="s">
        <v>775</v>
      </c>
      <c r="BJ824" s="560">
        <v>207647</v>
      </c>
      <c r="BK824" s="560">
        <v>239415</v>
      </c>
      <c r="BL824" s="560">
        <v>288800</v>
      </c>
      <c r="BM824" s="560">
        <v>369664</v>
      </c>
      <c r="BN824" s="560">
        <v>411829</v>
      </c>
      <c r="BO824" s="111"/>
      <c r="BP824" s="111"/>
      <c r="BQ824" s="111"/>
      <c r="BR824" s="111"/>
      <c r="BS824" s="111"/>
      <c r="BT824" s="111"/>
      <c r="BU824" s="111"/>
      <c r="BV824" s="111"/>
      <c r="BW824" s="111"/>
      <c r="BX824" s="111"/>
      <c r="BY824" s="111"/>
      <c r="BZ824" s="111"/>
      <c r="CA824" s="111"/>
      <c r="CB824" s="111"/>
      <c r="CC824" s="111"/>
      <c r="CD824" s="111"/>
      <c r="CE824" s="111"/>
      <c r="CF824" s="111"/>
      <c r="CG824" s="111"/>
      <c r="CH824" s="111"/>
      <c r="CI824" s="111"/>
      <c r="CJ824" s="111"/>
      <c r="CK824" s="111"/>
      <c r="CL824" s="111"/>
      <c r="CM824" s="111"/>
      <c r="CN824" s="111"/>
      <c r="CO824" s="111"/>
      <c r="CP824" s="111"/>
      <c r="CQ824" s="111"/>
      <c r="CR824" s="111"/>
    </row>
    <row r="825" spans="1:96" s="55" customFormat="1" ht="12.75" customHeight="1">
      <c r="A825" s="15"/>
      <c r="B825" s="15"/>
      <c r="C825" s="15"/>
      <c r="D825" s="15"/>
      <c r="E825" s="15"/>
      <c r="F825" s="15"/>
      <c r="G825" s="15"/>
      <c r="H825" s="15"/>
      <c r="I825" s="15"/>
      <c r="J825" s="80" t="s">
        <v>381</v>
      </c>
      <c r="K825" s="81"/>
      <c r="L825" s="81"/>
      <c r="M825" s="81"/>
      <c r="N825" s="81"/>
      <c r="O825" s="81"/>
      <c r="P825" s="81"/>
      <c r="Q825" s="81"/>
      <c r="R825" s="81"/>
      <c r="S825" s="81"/>
      <c r="T825" s="81"/>
      <c r="U825" s="81"/>
      <c r="V825" s="82"/>
      <c r="W825" s="1174"/>
      <c r="X825" s="1174"/>
      <c r="Y825" s="1174"/>
      <c r="Z825" s="1174"/>
      <c r="AA825" s="1174"/>
      <c r="AB825" s="1174"/>
      <c r="AC825" s="1174"/>
      <c r="AD825" s="15"/>
      <c r="AE825" s="15"/>
      <c r="AF825" s="15"/>
      <c r="AG825" s="15"/>
      <c r="AH825" s="15"/>
      <c r="AI825" s="15"/>
      <c r="AJ825" s="15"/>
      <c r="AK825" s="15"/>
      <c r="AL825" s="15"/>
      <c r="AM825" s="56"/>
      <c r="AN825" s="56"/>
      <c r="AO825" s="24"/>
      <c r="AP825" s="24"/>
      <c r="AQ825" s="24"/>
      <c r="AR825" s="24"/>
      <c r="AS825" s="24"/>
      <c r="AT825" s="60"/>
      <c r="AU825" s="60"/>
      <c r="AV825" s="60"/>
      <c r="AW825" s="60"/>
      <c r="AX825" s="60"/>
      <c r="AY825" s="60"/>
      <c r="AZ825" s="60"/>
      <c r="BA825" s="60"/>
      <c r="BB825" s="40" t="s">
        <v>776</v>
      </c>
      <c r="BC825" s="562">
        <v>237558</v>
      </c>
      <c r="BD825" s="562">
        <v>273902</v>
      </c>
      <c r="BE825" s="562">
        <v>330400</v>
      </c>
      <c r="BF825" s="562">
        <v>422912</v>
      </c>
      <c r="BG825" s="562">
        <v>471150</v>
      </c>
      <c r="BH825" s="60"/>
      <c r="BI825" s="40" t="s">
        <v>776</v>
      </c>
      <c r="BJ825" s="562">
        <v>207647</v>
      </c>
      <c r="BK825" s="562">
        <v>239415</v>
      </c>
      <c r="BL825" s="562">
        <v>288800</v>
      </c>
      <c r="BM825" s="562">
        <v>369664</v>
      </c>
      <c r="BN825" s="562">
        <v>411829</v>
      </c>
      <c r="BO825" s="111"/>
      <c r="BP825" s="111"/>
      <c r="BQ825" s="111"/>
      <c r="BR825" s="111"/>
      <c r="BS825" s="111"/>
      <c r="BT825" s="111"/>
      <c r="BU825" s="111"/>
      <c r="BV825" s="111"/>
      <c r="BW825" s="111"/>
      <c r="BX825" s="111"/>
      <c r="BY825" s="111"/>
      <c r="BZ825" s="111"/>
      <c r="CA825" s="111"/>
      <c r="CB825" s="111"/>
      <c r="CC825" s="111"/>
      <c r="CD825" s="111"/>
      <c r="CE825" s="111"/>
      <c r="CF825" s="111"/>
      <c r="CG825" s="111"/>
      <c r="CH825" s="111"/>
      <c r="CI825" s="111"/>
      <c r="CJ825" s="111"/>
      <c r="CK825" s="111"/>
      <c r="CL825" s="111"/>
      <c r="CM825" s="111"/>
      <c r="CN825" s="111"/>
      <c r="CO825" s="111"/>
      <c r="CP825" s="111"/>
      <c r="CQ825" s="111"/>
      <c r="CR825" s="111"/>
    </row>
    <row r="826" spans="1:96" s="55" customFormat="1" ht="14.25">
      <c r="A826" s="15"/>
      <c r="B826" s="15"/>
      <c r="C826" s="15"/>
      <c r="D826" s="15"/>
      <c r="E826" s="15"/>
      <c r="F826" s="15"/>
      <c r="G826" s="15"/>
      <c r="H826" s="15"/>
      <c r="I826" s="15"/>
      <c r="J826" s="80" t="s">
        <v>180</v>
      </c>
      <c r="K826" s="81"/>
      <c r="L826" s="81"/>
      <c r="M826" s="1217" t="s">
        <v>1621</v>
      </c>
      <c r="N826" s="1218"/>
      <c r="O826" s="1218"/>
      <c r="P826" s="1218"/>
      <c r="Q826" s="1218"/>
      <c r="R826" s="1218"/>
      <c r="S826" s="1218"/>
      <c r="T826" s="1218"/>
      <c r="U826" s="1218"/>
      <c r="V826" s="1219"/>
      <c r="W826" s="1174">
        <f>102711*0.2</f>
        <v>20542.2</v>
      </c>
      <c r="X826" s="1174"/>
      <c r="Y826" s="1174"/>
      <c r="Z826" s="1174"/>
      <c r="AA826" s="1174"/>
      <c r="AB826" s="1174"/>
      <c r="AC826" s="1174"/>
      <c r="AD826" s="15"/>
      <c r="AE826" s="15"/>
      <c r="AF826" s="15"/>
      <c r="AG826" s="15"/>
      <c r="AH826" s="15"/>
      <c r="AI826" s="15"/>
      <c r="AJ826" s="15"/>
      <c r="AK826" s="15"/>
      <c r="AL826" s="15"/>
      <c r="AM826" s="56">
        <f>IF(AD981&gt;1,0.025,0)</f>
        <v>2.5000000000000001E-2</v>
      </c>
      <c r="AN826" s="56"/>
      <c r="AO826" s="24"/>
      <c r="AP826" s="24"/>
      <c r="AQ826" s="24"/>
      <c r="AR826" s="24"/>
      <c r="AS826" s="24"/>
      <c r="AT826" s="60"/>
      <c r="AU826" s="60"/>
      <c r="AV826" s="60"/>
      <c r="AW826" s="60"/>
      <c r="AX826" s="60"/>
      <c r="AY826" s="60"/>
      <c r="AZ826" s="60"/>
      <c r="BA826" s="60"/>
      <c r="BB826" s="40" t="s">
        <v>777</v>
      </c>
      <c r="BC826" s="560">
        <v>412418</v>
      </c>
      <c r="BD826" s="560">
        <v>475514</v>
      </c>
      <c r="BE826" s="560">
        <v>573600</v>
      </c>
      <c r="BF826" s="560">
        <v>734208</v>
      </c>
      <c r="BG826" s="560">
        <v>817954</v>
      </c>
      <c r="BH826" s="60"/>
      <c r="BI826" s="40" t="s">
        <v>777</v>
      </c>
      <c r="BJ826" s="560">
        <v>363526</v>
      </c>
      <c r="BK826" s="560">
        <v>419142</v>
      </c>
      <c r="BL826" s="560">
        <v>505600</v>
      </c>
      <c r="BM826" s="560">
        <v>647168</v>
      </c>
      <c r="BN826" s="560">
        <v>720986</v>
      </c>
      <c r="BO826" s="111"/>
      <c r="BP826" s="111"/>
      <c r="BQ826" s="111"/>
      <c r="BR826" s="111"/>
      <c r="BS826" s="111"/>
      <c r="BT826" s="111"/>
      <c r="BU826" s="111"/>
      <c r="BV826" s="111"/>
      <c r="BW826" s="111"/>
      <c r="BX826" s="111"/>
      <c r="BY826" s="111"/>
      <c r="BZ826" s="111"/>
      <c r="CA826" s="111"/>
      <c r="CB826" s="111"/>
      <c r="CC826" s="111"/>
      <c r="CD826" s="111"/>
      <c r="CE826" s="111"/>
      <c r="CF826" s="111"/>
      <c r="CG826" s="111"/>
      <c r="CH826" s="111"/>
      <c r="CI826" s="111"/>
      <c r="CJ826" s="111"/>
      <c r="CK826" s="111"/>
      <c r="CL826" s="111"/>
      <c r="CM826" s="111"/>
      <c r="CN826" s="111"/>
      <c r="CO826" s="111"/>
      <c r="CP826" s="111"/>
      <c r="CQ826" s="111"/>
      <c r="CR826" s="111"/>
    </row>
    <row r="827" spans="1:96" s="55" customFormat="1" ht="12.75" customHeight="1">
      <c r="A827" s="15"/>
      <c r="B827" s="15"/>
      <c r="C827" s="15"/>
      <c r="D827" s="15"/>
      <c r="E827" s="15"/>
      <c r="F827" s="15"/>
      <c r="G827" s="15"/>
      <c r="H827" s="15"/>
      <c r="I827" s="15"/>
      <c r="J827" s="80"/>
      <c r="K827" s="81"/>
      <c r="L827" s="81"/>
      <c r="M827" s="81"/>
      <c r="N827" s="81"/>
      <c r="O827" s="81"/>
      <c r="P827" s="81"/>
      <c r="Q827" s="81"/>
      <c r="R827" s="81"/>
      <c r="S827" s="81"/>
      <c r="T827" s="81"/>
      <c r="U827" s="81"/>
      <c r="V827" s="90" t="s">
        <v>370</v>
      </c>
      <c r="W827" s="1205">
        <f>SUM(W822:AC826)</f>
        <v>44749</v>
      </c>
      <c r="X827" s="1206"/>
      <c r="Y827" s="1206"/>
      <c r="Z827" s="1206"/>
      <c r="AA827" s="1206"/>
      <c r="AB827" s="1206"/>
      <c r="AC827" s="1207"/>
      <c r="AD827" s="15"/>
      <c r="AE827" s="15"/>
      <c r="AF827" s="15"/>
      <c r="AG827" s="15"/>
      <c r="AH827" s="15"/>
      <c r="AI827" s="15"/>
      <c r="AJ827" s="15"/>
      <c r="AK827" s="15"/>
      <c r="AL827" s="15"/>
      <c r="AM827" s="56"/>
      <c r="AN827" s="56"/>
      <c r="AO827" s="24"/>
      <c r="AP827" s="24"/>
      <c r="AQ827" s="24"/>
      <c r="AR827" s="24"/>
      <c r="AS827" s="24"/>
      <c r="AT827" s="60"/>
      <c r="AU827" s="60"/>
      <c r="AV827" s="60"/>
      <c r="AW827" s="60"/>
      <c r="AX827" s="60"/>
      <c r="AY827" s="60"/>
      <c r="AZ827" s="60"/>
      <c r="BA827" s="60"/>
      <c r="BB827" s="40" t="s">
        <v>260</v>
      </c>
      <c r="BC827" s="562">
        <v>237558</v>
      </c>
      <c r="BD827" s="562">
        <v>273902</v>
      </c>
      <c r="BE827" s="562">
        <v>330400</v>
      </c>
      <c r="BF827" s="562">
        <v>422912</v>
      </c>
      <c r="BG827" s="562">
        <v>471150</v>
      </c>
      <c r="BH827" s="60"/>
      <c r="BI827" s="40" t="s">
        <v>260</v>
      </c>
      <c r="BJ827" s="562">
        <v>207647</v>
      </c>
      <c r="BK827" s="562">
        <v>239415</v>
      </c>
      <c r="BL827" s="562">
        <v>288800</v>
      </c>
      <c r="BM827" s="562">
        <v>369664</v>
      </c>
      <c r="BN827" s="562">
        <v>411829</v>
      </c>
      <c r="BO827" s="111"/>
      <c r="BP827" s="111"/>
      <c r="BQ827" s="111"/>
      <c r="BR827" s="111"/>
      <c r="BS827" s="111"/>
      <c r="BT827" s="111"/>
      <c r="BU827" s="111"/>
      <c r="BV827" s="111"/>
      <c r="BW827" s="111"/>
      <c r="BX827" s="111"/>
      <c r="BY827" s="111"/>
      <c r="BZ827" s="111"/>
      <c r="CA827" s="111"/>
      <c r="CB827" s="111"/>
      <c r="CC827" s="111"/>
      <c r="CD827" s="111"/>
      <c r="CE827" s="111"/>
      <c r="CF827" s="111"/>
      <c r="CG827" s="111"/>
      <c r="CH827" s="111"/>
      <c r="CI827" s="111"/>
      <c r="CJ827" s="111"/>
      <c r="CK827" s="111"/>
      <c r="CL827" s="111"/>
      <c r="CM827" s="111"/>
      <c r="CN827" s="111"/>
      <c r="CO827" s="111"/>
      <c r="CP827" s="111"/>
      <c r="CQ827" s="111"/>
      <c r="CR827" s="111"/>
    </row>
    <row r="828" spans="1:96" s="55" customFormat="1" ht="12.75" customHeight="1">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c r="AC828" s="15"/>
      <c r="AD828" s="15"/>
      <c r="AE828" s="15"/>
      <c r="AF828" s="15"/>
      <c r="AG828" s="15"/>
      <c r="AH828" s="15"/>
      <c r="AI828" s="15"/>
      <c r="AJ828" s="15"/>
      <c r="AK828" s="15"/>
      <c r="AL828" s="15"/>
      <c r="AM828" s="56"/>
      <c r="AN828" s="56"/>
      <c r="AO828" s="24"/>
      <c r="AP828" s="24"/>
      <c r="AQ828" s="24"/>
      <c r="AR828" s="24"/>
      <c r="AS828" s="24"/>
      <c r="AT828" s="60"/>
      <c r="AU828" s="60"/>
      <c r="AV828" s="60"/>
      <c r="AW828" s="60"/>
      <c r="AX828" s="60"/>
      <c r="AY828" s="60"/>
      <c r="AZ828" s="60"/>
      <c r="BA828" s="60"/>
      <c r="BB828" s="40" t="s">
        <v>261</v>
      </c>
      <c r="BC828" s="560">
        <v>253663</v>
      </c>
      <c r="BD828" s="560">
        <v>292471</v>
      </c>
      <c r="BE828" s="560">
        <v>352800</v>
      </c>
      <c r="BF828" s="560">
        <v>451584</v>
      </c>
      <c r="BG828" s="560">
        <v>503093</v>
      </c>
      <c r="BH828" s="60"/>
      <c r="BI828" s="40" t="s">
        <v>261</v>
      </c>
      <c r="BJ828" s="560">
        <v>223753</v>
      </c>
      <c r="BK828" s="560">
        <v>257985</v>
      </c>
      <c r="BL828" s="560">
        <v>311200</v>
      </c>
      <c r="BM828" s="560">
        <v>398336</v>
      </c>
      <c r="BN828" s="560">
        <v>443771</v>
      </c>
      <c r="BO828" s="111"/>
      <c r="BP828" s="111"/>
      <c r="BQ828" s="111"/>
      <c r="BR828" s="111"/>
      <c r="BS828" s="111"/>
      <c r="BT828" s="111"/>
      <c r="BU828" s="111"/>
      <c r="BV828" s="111"/>
      <c r="BW828" s="111"/>
      <c r="BX828" s="111"/>
      <c r="BY828" s="111"/>
      <c r="BZ828" s="111"/>
      <c r="CA828" s="111"/>
      <c r="CB828" s="111"/>
      <c r="CC828" s="111"/>
      <c r="CD828" s="111"/>
      <c r="CE828" s="111"/>
      <c r="CF828" s="111"/>
      <c r="CG828" s="111"/>
      <c r="CH828" s="111"/>
      <c r="CI828" s="111"/>
      <c r="CJ828" s="111"/>
      <c r="CK828" s="111"/>
      <c r="CL828" s="111"/>
      <c r="CM828" s="111"/>
      <c r="CN828" s="111"/>
      <c r="CO828" s="111"/>
      <c r="CP828" s="111"/>
      <c r="CQ828" s="111"/>
      <c r="CR828" s="111"/>
    </row>
    <row r="829" spans="1:96" s="55" customFormat="1" ht="12.75" customHeight="1">
      <c r="A829" s="15"/>
      <c r="B829" s="15"/>
      <c r="C829" s="54" t="s">
        <v>372</v>
      </c>
      <c r="D829" s="15"/>
      <c r="E829" s="15"/>
      <c r="F829" s="15"/>
      <c r="G829" s="15"/>
      <c r="H829" s="15"/>
      <c r="I829" s="15"/>
      <c r="J829" s="1202" t="s">
        <v>373</v>
      </c>
      <c r="K829" s="1203"/>
      <c r="L829" s="1203"/>
      <c r="M829" s="1203"/>
      <c r="N829" s="1203"/>
      <c r="O829" s="1203"/>
      <c r="P829" s="1203"/>
      <c r="Q829" s="1203"/>
      <c r="R829" s="1203"/>
      <c r="S829" s="1203"/>
      <c r="T829" s="1203"/>
      <c r="U829" s="1203"/>
      <c r="V829" s="1204"/>
      <c r="W829" s="1226">
        <f>552010*0.2</f>
        <v>110402</v>
      </c>
      <c r="X829" s="1227"/>
      <c r="Y829" s="1227"/>
      <c r="Z829" s="1227"/>
      <c r="AA829" s="1227"/>
      <c r="AB829" s="1227"/>
      <c r="AC829" s="1228"/>
      <c r="AD829" s="15"/>
      <c r="AE829" s="15"/>
      <c r="AF829" s="15"/>
      <c r="AG829" s="15"/>
      <c r="AH829" s="15"/>
      <c r="AI829" s="15"/>
      <c r="AJ829" s="15"/>
      <c r="AK829" s="15"/>
      <c r="AL829" s="15"/>
      <c r="AM829" s="56">
        <f>IF(AD981&gt;1,0.05,0)</f>
        <v>0.05</v>
      </c>
      <c r="AN829" s="56"/>
      <c r="AO829" s="24"/>
      <c r="AP829" s="24"/>
      <c r="AQ829" s="24"/>
      <c r="AR829" s="24"/>
      <c r="AS829" s="24"/>
      <c r="AT829" s="60"/>
      <c r="AU829" s="60"/>
      <c r="AV829" s="60"/>
      <c r="AW829" s="60"/>
      <c r="AX829" s="60"/>
      <c r="AY829" s="60"/>
      <c r="AZ829" s="60"/>
      <c r="BA829" s="60"/>
      <c r="BB829" s="40" t="s">
        <v>262</v>
      </c>
      <c r="BC829" s="561">
        <v>330740</v>
      </c>
      <c r="BD829" s="561">
        <v>381340</v>
      </c>
      <c r="BE829" s="562">
        <v>460000</v>
      </c>
      <c r="BF829" s="561">
        <v>588800</v>
      </c>
      <c r="BG829" s="561">
        <v>655960</v>
      </c>
      <c r="BH829" s="60"/>
      <c r="BI829" s="40" t="s">
        <v>262</v>
      </c>
      <c r="BJ829" s="561">
        <v>284724</v>
      </c>
      <c r="BK829" s="561">
        <v>328284</v>
      </c>
      <c r="BL829" s="561">
        <v>396000</v>
      </c>
      <c r="BM829" s="561">
        <v>506880</v>
      </c>
      <c r="BN829" s="561">
        <v>564696</v>
      </c>
      <c r="BO829" s="111"/>
      <c r="BP829" s="111"/>
      <c r="BQ829" s="111"/>
      <c r="BR829" s="111"/>
      <c r="BS829" s="111"/>
      <c r="BT829" s="111"/>
      <c r="BU829" s="111"/>
      <c r="BV829" s="111"/>
      <c r="BW829" s="111"/>
      <c r="BX829" s="111"/>
      <c r="BY829" s="111"/>
      <c r="BZ829" s="111"/>
      <c r="CA829" s="111"/>
      <c r="CB829" s="111"/>
      <c r="CC829" s="111"/>
      <c r="CD829" s="111"/>
      <c r="CE829" s="111"/>
      <c r="CF829" s="111"/>
      <c r="CG829" s="111"/>
      <c r="CH829" s="111"/>
      <c r="CI829" s="111"/>
      <c r="CJ829" s="111"/>
      <c r="CK829" s="111"/>
      <c r="CL829" s="111"/>
      <c r="CM829" s="111"/>
      <c r="CN829" s="111"/>
      <c r="CO829" s="111"/>
      <c r="CP829" s="111"/>
      <c r="CQ829" s="111"/>
      <c r="CR829" s="111"/>
    </row>
    <row r="830" spans="1:96" s="55" customFormat="1" ht="14.25">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c r="AC830" s="15"/>
      <c r="AD830" s="15"/>
      <c r="AE830" s="15"/>
      <c r="AF830" s="15"/>
      <c r="AG830" s="15"/>
      <c r="AH830" s="15"/>
      <c r="AI830" s="15"/>
      <c r="AJ830" s="15"/>
      <c r="AK830" s="15"/>
      <c r="AL830" s="15"/>
      <c r="AM830" s="134"/>
      <c r="AN830" s="134"/>
      <c r="AO830" s="24"/>
      <c r="AP830" s="24"/>
      <c r="AQ830" s="24"/>
      <c r="AR830" s="24"/>
      <c r="AS830" s="24"/>
      <c r="AT830" s="60"/>
      <c r="AU830" s="60"/>
      <c r="AV830" s="60"/>
      <c r="AW830" s="60"/>
      <c r="AX830" s="60"/>
      <c r="AY830" s="60"/>
      <c r="AZ830" s="60"/>
      <c r="BA830" s="60"/>
      <c r="BB830" s="40" t="s">
        <v>788</v>
      </c>
      <c r="BC830" s="560">
        <v>253663</v>
      </c>
      <c r="BD830" s="560">
        <v>292471</v>
      </c>
      <c r="BE830" s="560">
        <v>352800</v>
      </c>
      <c r="BF830" s="560">
        <v>451584</v>
      </c>
      <c r="BG830" s="560">
        <v>503093</v>
      </c>
      <c r="BH830" s="60"/>
      <c r="BI830" s="40" t="s">
        <v>788</v>
      </c>
      <c r="BJ830" s="560">
        <v>223753</v>
      </c>
      <c r="BK830" s="560">
        <v>257985</v>
      </c>
      <c r="BL830" s="560">
        <v>311200</v>
      </c>
      <c r="BM830" s="560">
        <v>398336</v>
      </c>
      <c r="BN830" s="560">
        <v>443771</v>
      </c>
      <c r="BO830" s="111"/>
      <c r="BP830" s="111"/>
      <c r="BQ830" s="111"/>
      <c r="BR830" s="111"/>
      <c r="BS830" s="111"/>
      <c r="BT830" s="111"/>
      <c r="BU830" s="111"/>
      <c r="BV830" s="111"/>
      <c r="BW830" s="111"/>
      <c r="BX830" s="111"/>
      <c r="BY830" s="111"/>
      <c r="BZ830" s="111"/>
      <c r="CA830" s="111"/>
      <c r="CB830" s="111"/>
      <c r="CC830" s="111"/>
      <c r="CD830" s="111"/>
      <c r="CE830" s="111"/>
      <c r="CF830" s="111"/>
      <c r="CG830" s="111"/>
      <c r="CH830" s="111"/>
      <c r="CI830" s="111"/>
      <c r="CJ830" s="111"/>
      <c r="CK830" s="111"/>
      <c r="CL830" s="111"/>
      <c r="CM830" s="111"/>
      <c r="CN830" s="111"/>
      <c r="CO830" s="111"/>
      <c r="CP830" s="111"/>
      <c r="CQ830" s="111"/>
      <c r="CR830" s="111"/>
    </row>
    <row r="831" spans="1:96" s="55" customFormat="1" ht="14.25">
      <c r="A831" s="15"/>
      <c r="B831" s="15"/>
      <c r="C831" s="54" t="s">
        <v>639</v>
      </c>
      <c r="D831" s="15"/>
      <c r="E831" s="15"/>
      <c r="F831" s="15"/>
      <c r="G831" s="15"/>
      <c r="H831" s="15"/>
      <c r="I831" s="15"/>
      <c r="J831" s="80" t="s">
        <v>380</v>
      </c>
      <c r="K831" s="81"/>
      <c r="L831" s="81"/>
      <c r="M831" s="81"/>
      <c r="N831" s="81"/>
      <c r="O831" s="81"/>
      <c r="P831" s="81"/>
      <c r="Q831" s="81"/>
      <c r="R831" s="81"/>
      <c r="S831" s="81"/>
      <c r="T831" s="81"/>
      <c r="U831" s="81"/>
      <c r="V831" s="82"/>
      <c r="W831" s="1244">
        <f>268963*0.2</f>
        <v>53792.600000000006</v>
      </c>
      <c r="X831" s="1244"/>
      <c r="Y831" s="1244"/>
      <c r="Z831" s="1244"/>
      <c r="AA831" s="1244"/>
      <c r="AB831" s="1244"/>
      <c r="AC831" s="1244"/>
      <c r="AD831" s="15"/>
      <c r="AE831" s="15"/>
      <c r="AF831" s="15"/>
      <c r="AG831" s="15"/>
      <c r="AH831" s="15"/>
      <c r="AI831" s="15"/>
      <c r="AJ831" s="15"/>
      <c r="AK831" s="15"/>
      <c r="AL831" s="15"/>
      <c r="AM831" s="134"/>
      <c r="AN831" s="134"/>
      <c r="AO831" s="24"/>
      <c r="AP831" s="24"/>
      <c r="AQ831" s="24"/>
      <c r="AR831" s="24"/>
      <c r="AS831" s="24"/>
      <c r="AT831" s="1464"/>
      <c r="AU831" s="1464"/>
      <c r="AV831" s="1464"/>
      <c r="AW831" s="1464"/>
      <c r="AX831" s="1464"/>
      <c r="AY831" s="1464"/>
      <c r="AZ831" s="60"/>
      <c r="BA831" s="60"/>
      <c r="BB831" s="40" t="s">
        <v>789</v>
      </c>
      <c r="BC831" s="561">
        <v>282423</v>
      </c>
      <c r="BD831" s="561">
        <v>325631</v>
      </c>
      <c r="BE831" s="561">
        <v>392800</v>
      </c>
      <c r="BF831" s="561">
        <v>502784</v>
      </c>
      <c r="BG831" s="561">
        <v>560133</v>
      </c>
      <c r="BH831" s="60"/>
      <c r="BI831" s="40" t="s">
        <v>789</v>
      </c>
      <c r="BJ831" s="561">
        <v>234106</v>
      </c>
      <c r="BK831" s="561">
        <v>269922</v>
      </c>
      <c r="BL831" s="561">
        <v>325600</v>
      </c>
      <c r="BM831" s="561">
        <v>416768</v>
      </c>
      <c r="BN831" s="561">
        <v>464306</v>
      </c>
      <c r="BO831" s="111"/>
      <c r="BP831" s="111"/>
      <c r="BQ831" s="111"/>
      <c r="BR831" s="111"/>
      <c r="BS831" s="111"/>
      <c r="BT831" s="111"/>
      <c r="BU831" s="111"/>
      <c r="BV831" s="111"/>
      <c r="BW831" s="111"/>
      <c r="BX831" s="111"/>
      <c r="BY831" s="111"/>
      <c r="BZ831" s="111"/>
      <c r="CA831" s="111"/>
      <c r="CB831" s="111"/>
      <c r="CC831" s="111"/>
      <c r="CD831" s="111"/>
      <c r="CE831" s="111"/>
      <c r="CF831" s="111"/>
      <c r="CG831" s="111"/>
      <c r="CH831" s="111"/>
      <c r="CI831" s="111"/>
      <c r="CJ831" s="111"/>
      <c r="CK831" s="111"/>
      <c r="CL831" s="111"/>
      <c r="CM831" s="111"/>
      <c r="CN831" s="111"/>
      <c r="CO831" s="111"/>
      <c r="CP831" s="111"/>
      <c r="CQ831" s="111"/>
      <c r="CR831" s="111"/>
    </row>
    <row r="832" spans="1:96" s="55" customFormat="1" ht="14.25">
      <c r="A832" s="15"/>
      <c r="B832" s="15"/>
      <c r="C832" s="15"/>
      <c r="D832" s="15"/>
      <c r="E832" s="15"/>
      <c r="F832" s="15"/>
      <c r="G832" s="15"/>
      <c r="H832" s="15"/>
      <c r="I832" s="15"/>
      <c r="J832" s="80" t="s">
        <v>379</v>
      </c>
      <c r="K832" s="81"/>
      <c r="L832" s="81"/>
      <c r="M832" s="81"/>
      <c r="N832" s="81"/>
      <c r="O832" s="81"/>
      <c r="P832" s="81"/>
      <c r="Q832" s="81"/>
      <c r="R832" s="81"/>
      <c r="S832" s="81"/>
      <c r="T832" s="81"/>
      <c r="U832" s="81"/>
      <c r="V832" s="82"/>
      <c r="W832" s="1244"/>
      <c r="X832" s="1244"/>
      <c r="Y832" s="1244"/>
      <c r="Z832" s="1244"/>
      <c r="AA832" s="1244"/>
      <c r="AB832" s="1244"/>
      <c r="AC832" s="1244"/>
      <c r="AD832" s="15"/>
      <c r="AE832" s="15"/>
      <c r="AF832" s="15"/>
      <c r="AG832" s="15"/>
      <c r="AH832" s="15"/>
      <c r="AI832" s="15"/>
      <c r="AJ832" s="15"/>
      <c r="AK832" s="15"/>
      <c r="AL832" s="15"/>
      <c r="AM832" s="134"/>
      <c r="AN832" s="134"/>
      <c r="AO832" s="24"/>
      <c r="AP832" s="24"/>
      <c r="AQ832" s="24"/>
      <c r="AR832" s="24"/>
      <c r="AS832" s="24"/>
      <c r="AT832" s="136"/>
      <c r="AU832" s="136"/>
      <c r="AV832" s="136"/>
      <c r="AW832" s="136"/>
      <c r="AX832" s="136"/>
      <c r="AY832" s="136"/>
      <c r="AZ832" s="60"/>
      <c r="BA832" s="60"/>
      <c r="BB832" s="40" t="s">
        <v>790</v>
      </c>
      <c r="BC832" s="560">
        <v>253663</v>
      </c>
      <c r="BD832" s="560">
        <v>292471</v>
      </c>
      <c r="BE832" s="560">
        <v>352800</v>
      </c>
      <c r="BF832" s="560">
        <v>451584</v>
      </c>
      <c r="BG832" s="560">
        <v>503093</v>
      </c>
      <c r="BH832" s="60"/>
      <c r="BI832" s="40" t="s">
        <v>790</v>
      </c>
      <c r="BJ832" s="560">
        <v>223753</v>
      </c>
      <c r="BK832" s="560">
        <v>257985</v>
      </c>
      <c r="BL832" s="560">
        <v>311200</v>
      </c>
      <c r="BM832" s="560">
        <v>398336</v>
      </c>
      <c r="BN832" s="560">
        <v>443771</v>
      </c>
      <c r="BO832" s="111"/>
      <c r="BP832" s="111"/>
      <c r="BQ832" s="111"/>
      <c r="BR832" s="111"/>
      <c r="BS832" s="111"/>
      <c r="BT832" s="111"/>
      <c r="BU832" s="111"/>
      <c r="BV832" s="111"/>
      <c r="BW832" s="111"/>
      <c r="BX832" s="111"/>
      <c r="BY832" s="111"/>
      <c r="BZ832" s="111"/>
      <c r="CA832" s="111"/>
      <c r="CB832" s="111"/>
      <c r="CC832" s="111"/>
      <c r="CD832" s="111"/>
      <c r="CE832" s="111"/>
      <c r="CF832" s="111"/>
      <c r="CG832" s="111"/>
      <c r="CH832" s="111"/>
      <c r="CI832" s="111"/>
      <c r="CJ832" s="111"/>
      <c r="CK832" s="111"/>
      <c r="CL832" s="111"/>
      <c r="CM832" s="111"/>
      <c r="CN832" s="111"/>
      <c r="CO832" s="111"/>
      <c r="CP832" s="111"/>
      <c r="CQ832" s="111"/>
      <c r="CR832" s="111"/>
    </row>
    <row r="833" spans="1:96" s="55" customFormat="1" ht="14.25">
      <c r="A833" s="15"/>
      <c r="B833" s="15"/>
      <c r="C833" s="15"/>
      <c r="D833" s="15"/>
      <c r="E833" s="15"/>
      <c r="F833" s="15"/>
      <c r="G833" s="15"/>
      <c r="H833" s="15"/>
      <c r="I833" s="15"/>
      <c r="J833" s="80" t="s">
        <v>534</v>
      </c>
      <c r="K833" s="81"/>
      <c r="L833" s="81"/>
      <c r="M833" s="81"/>
      <c r="N833" s="81"/>
      <c r="O833" s="81"/>
      <c r="P833" s="81"/>
      <c r="Q833" s="81"/>
      <c r="R833" s="81"/>
      <c r="S833" s="81"/>
      <c r="T833" s="81"/>
      <c r="U833" s="81"/>
      <c r="V833" s="82"/>
      <c r="W833" s="1244"/>
      <c r="X833" s="1244"/>
      <c r="Y833" s="1244"/>
      <c r="Z833" s="1244"/>
      <c r="AA833" s="1244"/>
      <c r="AB833" s="1244"/>
      <c r="AC833" s="1244"/>
      <c r="AD833" s="15"/>
      <c r="AE833" s="15"/>
      <c r="AF833" s="15"/>
      <c r="AG833" s="15"/>
      <c r="AH833" s="15"/>
      <c r="AI833" s="15"/>
      <c r="AJ833" s="15"/>
      <c r="AK833" s="15"/>
      <c r="AL833" s="15"/>
      <c r="AM833" s="134"/>
      <c r="AN833" s="134"/>
      <c r="AO833" s="24"/>
      <c r="AP833" s="24"/>
      <c r="AQ833" s="24"/>
      <c r="AR833" s="24"/>
      <c r="AS833" s="24"/>
      <c r="AT833" s="136"/>
      <c r="AU833" s="136"/>
      <c r="AV833" s="136"/>
      <c r="AW833" s="136"/>
      <c r="AX833" s="136"/>
      <c r="AY833" s="136"/>
      <c r="AZ833" s="60"/>
      <c r="BA833" s="60"/>
      <c r="BB833" s="40" t="s">
        <v>791</v>
      </c>
      <c r="BC833" s="562">
        <v>237558</v>
      </c>
      <c r="BD833" s="562">
        <v>273902</v>
      </c>
      <c r="BE833" s="562">
        <v>330400</v>
      </c>
      <c r="BF833" s="562">
        <v>422912</v>
      </c>
      <c r="BG833" s="562">
        <v>471150</v>
      </c>
      <c r="BH833" s="60"/>
      <c r="BI833" s="40" t="s">
        <v>791</v>
      </c>
      <c r="BJ833" s="562">
        <v>207647</v>
      </c>
      <c r="BK833" s="562">
        <v>239415</v>
      </c>
      <c r="BL833" s="562">
        <v>288800</v>
      </c>
      <c r="BM833" s="562">
        <v>369664</v>
      </c>
      <c r="BN833" s="562">
        <v>411829</v>
      </c>
      <c r="BO833" s="111"/>
      <c r="BP833" s="111"/>
      <c r="BQ833" s="111"/>
      <c r="BR833" s="111"/>
      <c r="BS833" s="111"/>
      <c r="BT833" s="111"/>
      <c r="BU833" s="111"/>
      <c r="BV833" s="111"/>
      <c r="BW833" s="111"/>
      <c r="BX833" s="111"/>
      <c r="BY833" s="111"/>
      <c r="BZ833" s="111"/>
      <c r="CA833" s="111"/>
      <c r="CB833" s="111"/>
      <c r="CC833" s="111"/>
      <c r="CD833" s="111"/>
      <c r="CE833" s="111"/>
      <c r="CF833" s="111"/>
      <c r="CG833" s="111"/>
      <c r="CH833" s="111"/>
      <c r="CI833" s="111"/>
      <c r="CJ833" s="111"/>
      <c r="CK833" s="111"/>
      <c r="CL833" s="111"/>
      <c r="CM833" s="111"/>
      <c r="CN833" s="111"/>
      <c r="CO833" s="111"/>
      <c r="CP833" s="111"/>
      <c r="CQ833" s="111"/>
      <c r="CR833" s="111"/>
    </row>
    <row r="834" spans="1:96" s="55" customFormat="1" ht="12.75" customHeight="1">
      <c r="A834" s="15"/>
      <c r="B834" s="15"/>
      <c r="C834" s="15"/>
      <c r="D834" s="15"/>
      <c r="E834" s="15"/>
      <c r="F834" s="15"/>
      <c r="G834" s="15"/>
      <c r="H834" s="15"/>
      <c r="I834" s="15"/>
      <c r="J834" s="102" t="s">
        <v>700</v>
      </c>
      <c r="K834" s="81"/>
      <c r="L834" s="81"/>
      <c r="M834" s="81"/>
      <c r="N834" s="81"/>
      <c r="O834" s="81"/>
      <c r="P834" s="81"/>
      <c r="Q834" s="81"/>
      <c r="R834" s="81"/>
      <c r="S834" s="81"/>
      <c r="T834" s="81"/>
      <c r="U834" s="81"/>
      <c r="V834" s="82"/>
      <c r="W834" s="1244"/>
      <c r="X834" s="1244"/>
      <c r="Y834" s="1244"/>
      <c r="Z834" s="1244"/>
      <c r="AA834" s="1244"/>
      <c r="AB834" s="1244"/>
      <c r="AC834" s="1244"/>
      <c r="AD834" s="15"/>
      <c r="AE834" s="15"/>
      <c r="AF834" s="15"/>
      <c r="AG834" s="15"/>
      <c r="AH834" s="15"/>
      <c r="AI834" s="15"/>
      <c r="AJ834" s="15"/>
      <c r="AK834" s="15"/>
      <c r="AL834" s="15"/>
      <c r="AM834" s="1435">
        <f>SUM(AM801:AM829)</f>
        <v>7.5000000000000011E-2</v>
      </c>
      <c r="AN834" s="1435"/>
      <c r="AO834" s="24"/>
      <c r="AP834" s="24"/>
      <c r="AQ834" s="24"/>
      <c r="BB834" s="40" t="s">
        <v>792</v>
      </c>
      <c r="BC834" s="560">
        <v>237558</v>
      </c>
      <c r="BD834" s="560">
        <v>273902</v>
      </c>
      <c r="BE834" s="560">
        <v>330400</v>
      </c>
      <c r="BF834" s="560">
        <v>422912</v>
      </c>
      <c r="BG834" s="560">
        <v>471150</v>
      </c>
      <c r="BH834" s="60"/>
      <c r="BI834" s="40" t="s">
        <v>792</v>
      </c>
      <c r="BJ834" s="560">
        <v>207647</v>
      </c>
      <c r="BK834" s="560">
        <v>239415</v>
      </c>
      <c r="BL834" s="560">
        <v>288800</v>
      </c>
      <c r="BM834" s="560">
        <v>369664</v>
      </c>
      <c r="BN834" s="560">
        <v>411829</v>
      </c>
      <c r="BO834" s="111"/>
      <c r="BP834" s="111"/>
      <c r="BQ834" s="111"/>
      <c r="BR834" s="111"/>
      <c r="BS834" s="111"/>
      <c r="BT834" s="111"/>
      <c r="BU834" s="111"/>
      <c r="BV834" s="111"/>
      <c r="BW834" s="111"/>
      <c r="BX834" s="111"/>
      <c r="BY834" s="111"/>
      <c r="BZ834" s="111"/>
      <c r="CA834" s="111"/>
      <c r="CB834" s="111"/>
      <c r="CC834" s="111"/>
      <c r="CD834" s="111"/>
      <c r="CE834" s="111"/>
      <c r="CF834" s="111"/>
      <c r="CG834" s="111"/>
      <c r="CH834" s="111"/>
      <c r="CI834" s="111"/>
      <c r="CJ834" s="111"/>
      <c r="CK834" s="111"/>
      <c r="CL834" s="111"/>
      <c r="CM834" s="111"/>
      <c r="CN834" s="111"/>
      <c r="CO834" s="111"/>
      <c r="CP834" s="111"/>
      <c r="CQ834" s="111"/>
      <c r="CR834" s="111"/>
    </row>
    <row r="835" spans="1:96" s="55" customFormat="1" ht="14.25">
      <c r="A835" s="15"/>
      <c r="B835" s="15"/>
      <c r="C835" s="15"/>
      <c r="D835" s="15"/>
      <c r="E835" s="15"/>
      <c r="F835" s="15"/>
      <c r="G835" s="15"/>
      <c r="H835" s="15"/>
      <c r="I835" s="15"/>
      <c r="J835" s="103"/>
      <c r="K835" s="84"/>
      <c r="L835" s="84"/>
      <c r="M835" s="84"/>
      <c r="N835" s="84"/>
      <c r="O835" s="84"/>
      <c r="P835" s="84"/>
      <c r="Q835" s="84"/>
      <c r="R835" s="84"/>
      <c r="S835" s="84"/>
      <c r="T835" s="84"/>
      <c r="U835" s="84"/>
      <c r="V835" s="90" t="s">
        <v>291</v>
      </c>
      <c r="W835" s="1432">
        <f>SUM(W831:AC834)</f>
        <v>53792.600000000006</v>
      </c>
      <c r="X835" s="1432"/>
      <c r="Y835" s="1432"/>
      <c r="Z835" s="1432"/>
      <c r="AA835" s="1432"/>
      <c r="AB835" s="1432"/>
      <c r="AC835" s="1432"/>
      <c r="AD835" s="15"/>
      <c r="AE835" s="15"/>
      <c r="AF835" s="15"/>
      <c r="AG835" s="15"/>
      <c r="AH835" s="15"/>
      <c r="AI835" s="15"/>
      <c r="AJ835" s="15"/>
      <c r="AK835" s="15"/>
      <c r="AL835" s="15"/>
      <c r="AM835" s="56"/>
      <c r="AN835" s="56"/>
      <c r="AO835" s="24"/>
      <c r="AP835" s="24"/>
      <c r="AQ835" s="24"/>
      <c r="BB835" s="40" t="s">
        <v>793</v>
      </c>
      <c r="BC835" s="562">
        <v>237558</v>
      </c>
      <c r="BD835" s="562">
        <v>273902</v>
      </c>
      <c r="BE835" s="562">
        <v>330400</v>
      </c>
      <c r="BF835" s="562">
        <v>422912</v>
      </c>
      <c r="BG835" s="562">
        <v>471150</v>
      </c>
      <c r="BH835" s="60"/>
      <c r="BI835" s="40" t="s">
        <v>793</v>
      </c>
      <c r="BJ835" s="562">
        <v>207647</v>
      </c>
      <c r="BK835" s="562">
        <v>239415</v>
      </c>
      <c r="BL835" s="562">
        <v>288800</v>
      </c>
      <c r="BM835" s="562">
        <v>369664</v>
      </c>
      <c r="BN835" s="562">
        <v>411829</v>
      </c>
      <c r="BO835" s="111"/>
      <c r="BP835" s="111"/>
      <c r="BQ835" s="111"/>
      <c r="BR835" s="111"/>
      <c r="BS835" s="111"/>
      <c r="BT835" s="111"/>
      <c r="BU835" s="111"/>
      <c r="BV835" s="111"/>
      <c r="BW835" s="111"/>
      <c r="BX835" s="111"/>
      <c r="BY835" s="111"/>
      <c r="BZ835" s="111"/>
      <c r="CA835" s="111"/>
      <c r="CB835" s="111"/>
      <c r="CC835" s="111"/>
      <c r="CD835" s="111"/>
      <c r="CE835" s="111"/>
      <c r="CF835" s="111"/>
      <c r="CG835" s="111"/>
      <c r="CH835" s="111"/>
      <c r="CI835" s="111"/>
      <c r="CJ835" s="111"/>
      <c r="CK835" s="111"/>
      <c r="CL835" s="111"/>
      <c r="CM835" s="111"/>
      <c r="CN835" s="111"/>
      <c r="CO835" s="111"/>
      <c r="CP835" s="111"/>
      <c r="CQ835" s="111"/>
      <c r="CR835" s="111"/>
    </row>
    <row r="836" spans="1:96" s="55" customFormat="1" ht="12.75" customHeight="1">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c r="AC836" s="15"/>
      <c r="AD836" s="15"/>
      <c r="AE836" s="15"/>
      <c r="AF836" s="15"/>
      <c r="AG836" s="15"/>
      <c r="AH836" s="15"/>
      <c r="AI836" s="15"/>
      <c r="AJ836" s="15"/>
      <c r="AK836" s="15"/>
      <c r="AL836" s="15"/>
      <c r="AM836" s="56"/>
      <c r="AN836" s="56"/>
      <c r="AO836" s="24"/>
      <c r="AP836" s="24"/>
      <c r="AQ836" s="24"/>
      <c r="AR836" s="24"/>
      <c r="AS836" s="24"/>
      <c r="AT836" s="60"/>
      <c r="AU836" s="60"/>
      <c r="AV836" s="60"/>
      <c r="AW836" s="60"/>
      <c r="AX836" s="60"/>
      <c r="AY836" s="60"/>
      <c r="AZ836" s="60"/>
      <c r="BA836" s="60"/>
      <c r="BB836" s="40" t="s">
        <v>794</v>
      </c>
      <c r="BC836" s="560">
        <v>293352</v>
      </c>
      <c r="BD836" s="560">
        <v>338232</v>
      </c>
      <c r="BE836" s="560">
        <v>408000</v>
      </c>
      <c r="BF836" s="560">
        <v>522240</v>
      </c>
      <c r="BG836" s="560">
        <v>581808</v>
      </c>
      <c r="BH836" s="60"/>
      <c r="BI836" s="40" t="s">
        <v>794</v>
      </c>
      <c r="BJ836" s="560">
        <v>253663</v>
      </c>
      <c r="BK836" s="560">
        <v>292471</v>
      </c>
      <c r="BL836" s="560">
        <v>352800</v>
      </c>
      <c r="BM836" s="560">
        <v>451584</v>
      </c>
      <c r="BN836" s="560">
        <v>503093</v>
      </c>
      <c r="BO836" s="111"/>
      <c r="BP836" s="111"/>
      <c r="BQ836" s="111"/>
      <c r="BR836" s="111"/>
      <c r="BS836" s="111"/>
      <c r="BT836" s="111"/>
      <c r="BU836" s="111"/>
      <c r="BV836" s="111"/>
      <c r="BW836" s="111"/>
      <c r="BX836" s="111"/>
      <c r="BY836" s="111"/>
      <c r="BZ836" s="111"/>
      <c r="CA836" s="111"/>
      <c r="CB836" s="111"/>
      <c r="CC836" s="111"/>
      <c r="CD836" s="111"/>
      <c r="CE836" s="111"/>
      <c r="CF836" s="111"/>
      <c r="CG836" s="111"/>
      <c r="CH836" s="111"/>
      <c r="CI836" s="111"/>
      <c r="CJ836" s="111"/>
      <c r="CK836" s="111"/>
      <c r="CL836" s="111"/>
      <c r="CM836" s="111"/>
      <c r="CN836" s="111"/>
      <c r="CO836" s="111"/>
      <c r="CP836" s="111"/>
      <c r="CQ836" s="111"/>
      <c r="CR836" s="111"/>
    </row>
    <row r="837" spans="1:96" ht="12.75" customHeight="1">
      <c r="C837" s="54" t="s">
        <v>374</v>
      </c>
      <c r="J837" s="80" t="s">
        <v>699</v>
      </c>
      <c r="K837" s="81"/>
      <c r="L837" s="81"/>
      <c r="M837" s="81"/>
      <c r="N837" s="81"/>
      <c r="O837" s="81"/>
      <c r="P837" s="81"/>
      <c r="Q837" s="81"/>
      <c r="R837" s="81"/>
      <c r="S837" s="81"/>
      <c r="T837" s="81"/>
      <c r="U837" s="81"/>
      <c r="V837" s="82"/>
      <c r="W837" s="1235">
        <f>1024207*0.2</f>
        <v>204841.40000000002</v>
      </c>
      <c r="X837" s="1236"/>
      <c r="Y837" s="1236"/>
      <c r="Z837" s="1236"/>
      <c r="AA837" s="1236"/>
      <c r="AB837" s="1236"/>
      <c r="AC837" s="1237"/>
      <c r="AM837" s="65"/>
      <c r="AN837" s="65"/>
      <c r="AO837" s="65"/>
      <c r="AP837" s="65"/>
      <c r="AQ837" s="65"/>
      <c r="AR837" s="65"/>
      <c r="AS837" s="65"/>
      <c r="AT837" s="65"/>
      <c r="AU837" s="65"/>
      <c r="AV837" s="65"/>
      <c r="AW837" s="65"/>
      <c r="AX837" s="65"/>
      <c r="AY837" s="65"/>
      <c r="AZ837" s="65"/>
      <c r="BA837" s="65"/>
      <c r="BB837" s="40" t="s">
        <v>117</v>
      </c>
      <c r="BC837" s="562">
        <v>293352</v>
      </c>
      <c r="BD837" s="562">
        <v>338232</v>
      </c>
      <c r="BE837" s="562">
        <v>408000</v>
      </c>
      <c r="BF837" s="562">
        <v>522240</v>
      </c>
      <c r="BG837" s="562">
        <v>581808</v>
      </c>
      <c r="BH837" s="60"/>
      <c r="BI837" s="40" t="s">
        <v>117</v>
      </c>
      <c r="BJ837" s="562">
        <v>253663</v>
      </c>
      <c r="BK837" s="562">
        <v>292471</v>
      </c>
      <c r="BL837" s="562">
        <v>352800</v>
      </c>
      <c r="BM837" s="562">
        <v>451584</v>
      </c>
      <c r="BN837" s="562">
        <v>503093</v>
      </c>
      <c r="BO837" s="65"/>
      <c r="BP837" s="65"/>
      <c r="BQ837" s="65"/>
      <c r="BR837" s="65"/>
      <c r="BS837" s="65"/>
      <c r="BT837" s="65"/>
      <c r="BU837" s="65"/>
      <c r="BV837" s="65"/>
      <c r="BW837" s="65"/>
      <c r="BX837" s="65"/>
      <c r="BY837" s="65"/>
      <c r="BZ837" s="65"/>
      <c r="CA837" s="65"/>
      <c r="CB837" s="65"/>
      <c r="CC837" s="65"/>
      <c r="CD837" s="65"/>
      <c r="CE837" s="65"/>
      <c r="CF837" s="65"/>
      <c r="CG837" s="65"/>
      <c r="CH837" s="65"/>
      <c r="CI837" s="65"/>
      <c r="CJ837" s="65"/>
      <c r="CK837" s="65"/>
      <c r="CL837" s="65"/>
      <c r="CM837" s="65"/>
      <c r="CN837" s="65"/>
      <c r="CO837" s="65"/>
      <c r="CP837" s="65"/>
      <c r="CQ837" s="65"/>
      <c r="CR837" s="65"/>
    </row>
    <row r="838" spans="1:96" ht="12.75" customHeight="1">
      <c r="C838" s="54" t="s">
        <v>375</v>
      </c>
      <c r="J838" s="80" t="s">
        <v>698</v>
      </c>
      <c r="K838" s="81"/>
      <c r="L838" s="81"/>
      <c r="M838" s="81"/>
      <c r="N838" s="81"/>
      <c r="O838" s="81"/>
      <c r="P838" s="81"/>
      <c r="Q838" s="81"/>
      <c r="R838" s="81"/>
      <c r="S838" s="81"/>
      <c r="T838" s="81"/>
      <c r="U838" s="81"/>
      <c r="V838" s="82"/>
      <c r="W838" s="1235"/>
      <c r="X838" s="1236"/>
      <c r="Y838" s="1236"/>
      <c r="Z838" s="1236"/>
      <c r="AA838" s="1236"/>
      <c r="AB838" s="1236"/>
      <c r="AC838" s="1237"/>
      <c r="AM838" s="65"/>
      <c r="AN838" s="65"/>
      <c r="AO838" s="65"/>
      <c r="AP838" s="65"/>
      <c r="AQ838" s="65"/>
      <c r="AR838" s="65"/>
      <c r="AS838" s="65"/>
      <c r="AT838" s="65"/>
      <c r="AU838" s="65"/>
      <c r="AV838" s="65"/>
      <c r="AW838" s="65"/>
      <c r="AX838" s="65"/>
      <c r="AY838" s="65"/>
      <c r="AZ838" s="65"/>
      <c r="BA838" s="65"/>
      <c r="BB838" s="40" t="s">
        <v>118</v>
      </c>
      <c r="BC838" s="560">
        <v>237558</v>
      </c>
      <c r="BD838" s="560">
        <v>273902</v>
      </c>
      <c r="BE838" s="560">
        <v>330400</v>
      </c>
      <c r="BF838" s="560">
        <v>422912</v>
      </c>
      <c r="BG838" s="560">
        <v>471150</v>
      </c>
      <c r="BH838" s="60"/>
      <c r="BI838" s="40" t="s">
        <v>118</v>
      </c>
      <c r="BJ838" s="560">
        <v>207647</v>
      </c>
      <c r="BK838" s="560">
        <v>239415</v>
      </c>
      <c r="BL838" s="560">
        <v>288800</v>
      </c>
      <c r="BM838" s="560">
        <v>369664</v>
      </c>
      <c r="BN838" s="560">
        <v>411829</v>
      </c>
      <c r="BO838" s="65"/>
      <c r="BP838" s="65"/>
      <c r="BQ838" s="65"/>
      <c r="BR838" s="65"/>
      <c r="BS838" s="65"/>
      <c r="BT838" s="65"/>
      <c r="BU838" s="65"/>
      <c r="BV838" s="65"/>
      <c r="BW838" s="65"/>
      <c r="BX838" s="65"/>
      <c r="BY838" s="65"/>
      <c r="BZ838" s="65"/>
      <c r="CA838" s="65"/>
      <c r="CB838" s="65"/>
      <c r="CC838" s="65"/>
      <c r="CD838" s="65"/>
      <c r="CE838" s="65"/>
      <c r="CF838" s="65"/>
      <c r="CG838" s="65"/>
      <c r="CH838" s="65"/>
      <c r="CI838" s="65"/>
      <c r="CJ838" s="65"/>
      <c r="CK838" s="65"/>
      <c r="CL838" s="65"/>
      <c r="CM838" s="65"/>
      <c r="CN838" s="65"/>
      <c r="CO838" s="65"/>
      <c r="CP838" s="65"/>
      <c r="CQ838" s="65"/>
      <c r="CR838" s="65"/>
    </row>
    <row r="839" spans="1:96" ht="12.75" customHeight="1">
      <c r="J839" s="80" t="s">
        <v>180</v>
      </c>
      <c r="K839" s="81"/>
      <c r="L839" s="81"/>
      <c r="M839" s="1423" t="s">
        <v>360</v>
      </c>
      <c r="N839" s="1218"/>
      <c r="O839" s="1218"/>
      <c r="P839" s="1218"/>
      <c r="Q839" s="1218"/>
      <c r="R839" s="1218"/>
      <c r="S839" s="1218"/>
      <c r="T839" s="1218"/>
      <c r="U839" s="1218"/>
      <c r="V839" s="1219"/>
      <c r="W839" s="1235"/>
      <c r="X839" s="1236"/>
      <c r="Y839" s="1236"/>
      <c r="Z839" s="1236"/>
      <c r="AA839" s="1236"/>
      <c r="AB839" s="1236"/>
      <c r="AC839" s="1237"/>
      <c r="AM839" s="65"/>
      <c r="AN839" s="65"/>
      <c r="AO839" s="65"/>
      <c r="AP839" s="65"/>
      <c r="AQ839" s="65"/>
      <c r="AR839" s="65"/>
      <c r="AS839" s="65"/>
      <c r="AT839" s="65"/>
      <c r="AU839" s="65"/>
      <c r="AV839" s="65"/>
      <c r="AW839" s="65"/>
      <c r="AX839" s="65"/>
      <c r="AY839" s="65"/>
      <c r="AZ839" s="65"/>
      <c r="BA839" s="65"/>
      <c r="BB839" s="40" t="s">
        <v>51</v>
      </c>
      <c r="BC839" s="562">
        <v>237558</v>
      </c>
      <c r="BD839" s="562">
        <v>273902</v>
      </c>
      <c r="BE839" s="562">
        <v>330400</v>
      </c>
      <c r="BF839" s="562">
        <v>422912</v>
      </c>
      <c r="BG839" s="562">
        <v>471150</v>
      </c>
      <c r="BH839" s="60"/>
      <c r="BI839" s="40" t="s">
        <v>51</v>
      </c>
      <c r="BJ839" s="562">
        <v>207647</v>
      </c>
      <c r="BK839" s="562">
        <v>239415</v>
      </c>
      <c r="BL839" s="562">
        <v>288800</v>
      </c>
      <c r="BM839" s="562">
        <v>369664</v>
      </c>
      <c r="BN839" s="562">
        <v>411829</v>
      </c>
      <c r="BO839" s="65"/>
      <c r="BP839" s="65"/>
      <c r="BQ839" s="65"/>
      <c r="BR839" s="65"/>
      <c r="BS839" s="65"/>
      <c r="BT839" s="65"/>
      <c r="BU839" s="65"/>
      <c r="BV839" s="65"/>
      <c r="BW839" s="65"/>
      <c r="BX839" s="65"/>
      <c r="BY839" s="65"/>
      <c r="BZ839" s="65"/>
      <c r="CA839" s="65"/>
      <c r="CB839" s="65"/>
      <c r="CC839" s="65"/>
      <c r="CD839" s="65"/>
      <c r="CE839" s="65"/>
      <c r="CF839" s="65"/>
      <c r="CG839" s="65"/>
      <c r="CH839" s="65"/>
      <c r="CI839" s="65"/>
      <c r="CJ839" s="65"/>
      <c r="CK839" s="65"/>
      <c r="CL839" s="65"/>
      <c r="CM839" s="65"/>
      <c r="CN839" s="65"/>
      <c r="CO839" s="65"/>
      <c r="CP839" s="65"/>
      <c r="CQ839" s="65"/>
      <c r="CR839" s="65"/>
    </row>
    <row r="840" spans="1:96" ht="12.75" customHeight="1">
      <c r="J840" s="80"/>
      <c r="K840" s="81"/>
      <c r="L840" s="81"/>
      <c r="M840" s="81"/>
      <c r="N840" s="81"/>
      <c r="O840" s="81"/>
      <c r="P840" s="81"/>
      <c r="Q840" s="81"/>
      <c r="R840" s="81"/>
      <c r="S840" s="81"/>
      <c r="T840" s="81"/>
      <c r="U840" s="81"/>
      <c r="V840" s="90" t="s">
        <v>292</v>
      </c>
      <c r="W840" s="1245">
        <f>SUM(W837:AC839)</f>
        <v>204841.40000000002</v>
      </c>
      <c r="X840" s="1246"/>
      <c r="Y840" s="1246"/>
      <c r="Z840" s="1246"/>
      <c r="AA840" s="1246"/>
      <c r="AB840" s="1246"/>
      <c r="AC840" s="1247"/>
      <c r="AM840" s="65"/>
      <c r="AN840" s="65"/>
      <c r="AO840" s="65"/>
      <c r="AP840" s="65"/>
      <c r="AQ840" s="65"/>
      <c r="AR840" s="65"/>
      <c r="AS840" s="65"/>
      <c r="AT840" s="65"/>
      <c r="AU840" s="65"/>
      <c r="AV840" s="65"/>
      <c r="AW840" s="65"/>
      <c r="AX840" s="65"/>
      <c r="AY840" s="65"/>
      <c r="AZ840" s="65"/>
      <c r="BA840" s="65"/>
      <c r="BB840" s="40" t="s">
        <v>52</v>
      </c>
      <c r="BC840" s="560">
        <v>237558</v>
      </c>
      <c r="BD840" s="560">
        <v>273902</v>
      </c>
      <c r="BE840" s="560">
        <v>330400</v>
      </c>
      <c r="BF840" s="560">
        <v>422912</v>
      </c>
      <c r="BG840" s="560">
        <v>471150</v>
      </c>
      <c r="BH840" s="60"/>
      <c r="BI840" s="40" t="s">
        <v>52</v>
      </c>
      <c r="BJ840" s="560">
        <v>207647</v>
      </c>
      <c r="BK840" s="560">
        <v>239415</v>
      </c>
      <c r="BL840" s="560">
        <v>288800</v>
      </c>
      <c r="BM840" s="560">
        <v>369664</v>
      </c>
      <c r="BN840" s="560">
        <v>411829</v>
      </c>
      <c r="BO840" s="65"/>
      <c r="BP840" s="65"/>
      <c r="BQ840" s="65"/>
      <c r="BR840" s="65"/>
      <c r="BS840" s="65"/>
      <c r="BT840" s="65"/>
      <c r="BU840" s="65"/>
      <c r="BV840" s="65"/>
      <c r="BW840" s="65"/>
      <c r="BX840" s="65"/>
      <c r="BY840" s="65"/>
      <c r="BZ840" s="65"/>
      <c r="CA840" s="65"/>
      <c r="CB840" s="65"/>
      <c r="CC840" s="65"/>
      <c r="CD840" s="65"/>
      <c r="CE840" s="65"/>
      <c r="CF840" s="65"/>
      <c r="CG840" s="65"/>
      <c r="CH840" s="65"/>
      <c r="CI840" s="65"/>
      <c r="CJ840" s="65"/>
      <c r="CK840" s="65"/>
      <c r="CL840" s="65"/>
      <c r="CM840" s="65"/>
      <c r="CN840" s="65"/>
      <c r="CO840" s="65"/>
      <c r="CP840" s="65"/>
      <c r="CQ840" s="65"/>
      <c r="CR840" s="65"/>
    </row>
    <row r="841" spans="1:96" ht="12.75" customHeight="1">
      <c r="J841" s="80"/>
      <c r="K841" s="81"/>
      <c r="L841" s="81"/>
      <c r="M841" s="81"/>
      <c r="N841" s="81"/>
      <c r="O841" s="81"/>
      <c r="P841" s="81"/>
      <c r="Q841" s="81"/>
      <c r="R841" s="81"/>
      <c r="S841" s="81"/>
      <c r="T841" s="81"/>
      <c r="U841" s="81"/>
      <c r="V841" s="90" t="s">
        <v>293</v>
      </c>
      <c r="W841" s="1235">
        <f>261130*0.2</f>
        <v>52226</v>
      </c>
      <c r="X841" s="1236"/>
      <c r="Y841" s="1236"/>
      <c r="Z841" s="1236"/>
      <c r="AA841" s="1236"/>
      <c r="AB841" s="1236"/>
      <c r="AC841" s="1237"/>
      <c r="AM841" s="65"/>
      <c r="AN841" s="65"/>
      <c r="AO841" s="65"/>
      <c r="AP841" s="65"/>
      <c r="AQ841" s="65"/>
      <c r="AR841" s="65"/>
      <c r="AS841" s="65"/>
      <c r="AT841" s="65"/>
      <c r="AU841" s="65"/>
      <c r="AV841" s="65"/>
      <c r="AW841" s="65"/>
      <c r="AX841" s="65"/>
      <c r="AY841" s="65"/>
      <c r="AZ841" s="65"/>
      <c r="BA841" s="65"/>
      <c r="BB841" s="40" t="s">
        <v>53</v>
      </c>
      <c r="BC841" s="562">
        <v>237558</v>
      </c>
      <c r="BD841" s="562">
        <v>273902</v>
      </c>
      <c r="BE841" s="562">
        <v>330400</v>
      </c>
      <c r="BF841" s="562">
        <v>422912</v>
      </c>
      <c r="BG841" s="562">
        <v>471150</v>
      </c>
      <c r="BH841" s="60"/>
      <c r="BI841" s="40" t="s">
        <v>53</v>
      </c>
      <c r="BJ841" s="562">
        <v>207647</v>
      </c>
      <c r="BK841" s="562">
        <v>239415</v>
      </c>
      <c r="BL841" s="562">
        <v>288800</v>
      </c>
      <c r="BM841" s="562">
        <v>369664</v>
      </c>
      <c r="BN841" s="562">
        <v>411829</v>
      </c>
      <c r="BO841" s="65"/>
      <c r="BP841" s="65"/>
      <c r="BQ841" s="65"/>
      <c r="BR841" s="65"/>
      <c r="BS841" s="65"/>
      <c r="BT841" s="65"/>
      <c r="BU841" s="65"/>
      <c r="BV841" s="65"/>
      <c r="BW841" s="65"/>
      <c r="BX841" s="65"/>
      <c r="BY841" s="65"/>
      <c r="BZ841" s="65"/>
      <c r="CA841" s="65"/>
      <c r="CB841" s="65"/>
      <c r="CC841" s="65"/>
      <c r="CD841" s="65"/>
      <c r="CE841" s="65"/>
      <c r="CF841" s="65"/>
      <c r="CG841" s="65"/>
      <c r="CH841" s="65"/>
      <c r="CI841" s="65"/>
      <c r="CJ841" s="65"/>
      <c r="CK841" s="65"/>
      <c r="CL841" s="65"/>
      <c r="CM841" s="65"/>
      <c r="CN841" s="65"/>
      <c r="CO841" s="65"/>
      <c r="CP841" s="65"/>
      <c r="CQ841" s="65"/>
      <c r="CR841" s="65"/>
    </row>
    <row r="842" spans="1:96" ht="12.75" customHeight="1">
      <c r="AM842" s="65"/>
      <c r="AN842" s="65"/>
      <c r="AO842" s="65"/>
      <c r="AP842" s="65"/>
      <c r="AQ842" s="65"/>
      <c r="AR842" s="65"/>
      <c r="AS842" s="65"/>
      <c r="AT842" s="65"/>
      <c r="AU842" s="65"/>
      <c r="AV842" s="65"/>
      <c r="AW842" s="65"/>
      <c r="AX842" s="65"/>
      <c r="AY842" s="65"/>
      <c r="AZ842" s="65"/>
      <c r="BA842" s="65"/>
      <c r="BB842" s="40" t="s">
        <v>54</v>
      </c>
      <c r="BC842" s="560">
        <v>237558</v>
      </c>
      <c r="BD842" s="560">
        <v>273902</v>
      </c>
      <c r="BE842" s="560">
        <v>330400</v>
      </c>
      <c r="BF842" s="560">
        <v>422912</v>
      </c>
      <c r="BG842" s="560">
        <v>471150</v>
      </c>
      <c r="BH842" s="60"/>
      <c r="BI842" s="40" t="s">
        <v>54</v>
      </c>
      <c r="BJ842" s="560">
        <v>207647</v>
      </c>
      <c r="BK842" s="560">
        <v>239415</v>
      </c>
      <c r="BL842" s="560">
        <v>288800</v>
      </c>
      <c r="BM842" s="560">
        <v>369664</v>
      </c>
      <c r="BN842" s="560">
        <v>411829</v>
      </c>
      <c r="BO842" s="65"/>
      <c r="BP842" s="65"/>
      <c r="BQ842" s="65"/>
      <c r="BR842" s="65"/>
      <c r="BS842" s="65"/>
      <c r="BT842" s="65"/>
      <c r="BU842" s="65"/>
      <c r="BV842" s="65"/>
      <c r="BW842" s="65"/>
      <c r="BX842" s="65"/>
      <c r="BY842" s="65"/>
      <c r="BZ842" s="65"/>
      <c r="CA842" s="65"/>
      <c r="CB842" s="65"/>
      <c r="CC842" s="65"/>
      <c r="CD842" s="65"/>
      <c r="CE842" s="65"/>
      <c r="CF842" s="65"/>
      <c r="CG842" s="65"/>
      <c r="CH842" s="65"/>
      <c r="CI842" s="65"/>
      <c r="CJ842" s="65"/>
      <c r="CK842" s="65"/>
      <c r="CL842" s="65"/>
      <c r="CM842" s="65"/>
      <c r="CN842" s="65"/>
      <c r="CO842" s="65"/>
      <c r="CP842" s="65"/>
      <c r="CQ842" s="65"/>
      <c r="CR842" s="65"/>
    </row>
    <row r="843" spans="1:96" ht="12.75" customHeight="1">
      <c r="C843" s="54" t="s">
        <v>435</v>
      </c>
      <c r="J843" s="80" t="s">
        <v>697</v>
      </c>
      <c r="K843" s="81"/>
      <c r="L843" s="81"/>
      <c r="M843" s="81"/>
      <c r="N843" s="81"/>
      <c r="O843" s="81"/>
      <c r="P843" s="81"/>
      <c r="Q843" s="81"/>
      <c r="R843" s="81"/>
      <c r="S843" s="81"/>
      <c r="T843" s="81"/>
      <c r="U843" s="81"/>
      <c r="V843" s="82"/>
      <c r="W843" s="1174">
        <f>107585*0.2</f>
        <v>21517</v>
      </c>
      <c r="X843" s="1174"/>
      <c r="Y843" s="1174"/>
      <c r="Z843" s="1174"/>
      <c r="AA843" s="1174"/>
      <c r="AB843" s="1174"/>
      <c r="AC843" s="1174"/>
      <c r="AM843" s="65"/>
      <c r="AN843" s="65"/>
      <c r="AO843" s="65"/>
      <c r="AP843" s="65"/>
      <c r="AQ843" s="65"/>
      <c r="AR843" s="65"/>
      <c r="AS843" s="65"/>
      <c r="AT843" s="65"/>
      <c r="AU843" s="65"/>
      <c r="AV843" s="65"/>
      <c r="AW843" s="65"/>
      <c r="AX843" s="65"/>
      <c r="AY843" s="65"/>
      <c r="AZ843" s="65"/>
      <c r="BA843" s="65"/>
      <c r="BB843" s="40" t="s">
        <v>138</v>
      </c>
      <c r="BC843" s="562">
        <v>237558</v>
      </c>
      <c r="BD843" s="562">
        <v>273902</v>
      </c>
      <c r="BE843" s="562">
        <v>330400</v>
      </c>
      <c r="BF843" s="562">
        <v>422912</v>
      </c>
      <c r="BG843" s="562">
        <v>471150</v>
      </c>
      <c r="BH843" s="60"/>
      <c r="BI843" s="40" t="s">
        <v>138</v>
      </c>
      <c r="BJ843" s="562">
        <v>207647</v>
      </c>
      <c r="BK843" s="562">
        <v>239415</v>
      </c>
      <c r="BL843" s="562">
        <v>288800</v>
      </c>
      <c r="BM843" s="562">
        <v>369664</v>
      </c>
      <c r="BN843" s="562">
        <v>411829</v>
      </c>
      <c r="BO843" s="65"/>
      <c r="BP843" s="65"/>
      <c r="BQ843" s="65"/>
      <c r="BR843" s="65"/>
      <c r="BS843" s="65"/>
      <c r="BT843" s="65"/>
      <c r="BU843" s="65"/>
      <c r="BV843" s="65"/>
      <c r="BW843" s="65"/>
      <c r="BX843" s="65"/>
      <c r="BY843" s="65"/>
      <c r="BZ843" s="65"/>
      <c r="CA843" s="65"/>
      <c r="CB843" s="65"/>
      <c r="CC843" s="65"/>
      <c r="CD843" s="65"/>
      <c r="CE843" s="65"/>
      <c r="CF843" s="65"/>
      <c r="CG843" s="65"/>
      <c r="CH843" s="65"/>
      <c r="CI843" s="65"/>
      <c r="CJ843" s="65"/>
      <c r="CK843" s="65"/>
      <c r="CL843" s="65"/>
      <c r="CM843" s="65"/>
      <c r="CN843" s="65"/>
      <c r="CO843" s="65"/>
      <c r="CP843" s="65"/>
      <c r="CQ843" s="65"/>
      <c r="CR843" s="65"/>
    </row>
    <row r="844" spans="1:96" ht="12.75" customHeight="1">
      <c r="J844" s="80" t="s">
        <v>598</v>
      </c>
      <c r="K844" s="81"/>
      <c r="L844" s="81"/>
      <c r="M844" s="81"/>
      <c r="N844" s="81"/>
      <c r="O844" s="81"/>
      <c r="P844" s="81"/>
      <c r="Q844" s="81"/>
      <c r="R844" s="81"/>
      <c r="S844" s="81"/>
      <c r="T844" s="81"/>
      <c r="U844" s="81"/>
      <c r="V844" s="82"/>
      <c r="W844" s="1174">
        <f>145689*0.2</f>
        <v>29137.800000000003</v>
      </c>
      <c r="X844" s="1174"/>
      <c r="Y844" s="1174"/>
      <c r="Z844" s="1174"/>
      <c r="AA844" s="1174"/>
      <c r="AB844" s="1174"/>
      <c r="AC844" s="1174"/>
      <c r="AM844" s="65"/>
      <c r="AN844" s="65"/>
      <c r="AO844" s="65"/>
      <c r="AP844" s="65"/>
      <c r="AQ844" s="65"/>
      <c r="AR844" s="65"/>
      <c r="AS844" s="65"/>
      <c r="AT844" s="65"/>
      <c r="AU844" s="65"/>
      <c r="AV844" s="65"/>
      <c r="AW844" s="65"/>
      <c r="AX844" s="65"/>
      <c r="AY844" s="65"/>
      <c r="AZ844" s="65"/>
      <c r="BA844" s="65"/>
      <c r="BB844" s="40" t="s">
        <v>55</v>
      </c>
      <c r="BC844" s="560">
        <v>253663</v>
      </c>
      <c r="BD844" s="560">
        <v>292471</v>
      </c>
      <c r="BE844" s="560">
        <v>352800</v>
      </c>
      <c r="BF844" s="560">
        <v>451584</v>
      </c>
      <c r="BG844" s="560">
        <v>503093</v>
      </c>
      <c r="BH844" s="60"/>
      <c r="BI844" s="40" t="s">
        <v>55</v>
      </c>
      <c r="BJ844" s="560">
        <v>223753</v>
      </c>
      <c r="BK844" s="560">
        <v>257985</v>
      </c>
      <c r="BL844" s="560">
        <v>311200</v>
      </c>
      <c r="BM844" s="560">
        <v>398336</v>
      </c>
      <c r="BN844" s="560">
        <v>443771</v>
      </c>
      <c r="BO844" s="65"/>
      <c r="BP844" s="65"/>
      <c r="BQ844" s="65"/>
      <c r="BR844" s="65"/>
      <c r="BS844" s="65"/>
      <c r="BT844" s="65"/>
      <c r="BU844" s="65"/>
      <c r="BV844" s="65"/>
      <c r="BW844" s="65"/>
      <c r="BX844" s="65"/>
      <c r="BY844" s="65"/>
      <c r="BZ844" s="65"/>
      <c r="CA844" s="65"/>
      <c r="CB844" s="65"/>
      <c r="CC844" s="65"/>
      <c r="CD844" s="65"/>
      <c r="CE844" s="65"/>
      <c r="CF844" s="65"/>
      <c r="CG844" s="65"/>
      <c r="CH844" s="65"/>
      <c r="CI844" s="65"/>
      <c r="CJ844" s="65"/>
      <c r="CK844" s="65"/>
      <c r="CL844" s="65"/>
      <c r="CM844" s="65"/>
      <c r="CN844" s="65"/>
      <c r="CO844" s="65"/>
      <c r="CP844" s="65"/>
      <c r="CQ844" s="65"/>
      <c r="CR844" s="65"/>
    </row>
    <row r="845" spans="1:96" ht="12.75" customHeight="1">
      <c r="J845" s="80" t="s">
        <v>597</v>
      </c>
      <c r="K845" s="81"/>
      <c r="L845" s="81"/>
      <c r="M845" s="81"/>
      <c r="N845" s="81"/>
      <c r="O845" s="81"/>
      <c r="P845" s="81"/>
      <c r="Q845" s="81"/>
      <c r="R845" s="81"/>
      <c r="S845" s="81"/>
      <c r="T845" s="81"/>
      <c r="U845" s="81"/>
      <c r="V845" s="82"/>
      <c r="W845" s="1174"/>
      <c r="X845" s="1174"/>
      <c r="Y845" s="1174"/>
      <c r="Z845" s="1174"/>
      <c r="AA845" s="1174"/>
      <c r="AB845" s="1174"/>
      <c r="AC845" s="1174"/>
      <c r="AM845" s="65"/>
      <c r="AN845" s="65"/>
      <c r="AO845" s="65"/>
      <c r="AP845" s="65"/>
      <c r="AQ845" s="65"/>
      <c r="AR845" s="65"/>
      <c r="AS845" s="65"/>
      <c r="AT845" s="65"/>
      <c r="AU845" s="65"/>
      <c r="AV845" s="65"/>
      <c r="AW845" s="65"/>
      <c r="AX845" s="65"/>
      <c r="AY845" s="65"/>
      <c r="AZ845" s="65"/>
      <c r="BA845" s="65"/>
      <c r="BB845" s="40" t="s">
        <v>56</v>
      </c>
      <c r="BC845" s="562">
        <v>237558</v>
      </c>
      <c r="BD845" s="562">
        <v>273902</v>
      </c>
      <c r="BE845" s="562">
        <v>330400</v>
      </c>
      <c r="BF845" s="562">
        <v>422912</v>
      </c>
      <c r="BG845" s="562">
        <v>471150</v>
      </c>
      <c r="BH845" s="60"/>
      <c r="BI845" s="40" t="s">
        <v>56</v>
      </c>
      <c r="BJ845" s="562">
        <v>207647</v>
      </c>
      <c r="BK845" s="562">
        <v>239415</v>
      </c>
      <c r="BL845" s="562">
        <v>288800</v>
      </c>
      <c r="BM845" s="562">
        <v>369664</v>
      </c>
      <c r="BN845" s="562">
        <v>411829</v>
      </c>
      <c r="BO845" s="65"/>
      <c r="BP845" s="65"/>
      <c r="BQ845" s="65"/>
      <c r="BR845" s="65"/>
      <c r="BS845" s="65"/>
      <c r="BT845" s="65"/>
      <c r="BU845" s="65"/>
      <c r="BV845" s="65"/>
      <c r="BW845" s="65"/>
      <c r="BX845" s="65"/>
      <c r="BY845" s="65"/>
      <c r="BZ845" s="65"/>
      <c r="CA845" s="65"/>
      <c r="CB845" s="65"/>
      <c r="CC845" s="65"/>
      <c r="CD845" s="65"/>
      <c r="CE845" s="65"/>
      <c r="CF845" s="65"/>
      <c r="CG845" s="65"/>
      <c r="CH845" s="65"/>
      <c r="CI845" s="65"/>
      <c r="CJ845" s="65"/>
      <c r="CK845" s="65"/>
      <c r="CL845" s="65"/>
      <c r="CM845" s="65"/>
      <c r="CN845" s="65"/>
      <c r="CO845" s="65"/>
      <c r="CP845" s="65"/>
      <c r="CQ845" s="65"/>
      <c r="CR845" s="65"/>
    </row>
    <row r="846" spans="1:96" ht="12.75" customHeight="1">
      <c r="J846" s="80" t="s">
        <v>596</v>
      </c>
      <c r="K846" s="81"/>
      <c r="L846" s="81"/>
      <c r="M846" s="81"/>
      <c r="N846" s="81"/>
      <c r="O846" s="81"/>
      <c r="P846" s="81"/>
      <c r="Q846" s="81"/>
      <c r="R846" s="81"/>
      <c r="S846" s="81"/>
      <c r="T846" s="81"/>
      <c r="U846" s="81"/>
      <c r="V846" s="82"/>
      <c r="W846" s="1174"/>
      <c r="X846" s="1174"/>
      <c r="Y846" s="1174"/>
      <c r="Z846" s="1174"/>
      <c r="AA846" s="1174"/>
      <c r="AB846" s="1174"/>
      <c r="AC846" s="1174"/>
      <c r="AM846" s="65"/>
      <c r="AN846" s="65"/>
      <c r="AO846" s="65"/>
      <c r="AP846" s="65"/>
      <c r="AQ846" s="65"/>
      <c r="AR846" s="65"/>
      <c r="AS846" s="65"/>
      <c r="AT846" s="65"/>
      <c r="AU846" s="65"/>
      <c r="AV846" s="65"/>
      <c r="AW846" s="65"/>
      <c r="AX846" s="65"/>
      <c r="AY846" s="65"/>
      <c r="AZ846" s="65"/>
      <c r="BA846" s="65"/>
      <c r="BB846" s="40" t="s">
        <v>352</v>
      </c>
      <c r="BC846" s="560">
        <v>237558</v>
      </c>
      <c r="BD846" s="560">
        <v>273902</v>
      </c>
      <c r="BE846" s="560">
        <v>330400</v>
      </c>
      <c r="BF846" s="560">
        <v>422912</v>
      </c>
      <c r="BG846" s="560">
        <v>471150</v>
      </c>
      <c r="BH846" s="60"/>
      <c r="BI846" s="40" t="s">
        <v>352</v>
      </c>
      <c r="BJ846" s="560">
        <v>207647</v>
      </c>
      <c r="BK846" s="560">
        <v>239415</v>
      </c>
      <c r="BL846" s="560">
        <v>288800</v>
      </c>
      <c r="BM846" s="560">
        <v>369664</v>
      </c>
      <c r="BN846" s="560">
        <v>411829</v>
      </c>
      <c r="BO846" s="65"/>
      <c r="BP846" s="65"/>
      <c r="BQ846" s="65"/>
      <c r="BR846" s="65"/>
      <c r="BS846" s="65"/>
      <c r="BT846" s="65"/>
      <c r="BU846" s="65"/>
      <c r="BV846" s="65"/>
      <c r="BW846" s="65"/>
      <c r="BX846" s="65"/>
      <c r="BY846" s="65"/>
      <c r="BZ846" s="65"/>
      <c r="CA846" s="65"/>
      <c r="CB846" s="65"/>
      <c r="CC846" s="65"/>
      <c r="CD846" s="65"/>
      <c r="CE846" s="65"/>
      <c r="CF846" s="65"/>
      <c r="CG846" s="65"/>
      <c r="CH846" s="65"/>
      <c r="CI846" s="65"/>
      <c r="CJ846" s="65"/>
      <c r="CK846" s="65"/>
      <c r="CL846" s="65"/>
      <c r="CM846" s="65"/>
      <c r="CN846" s="65"/>
      <c r="CO846" s="65"/>
      <c r="CP846" s="65"/>
      <c r="CQ846" s="65"/>
      <c r="CR846" s="65"/>
    </row>
    <row r="847" spans="1:96" ht="12.75" customHeight="1">
      <c r="J847" s="80" t="s">
        <v>595</v>
      </c>
      <c r="K847" s="81"/>
      <c r="L847" s="81"/>
      <c r="M847" s="81"/>
      <c r="N847" s="81"/>
      <c r="O847" s="81"/>
      <c r="P847" s="81"/>
      <c r="Q847" s="81"/>
      <c r="R847" s="81"/>
      <c r="S847" s="81"/>
      <c r="T847" s="81"/>
      <c r="U847" s="81"/>
      <c r="V847" s="82"/>
      <c r="W847" s="1174"/>
      <c r="X847" s="1174"/>
      <c r="Y847" s="1174"/>
      <c r="Z847" s="1174"/>
      <c r="AA847" s="1174"/>
      <c r="AB847" s="1174"/>
      <c r="AC847" s="1174"/>
      <c r="AM847" s="65"/>
      <c r="AN847" s="65"/>
      <c r="AO847" s="65"/>
      <c r="AP847" s="65"/>
      <c r="AQ847" s="65"/>
      <c r="AR847" s="65"/>
      <c r="AS847" s="65"/>
      <c r="AT847" s="65"/>
      <c r="AU847" s="65"/>
      <c r="AV847" s="65"/>
      <c r="AW847" s="65"/>
      <c r="AX847" s="65"/>
      <c r="AY847" s="65"/>
      <c r="AZ847" s="65"/>
      <c r="BA847" s="65"/>
      <c r="BO847" s="65"/>
      <c r="BP847" s="65"/>
      <c r="BQ847" s="65"/>
      <c r="BR847" s="65"/>
      <c r="BS847" s="65"/>
      <c r="BT847" s="65"/>
      <c r="BU847" s="65"/>
      <c r="BV847" s="65"/>
      <c r="BW847" s="65"/>
      <c r="BX847" s="65"/>
      <c r="BY847" s="65"/>
      <c r="BZ847" s="65"/>
      <c r="CA847" s="65"/>
      <c r="CB847" s="65"/>
      <c r="CC847" s="65"/>
      <c r="CD847" s="65"/>
      <c r="CE847" s="65"/>
      <c r="CF847" s="65"/>
      <c r="CG847" s="65"/>
      <c r="CH847" s="65"/>
      <c r="CI847" s="65"/>
      <c r="CJ847" s="65"/>
      <c r="CK847" s="65"/>
      <c r="CL847" s="65"/>
      <c r="CM847" s="65"/>
      <c r="CN847" s="65"/>
      <c r="CO847" s="65"/>
      <c r="CP847" s="65"/>
      <c r="CQ847" s="65"/>
      <c r="CR847" s="65"/>
    </row>
    <row r="848" spans="1:96" ht="12.75" customHeight="1">
      <c r="J848" s="80" t="s">
        <v>594</v>
      </c>
      <c r="K848" s="81"/>
      <c r="L848" s="81"/>
      <c r="M848" s="81"/>
      <c r="N848" s="81"/>
      <c r="O848" s="81"/>
      <c r="P848" s="81"/>
      <c r="Q848" s="81"/>
      <c r="R848" s="81"/>
      <c r="S848" s="81"/>
      <c r="T848" s="81"/>
      <c r="U848" s="81"/>
      <c r="V848" s="82"/>
      <c r="W848" s="1174"/>
      <c r="X848" s="1174"/>
      <c r="Y848" s="1174"/>
      <c r="Z848" s="1174"/>
      <c r="AA848" s="1174"/>
      <c r="AB848" s="1174"/>
      <c r="AC848" s="1174"/>
      <c r="AM848" s="65"/>
      <c r="AN848" s="65"/>
      <c r="AO848" s="65"/>
      <c r="AP848" s="65"/>
      <c r="AQ848" s="65"/>
      <c r="AR848" s="65"/>
      <c r="AS848" s="65"/>
      <c r="AT848" s="65"/>
      <c r="AU848" s="65"/>
      <c r="AV848" s="65"/>
      <c r="AW848" s="65"/>
      <c r="AX848" s="65"/>
      <c r="AY848" s="65"/>
      <c r="AZ848" s="65"/>
      <c r="BA848" s="65"/>
      <c r="BO848" s="65"/>
      <c r="BP848" s="65"/>
      <c r="BQ848" s="65"/>
      <c r="BR848" s="65"/>
      <c r="BS848" s="65"/>
      <c r="BT848" s="65"/>
      <c r="BU848" s="65"/>
      <c r="BV848" s="65"/>
      <c r="BW848" s="65"/>
      <c r="BX848" s="65"/>
      <c r="BY848" s="65"/>
      <c r="BZ848" s="65"/>
      <c r="CA848" s="65"/>
      <c r="CB848" s="65"/>
      <c r="CC848" s="65"/>
      <c r="CD848" s="65"/>
      <c r="CE848" s="65"/>
      <c r="CF848" s="65"/>
      <c r="CG848" s="65"/>
      <c r="CH848" s="65"/>
      <c r="CI848" s="65"/>
      <c r="CJ848" s="65"/>
      <c r="CK848" s="65"/>
      <c r="CL848" s="65"/>
      <c r="CM848" s="65"/>
      <c r="CN848" s="65"/>
      <c r="CO848" s="65"/>
      <c r="CP848" s="65"/>
      <c r="CQ848" s="65"/>
      <c r="CR848" s="65"/>
    </row>
    <row r="849" spans="3:96" ht="12.75" customHeight="1">
      <c r="J849" s="80" t="s">
        <v>180</v>
      </c>
      <c r="K849" s="81"/>
      <c r="L849" s="81"/>
      <c r="M849" s="1217" t="s">
        <v>1701</v>
      </c>
      <c r="N849" s="1218"/>
      <c r="O849" s="1218"/>
      <c r="P849" s="1218"/>
      <c r="Q849" s="1218"/>
      <c r="R849" s="1218"/>
      <c r="S849" s="1218"/>
      <c r="T849" s="1218"/>
      <c r="U849" s="1218"/>
      <c r="V849" s="1219"/>
      <c r="W849" s="1174">
        <f>412411*0.2</f>
        <v>82482.200000000012</v>
      </c>
      <c r="X849" s="1174"/>
      <c r="Y849" s="1174"/>
      <c r="Z849" s="1174"/>
      <c r="AA849" s="1174"/>
      <c r="AB849" s="1174"/>
      <c r="AC849" s="1174"/>
      <c r="AM849" s="65"/>
      <c r="AN849" s="65"/>
      <c r="AO849" s="65"/>
      <c r="AP849" s="65"/>
      <c r="AQ849" s="65"/>
      <c r="AR849" s="65"/>
      <c r="AS849" s="65"/>
      <c r="AT849" s="65"/>
      <c r="AU849" s="65"/>
      <c r="AV849" s="65"/>
      <c r="AW849" s="65"/>
      <c r="AX849" s="65"/>
      <c r="AY849" s="65"/>
      <c r="AZ849" s="65"/>
      <c r="BA849" s="65"/>
      <c r="BO849" s="65"/>
      <c r="BP849" s="65"/>
      <c r="BQ849" s="65"/>
      <c r="BR849" s="65"/>
      <c r="BS849" s="65"/>
      <c r="BT849" s="65"/>
      <c r="BU849" s="65"/>
      <c r="BV849" s="65"/>
      <c r="BW849" s="65"/>
      <c r="BX849" s="65"/>
      <c r="BY849" s="65"/>
      <c r="BZ849" s="65"/>
      <c r="CA849" s="65"/>
      <c r="CB849" s="65"/>
      <c r="CC849" s="65"/>
      <c r="CD849" s="65"/>
      <c r="CE849" s="65"/>
      <c r="CF849" s="65"/>
      <c r="CG849" s="65"/>
      <c r="CH849" s="65"/>
      <c r="CI849" s="65"/>
      <c r="CJ849" s="65"/>
      <c r="CK849" s="65"/>
      <c r="CL849" s="65"/>
      <c r="CM849" s="65"/>
      <c r="CN849" s="65"/>
      <c r="CO849" s="65"/>
      <c r="CP849" s="65"/>
      <c r="CQ849" s="65"/>
      <c r="CR849" s="65"/>
    </row>
    <row r="850" spans="3:96" ht="12.75" customHeight="1">
      <c r="J850" s="80"/>
      <c r="K850" s="81"/>
      <c r="L850" s="81"/>
      <c r="M850" s="81"/>
      <c r="N850" s="81"/>
      <c r="O850" s="81"/>
      <c r="P850" s="81"/>
      <c r="Q850" s="81"/>
      <c r="R850" s="81"/>
      <c r="S850" s="81"/>
      <c r="T850" s="81"/>
      <c r="U850" s="81"/>
      <c r="V850" s="90" t="s">
        <v>294</v>
      </c>
      <c r="W850" s="1215">
        <f>SUM(W843:AC849)</f>
        <v>133137</v>
      </c>
      <c r="X850" s="1215"/>
      <c r="Y850" s="1215"/>
      <c r="Z850" s="1215"/>
      <c r="AA850" s="1215"/>
      <c r="AB850" s="1215"/>
      <c r="AC850" s="1215"/>
      <c r="AM850" s="65"/>
      <c r="AN850" s="65"/>
      <c r="AO850" s="65"/>
      <c r="AP850" s="65"/>
      <c r="AQ850" s="65"/>
      <c r="AR850" s="65"/>
      <c r="AS850" s="65"/>
      <c r="AT850" s="65"/>
      <c r="AU850" s="65"/>
      <c r="AV850" s="65"/>
      <c r="AW850" s="65"/>
      <c r="AX850" s="65"/>
      <c r="AY850" s="65"/>
      <c r="AZ850" s="65"/>
      <c r="BA850" s="65"/>
      <c r="BH850" s="60"/>
      <c r="BO850" s="65"/>
      <c r="BP850" s="65"/>
      <c r="BQ850" s="65"/>
      <c r="BR850" s="65"/>
      <c r="BS850" s="65"/>
      <c r="BT850" s="65"/>
      <c r="BU850" s="65"/>
      <c r="BV850" s="65"/>
      <c r="BW850" s="65"/>
      <c r="BX850" s="65"/>
      <c r="BY850" s="65"/>
      <c r="BZ850" s="65"/>
      <c r="CA850" s="65"/>
      <c r="CB850" s="65"/>
      <c r="CC850" s="65"/>
      <c r="CD850" s="65"/>
      <c r="CE850" s="65"/>
      <c r="CF850" s="65"/>
      <c r="CG850" s="65"/>
      <c r="CH850" s="65"/>
      <c r="CI850" s="65"/>
      <c r="CJ850" s="65"/>
      <c r="CK850" s="65"/>
      <c r="CL850" s="65"/>
      <c r="CM850" s="65"/>
      <c r="CN850" s="65"/>
      <c r="CO850" s="65"/>
      <c r="CP850" s="65"/>
      <c r="CQ850" s="65"/>
      <c r="CR850" s="65"/>
    </row>
    <row r="851" spans="3:96" ht="12.75" customHeight="1">
      <c r="AM851" s="65"/>
      <c r="AN851" s="65"/>
      <c r="AO851" s="65"/>
      <c r="AP851" s="65"/>
      <c r="AQ851" s="65"/>
      <c r="AR851" s="65"/>
      <c r="AS851" s="65"/>
      <c r="AT851" s="65"/>
      <c r="AU851" s="65"/>
      <c r="AV851" s="65"/>
      <c r="AW851" s="65"/>
      <c r="AX851" s="65"/>
      <c r="AY851" s="65"/>
      <c r="AZ851" s="65"/>
      <c r="BA851" s="65"/>
      <c r="BH851" s="60"/>
      <c r="BO851" s="65"/>
      <c r="BP851" s="65"/>
      <c r="BQ851" s="65"/>
      <c r="BR851" s="65"/>
      <c r="BS851" s="65"/>
      <c r="BT851" s="65"/>
      <c r="BU851" s="65"/>
      <c r="BV851" s="65"/>
      <c r="BW851" s="65"/>
      <c r="BX851" s="65"/>
      <c r="BY851" s="65"/>
      <c r="BZ851" s="65"/>
      <c r="CA851" s="65"/>
      <c r="CB851" s="65"/>
      <c r="CC851" s="65"/>
      <c r="CD851" s="65"/>
      <c r="CE851" s="65"/>
      <c r="CF851" s="65"/>
      <c r="CG851" s="65"/>
      <c r="CH851" s="65"/>
      <c r="CI851" s="65"/>
      <c r="CJ851" s="65"/>
      <c r="CK851" s="65"/>
      <c r="CL851" s="65"/>
      <c r="CM851" s="65"/>
      <c r="CN851" s="65"/>
      <c r="CO851" s="65"/>
      <c r="CP851" s="65"/>
      <c r="CQ851" s="65"/>
      <c r="CR851" s="65"/>
    </row>
    <row r="852" spans="3:96" ht="12.75" customHeight="1">
      <c r="C852" s="54" t="s">
        <v>473</v>
      </c>
      <c r="J852" s="80" t="s">
        <v>180</v>
      </c>
      <c r="K852" s="81"/>
      <c r="L852" s="81"/>
      <c r="M852" s="1423" t="s">
        <v>360</v>
      </c>
      <c r="N852" s="1218"/>
      <c r="O852" s="1218"/>
      <c r="P852" s="1218"/>
      <c r="Q852" s="1218"/>
      <c r="R852" s="1218"/>
      <c r="S852" s="1218"/>
      <c r="T852" s="1218"/>
      <c r="U852" s="1218"/>
      <c r="V852" s="1219"/>
      <c r="W852" s="1226"/>
      <c r="X852" s="1227"/>
      <c r="Y852" s="1227"/>
      <c r="Z852" s="1227"/>
      <c r="AA852" s="1227"/>
      <c r="AB852" s="1227"/>
      <c r="AC852" s="1228"/>
      <c r="AM852" s="65"/>
      <c r="AN852" s="65"/>
      <c r="AO852" s="65"/>
      <c r="AP852" s="65"/>
      <c r="AQ852" s="65"/>
      <c r="AR852" s="65"/>
      <c r="AS852" s="65"/>
      <c r="AT852" s="65"/>
      <c r="AU852" s="65"/>
      <c r="AV852" s="65"/>
      <c r="AW852" s="65"/>
      <c r="AX852" s="65"/>
      <c r="AY852" s="65"/>
      <c r="AZ852" s="65"/>
      <c r="BA852" s="65"/>
      <c r="BB852" s="65"/>
      <c r="BC852" s="65"/>
      <c r="BD852" s="65"/>
      <c r="BE852" s="65"/>
      <c r="BF852" s="65"/>
      <c r="BG852" s="65"/>
      <c r="BH852" s="65"/>
      <c r="BI852" s="65"/>
      <c r="BJ852" s="65"/>
      <c r="BK852" s="65"/>
      <c r="BL852" s="65"/>
      <c r="BM852" s="65"/>
      <c r="BN852" s="65"/>
      <c r="BO852" s="65"/>
      <c r="BP852" s="65"/>
      <c r="BQ852" s="65"/>
      <c r="BR852" s="65"/>
      <c r="BS852" s="65"/>
      <c r="BT852" s="65"/>
      <c r="BU852" s="65"/>
      <c r="BV852" s="65"/>
      <c r="BW852" s="65"/>
      <c r="BX852" s="65"/>
      <c r="BY852" s="65"/>
      <c r="BZ852" s="65"/>
      <c r="CA852" s="65"/>
      <c r="CB852" s="65"/>
      <c r="CC852" s="65"/>
      <c r="CD852" s="65"/>
      <c r="CE852" s="65"/>
      <c r="CF852" s="65"/>
      <c r="CG852" s="65"/>
      <c r="CH852" s="65"/>
      <c r="CI852" s="65"/>
      <c r="CJ852" s="65"/>
      <c r="CK852" s="65"/>
      <c r="CL852" s="65"/>
      <c r="CM852" s="65"/>
      <c r="CN852" s="65"/>
      <c r="CO852" s="65"/>
      <c r="CP852" s="65"/>
      <c r="CQ852" s="65"/>
      <c r="CR852" s="65"/>
    </row>
    <row r="853" spans="3:96" ht="12.75" customHeight="1">
      <c r="J853" s="80" t="s">
        <v>180</v>
      </c>
      <c r="K853" s="81"/>
      <c r="L853" s="81"/>
      <c r="M853" s="1423" t="s">
        <v>360</v>
      </c>
      <c r="N853" s="1218"/>
      <c r="O853" s="1218"/>
      <c r="P853" s="1218"/>
      <c r="Q853" s="1218"/>
      <c r="R853" s="1218"/>
      <c r="S853" s="1218"/>
      <c r="T853" s="1218"/>
      <c r="U853" s="1218"/>
      <c r="V853" s="1219"/>
      <c r="W853" s="1226"/>
      <c r="X853" s="1227"/>
      <c r="Y853" s="1227"/>
      <c r="Z853" s="1227"/>
      <c r="AA853" s="1227"/>
      <c r="AB853" s="1227"/>
      <c r="AC853" s="1228"/>
      <c r="AM853" s="65"/>
      <c r="AN853" s="65"/>
      <c r="AO853" s="65"/>
      <c r="AP853" s="65"/>
      <c r="AQ853" s="65"/>
      <c r="AR853" s="65"/>
      <c r="AS853" s="65"/>
      <c r="AT853" s="65"/>
      <c r="AU853" s="65"/>
      <c r="AV853" s="65"/>
      <c r="AW853" s="65"/>
      <c r="AX853" s="65"/>
      <c r="AY853" s="65"/>
      <c r="AZ853" s="65"/>
      <c r="BA853" s="65"/>
      <c r="BB853" s="65"/>
      <c r="BC853" s="65"/>
      <c r="BD853" s="65"/>
      <c r="BE853" s="65"/>
      <c r="BF853" s="65"/>
      <c r="BG853" s="65"/>
      <c r="BH853" s="65"/>
      <c r="BI853" s="65"/>
      <c r="BJ853" s="65"/>
      <c r="BK853" s="65"/>
      <c r="BL853" s="65"/>
      <c r="BM853" s="65"/>
      <c r="BN853" s="65"/>
      <c r="BO853" s="65"/>
      <c r="BP853" s="65"/>
      <c r="BQ853" s="65"/>
      <c r="BR853" s="65"/>
      <c r="BS853" s="65"/>
      <c r="BT853" s="65"/>
      <c r="BU853" s="65"/>
      <c r="BV853" s="65"/>
      <c r="BW853" s="65"/>
      <c r="BX853" s="65"/>
      <c r="BY853" s="65"/>
      <c r="BZ853" s="65"/>
      <c r="CA853" s="65"/>
      <c r="CB853" s="65"/>
      <c r="CC853" s="65"/>
      <c r="CD853" s="65"/>
      <c r="CE853" s="65"/>
      <c r="CF853" s="65"/>
      <c r="CG853" s="65"/>
      <c r="CH853" s="65"/>
      <c r="CI853" s="65"/>
      <c r="CJ853" s="65"/>
      <c r="CK853" s="65"/>
      <c r="CL853" s="65"/>
      <c r="CM853" s="65"/>
      <c r="CN853" s="65"/>
      <c r="CO853" s="65"/>
      <c r="CP853" s="65"/>
      <c r="CQ853" s="65"/>
      <c r="CR853" s="65"/>
    </row>
    <row r="854" spans="3:96" ht="12.75" customHeight="1">
      <c r="J854" s="80" t="s">
        <v>180</v>
      </c>
      <c r="K854" s="81"/>
      <c r="L854" s="81"/>
      <c r="M854" s="1423" t="s">
        <v>360</v>
      </c>
      <c r="N854" s="1218"/>
      <c r="O854" s="1218"/>
      <c r="P854" s="1218"/>
      <c r="Q854" s="1218"/>
      <c r="R854" s="1218"/>
      <c r="S854" s="1218"/>
      <c r="T854" s="1218"/>
      <c r="U854" s="1218"/>
      <c r="V854" s="1219"/>
      <c r="W854" s="1226"/>
      <c r="X854" s="1227"/>
      <c r="Y854" s="1227"/>
      <c r="Z854" s="1227"/>
      <c r="AA854" s="1227"/>
      <c r="AB854" s="1227"/>
      <c r="AC854" s="1228"/>
      <c r="AL854" s="55"/>
      <c r="AM854" s="65"/>
      <c r="AN854" s="65"/>
      <c r="AO854" s="65"/>
      <c r="AP854" s="65"/>
      <c r="AQ854" s="65"/>
      <c r="AR854" s="65"/>
      <c r="AS854" s="65"/>
      <c r="AT854" s="65"/>
      <c r="AU854" s="65"/>
      <c r="AV854" s="65"/>
      <c r="AW854" s="65"/>
      <c r="AX854" s="65"/>
      <c r="AY854" s="65"/>
      <c r="AZ854" s="65"/>
      <c r="BA854" s="65"/>
      <c r="BB854" s="65"/>
      <c r="BC854" s="65"/>
      <c r="BD854" s="65"/>
      <c r="BE854" s="65"/>
      <c r="BF854" s="65"/>
      <c r="BG854" s="65"/>
      <c r="BH854" s="65"/>
      <c r="BI854" s="65"/>
      <c r="BJ854" s="65"/>
      <c r="BK854" s="65"/>
      <c r="BL854" s="65"/>
      <c r="BM854" s="65"/>
      <c r="BN854" s="65"/>
      <c r="BO854" s="65"/>
      <c r="BP854" s="65"/>
      <c r="BQ854" s="65"/>
      <c r="BR854" s="65"/>
      <c r="BS854" s="65"/>
      <c r="BT854" s="65"/>
      <c r="BU854" s="65"/>
      <c r="BV854" s="65"/>
      <c r="BW854" s="65"/>
      <c r="BX854" s="65"/>
      <c r="BY854" s="65"/>
      <c r="BZ854" s="65"/>
      <c r="CA854" s="65"/>
      <c r="CB854" s="65"/>
      <c r="CC854" s="65"/>
      <c r="CD854" s="65"/>
      <c r="CE854" s="65"/>
      <c r="CF854" s="65"/>
      <c r="CG854" s="65"/>
      <c r="CH854" s="65"/>
      <c r="CI854" s="65"/>
      <c r="CJ854" s="65"/>
      <c r="CK854" s="65"/>
      <c r="CL854" s="65"/>
      <c r="CM854" s="65"/>
      <c r="CN854" s="65"/>
      <c r="CO854" s="65"/>
      <c r="CP854" s="65"/>
      <c r="CQ854" s="65"/>
      <c r="CR854" s="65"/>
    </row>
    <row r="855" spans="3:96" ht="12.75" customHeight="1">
      <c r="J855" s="80" t="s">
        <v>180</v>
      </c>
      <c r="K855" s="81"/>
      <c r="L855" s="81"/>
      <c r="M855" s="1423" t="s">
        <v>360</v>
      </c>
      <c r="N855" s="1218"/>
      <c r="O855" s="1218"/>
      <c r="P855" s="1218"/>
      <c r="Q855" s="1218"/>
      <c r="R855" s="1218"/>
      <c r="S855" s="1218"/>
      <c r="T855" s="1218"/>
      <c r="U855" s="1218"/>
      <c r="V855" s="1219"/>
      <c r="W855" s="1226"/>
      <c r="X855" s="1227"/>
      <c r="Y855" s="1227"/>
      <c r="Z855" s="1227"/>
      <c r="AA855" s="1227"/>
      <c r="AB855" s="1227"/>
      <c r="AC855" s="1228"/>
      <c r="AL855" s="55"/>
      <c r="AM855" s="65"/>
      <c r="AN855" s="65"/>
      <c r="AO855" s="65"/>
      <c r="AP855" s="65"/>
      <c r="AQ855" s="65"/>
      <c r="AR855" s="65"/>
      <c r="AS855" s="65"/>
      <c r="AT855" s="65"/>
      <c r="AU855" s="65"/>
      <c r="AV855" s="65"/>
      <c r="AW855" s="65"/>
      <c r="AX855" s="65"/>
      <c r="AY855" s="65"/>
      <c r="AZ855" s="65"/>
      <c r="BA855" s="65"/>
      <c r="BB855" s="65"/>
      <c r="BC855" s="65"/>
      <c r="BD855" s="65"/>
      <c r="BE855" s="65"/>
      <c r="BF855" s="65"/>
      <c r="BG855" s="65"/>
      <c r="BH855" s="65"/>
      <c r="BI855" s="65"/>
      <c r="BJ855" s="65"/>
      <c r="BK855" s="65"/>
      <c r="BL855" s="65"/>
      <c r="BM855" s="65"/>
      <c r="BN855" s="65"/>
      <c r="BO855" s="65"/>
      <c r="BP855" s="65"/>
      <c r="BQ855" s="65"/>
      <c r="BR855" s="65"/>
      <c r="BS855" s="65"/>
      <c r="BT855" s="65"/>
      <c r="BU855" s="65"/>
      <c r="BV855" s="65"/>
      <c r="BW855" s="65"/>
      <c r="BX855" s="65"/>
      <c r="BY855" s="65"/>
      <c r="BZ855" s="65"/>
      <c r="CA855" s="65"/>
      <c r="CB855" s="65"/>
      <c r="CC855" s="65"/>
      <c r="CD855" s="65"/>
      <c r="CE855" s="65"/>
      <c r="CF855" s="65"/>
      <c r="CG855" s="65"/>
      <c r="CH855" s="65"/>
      <c r="CI855" s="65"/>
      <c r="CJ855" s="65"/>
      <c r="CK855" s="65"/>
      <c r="CL855" s="65"/>
      <c r="CM855" s="65"/>
      <c r="CN855" s="65"/>
      <c r="CO855" s="65"/>
      <c r="CP855" s="65"/>
      <c r="CQ855" s="65"/>
      <c r="CR855" s="65"/>
    </row>
    <row r="856" spans="3:96" ht="12.75" customHeight="1">
      <c r="J856" s="80" t="s">
        <v>180</v>
      </c>
      <c r="K856" s="81"/>
      <c r="L856" s="81"/>
      <c r="M856" s="1423" t="s">
        <v>360</v>
      </c>
      <c r="N856" s="1218"/>
      <c r="O856" s="1218"/>
      <c r="P856" s="1218"/>
      <c r="Q856" s="1218"/>
      <c r="R856" s="1218"/>
      <c r="S856" s="1218"/>
      <c r="T856" s="1218"/>
      <c r="U856" s="1218"/>
      <c r="V856" s="1219"/>
      <c r="W856" s="1226"/>
      <c r="X856" s="1227"/>
      <c r="Y856" s="1227"/>
      <c r="Z856" s="1227"/>
      <c r="AA856" s="1227"/>
      <c r="AB856" s="1227"/>
      <c r="AC856" s="1228"/>
      <c r="AL856" s="55"/>
      <c r="AM856" s="65"/>
      <c r="AN856" s="65"/>
      <c r="AO856" s="65"/>
      <c r="AP856" s="65"/>
      <c r="AQ856" s="65"/>
      <c r="AR856" s="65"/>
      <c r="AS856" s="65"/>
      <c r="AT856" s="65"/>
      <c r="AU856" s="65"/>
      <c r="AV856" s="65"/>
      <c r="AW856" s="65"/>
      <c r="AX856" s="65"/>
      <c r="AY856" s="65"/>
      <c r="AZ856" s="65"/>
      <c r="BA856" s="65"/>
      <c r="BB856" s="65"/>
      <c r="BC856" s="65"/>
      <c r="BD856" s="65"/>
      <c r="BE856" s="65"/>
      <c r="BF856" s="65"/>
      <c r="BG856" s="65"/>
      <c r="BH856" s="65"/>
      <c r="BI856" s="65"/>
      <c r="BJ856" s="65"/>
      <c r="BK856" s="65"/>
      <c r="BL856" s="65"/>
      <c r="BM856" s="65"/>
      <c r="BN856" s="65"/>
      <c r="BO856" s="65"/>
      <c r="BP856" s="65"/>
      <c r="BQ856" s="65"/>
      <c r="BR856" s="65"/>
      <c r="BS856" s="65"/>
      <c r="BT856" s="65"/>
      <c r="BU856" s="65"/>
      <c r="BV856" s="65"/>
      <c r="BW856" s="65"/>
      <c r="BX856" s="65"/>
      <c r="BY856" s="65"/>
      <c r="BZ856" s="65"/>
      <c r="CA856" s="65"/>
      <c r="CB856" s="65"/>
      <c r="CC856" s="65"/>
      <c r="CD856" s="65"/>
      <c r="CE856" s="65"/>
      <c r="CF856" s="65"/>
      <c r="CG856" s="65"/>
      <c r="CH856" s="65"/>
      <c r="CI856" s="65"/>
      <c r="CJ856" s="65"/>
      <c r="CK856" s="65"/>
      <c r="CL856" s="65"/>
      <c r="CM856" s="65"/>
      <c r="CN856" s="65"/>
      <c r="CO856" s="65"/>
      <c r="CP856" s="65"/>
      <c r="CQ856" s="65"/>
      <c r="CR856" s="65"/>
    </row>
    <row r="857" spans="3:96" ht="12.75" customHeight="1">
      <c r="J857" s="80"/>
      <c r="K857" s="81"/>
      <c r="L857" s="81"/>
      <c r="M857" s="81"/>
      <c r="N857" s="81"/>
      <c r="O857" s="81"/>
      <c r="P857" s="81"/>
      <c r="Q857" s="81"/>
      <c r="R857" s="81"/>
      <c r="S857" s="81"/>
      <c r="T857" s="81"/>
      <c r="U857" s="81"/>
      <c r="V857" s="90" t="s">
        <v>295</v>
      </c>
      <c r="W857" s="1205">
        <f>SUM(W852:AC856)</f>
        <v>0</v>
      </c>
      <c r="X857" s="1206"/>
      <c r="Y857" s="1206"/>
      <c r="Z857" s="1206"/>
      <c r="AA857" s="1206"/>
      <c r="AB857" s="1206"/>
      <c r="AC857" s="1207"/>
      <c r="AL857" s="55"/>
      <c r="AM857" s="65"/>
      <c r="AN857" s="65"/>
      <c r="AO857" s="65"/>
      <c r="AP857" s="65"/>
      <c r="AQ857" s="65"/>
      <c r="AR857" s="65"/>
      <c r="AS857" s="65"/>
      <c r="AT857" s="65"/>
      <c r="AU857" s="65"/>
      <c r="AV857" s="65"/>
      <c r="AW857" s="65"/>
      <c r="AX857" s="65"/>
      <c r="AY857" s="65"/>
      <c r="AZ857" s="65"/>
      <c r="BA857" s="65"/>
      <c r="BB857" s="65"/>
      <c r="BC857" s="65"/>
      <c r="BD857" s="65"/>
      <c r="BE857" s="65"/>
      <c r="BF857" s="65"/>
      <c r="BG857" s="65"/>
      <c r="BH857" s="65"/>
      <c r="BI857" s="65"/>
      <c r="BJ857" s="65"/>
      <c r="BK857" s="65"/>
      <c r="BL857" s="65"/>
      <c r="BM857" s="65"/>
      <c r="BN857" s="65"/>
      <c r="BO857" s="65"/>
      <c r="BP857" s="65"/>
      <c r="BQ857" s="65"/>
      <c r="BR857" s="65"/>
      <c r="BS857" s="65"/>
      <c r="BT857" s="65"/>
      <c r="BU857" s="65"/>
      <c r="BV857" s="65"/>
      <c r="BW857" s="65"/>
      <c r="BX857" s="65"/>
      <c r="BY857" s="65"/>
      <c r="BZ857" s="65"/>
      <c r="CA857" s="65"/>
      <c r="CB857" s="65"/>
      <c r="CC857" s="65"/>
      <c r="CD857" s="65"/>
      <c r="CE857" s="65"/>
      <c r="CF857" s="65"/>
      <c r="CG857" s="65"/>
      <c r="CH857" s="65"/>
      <c r="CI857" s="65"/>
      <c r="CJ857" s="65"/>
      <c r="CK857" s="65"/>
      <c r="CL857" s="65"/>
      <c r="CM857" s="65"/>
      <c r="CN857" s="65"/>
      <c r="CO857" s="65"/>
      <c r="CP857" s="65"/>
      <c r="CQ857" s="65"/>
      <c r="CR857" s="65"/>
    </row>
    <row r="858" spans="3:96" ht="12.75" customHeight="1">
      <c r="J858" s="29"/>
      <c r="K858" s="29"/>
      <c r="L858" s="29"/>
      <c r="M858" s="29"/>
      <c r="N858" s="29"/>
      <c r="O858" s="29"/>
      <c r="P858" s="29"/>
      <c r="Q858" s="29"/>
      <c r="R858" s="29"/>
      <c r="S858" s="29"/>
      <c r="T858" s="29"/>
      <c r="U858" s="29"/>
      <c r="V858" s="93"/>
      <c r="W858" s="104"/>
      <c r="X858" s="104"/>
      <c r="Y858" s="104"/>
      <c r="Z858" s="104"/>
      <c r="AA858" s="104"/>
      <c r="AB858" s="104"/>
      <c r="AL858" s="55"/>
      <c r="AM858" s="65"/>
      <c r="AN858" s="65"/>
      <c r="AO858" s="65"/>
      <c r="AP858" s="65"/>
      <c r="AQ858" s="65"/>
      <c r="AR858" s="65"/>
      <c r="AS858" s="65"/>
      <c r="AT858" s="65"/>
      <c r="AU858" s="65"/>
      <c r="AV858" s="65"/>
      <c r="AW858" s="65"/>
      <c r="AX858" s="65"/>
      <c r="AY858" s="65"/>
      <c r="AZ858" s="65"/>
      <c r="BA858" s="65"/>
      <c r="BB858" s="65"/>
      <c r="BC858" s="65"/>
      <c r="BD858" s="65"/>
      <c r="BE858" s="65"/>
      <c r="BF858" s="65"/>
      <c r="BG858" s="65"/>
      <c r="BH858" s="65"/>
      <c r="BI858" s="65"/>
      <c r="BJ858" s="65"/>
      <c r="BK858" s="65"/>
      <c r="BL858" s="65"/>
      <c r="BM858" s="65"/>
      <c r="BN858" s="65"/>
      <c r="BO858" s="65"/>
      <c r="BP858" s="65"/>
      <c r="BQ858" s="65"/>
      <c r="BR858" s="65"/>
      <c r="BS858" s="65"/>
      <c r="BT858" s="65"/>
      <c r="BU858" s="65"/>
      <c r="BV858" s="65"/>
      <c r="BW858" s="65"/>
      <c r="BX858" s="65"/>
      <c r="BY858" s="65"/>
      <c r="BZ858" s="65"/>
      <c r="CA858" s="65"/>
      <c r="CB858" s="65"/>
      <c r="CC858" s="65"/>
      <c r="CD858" s="65"/>
      <c r="CE858" s="65"/>
      <c r="CF858" s="65"/>
      <c r="CG858" s="65"/>
      <c r="CH858" s="65"/>
      <c r="CI858" s="65"/>
      <c r="CJ858" s="65"/>
      <c r="CK858" s="65"/>
      <c r="CL858" s="65"/>
      <c r="CM858" s="65"/>
      <c r="CN858" s="65"/>
      <c r="CO858" s="65"/>
      <c r="CP858" s="65"/>
      <c r="CQ858" s="65"/>
      <c r="CR858" s="65"/>
    </row>
    <row r="859" spans="3:96" ht="12.75" customHeight="1">
      <c r="C859" s="54" t="s">
        <v>194</v>
      </c>
      <c r="J859" s="29"/>
      <c r="K859" s="29"/>
      <c r="L859" s="29"/>
      <c r="M859" s="29"/>
      <c r="N859" s="29"/>
      <c r="O859" s="29"/>
      <c r="P859" s="29"/>
      <c r="Q859" s="29"/>
      <c r="R859" s="29"/>
      <c r="S859" s="29"/>
      <c r="T859" s="29"/>
      <c r="U859" s="29"/>
      <c r="V859" s="93"/>
      <c r="W859" s="104"/>
      <c r="X859" s="104"/>
      <c r="Y859" s="104"/>
      <c r="Z859" s="104"/>
      <c r="AA859" s="104"/>
      <c r="AB859" s="104"/>
      <c r="AL859" s="8"/>
      <c r="AM859" s="65"/>
      <c r="AN859" s="65"/>
      <c r="AO859" s="65"/>
      <c r="AP859" s="65"/>
      <c r="AQ859" s="65"/>
      <c r="AR859" s="65"/>
      <c r="AS859" s="65"/>
      <c r="AT859" s="65"/>
      <c r="AU859" s="65"/>
      <c r="AV859" s="65"/>
      <c r="AW859" s="65"/>
      <c r="AX859" s="65"/>
      <c r="AY859" s="65"/>
      <c r="AZ859" s="65"/>
      <c r="BA859" s="65"/>
      <c r="BB859" s="65"/>
      <c r="BC859" s="65"/>
      <c r="BD859" s="65"/>
      <c r="BE859" s="65"/>
      <c r="BF859" s="65"/>
      <c r="BG859" s="65"/>
      <c r="BH859" s="65"/>
      <c r="BI859" s="65"/>
      <c r="BJ859" s="65"/>
      <c r="BK859" s="65"/>
      <c r="BL859" s="65"/>
      <c r="BM859" s="65"/>
      <c r="BN859" s="65"/>
      <c r="BO859" s="65"/>
      <c r="BP859" s="65"/>
      <c r="BQ859" s="65"/>
      <c r="BR859" s="65"/>
      <c r="BS859" s="65"/>
      <c r="BT859" s="65"/>
      <c r="BU859" s="65"/>
      <c r="BV859" s="65"/>
      <c r="BW859" s="65"/>
      <c r="BX859" s="65"/>
      <c r="BY859" s="65"/>
      <c r="BZ859" s="65"/>
      <c r="CA859" s="65"/>
      <c r="CB859" s="65"/>
      <c r="CC859" s="65"/>
      <c r="CD859" s="65"/>
      <c r="CE859" s="65"/>
      <c r="CF859" s="65"/>
      <c r="CG859" s="65"/>
      <c r="CH859" s="65"/>
      <c r="CI859" s="65"/>
      <c r="CJ859" s="65"/>
      <c r="CK859" s="65"/>
      <c r="CL859" s="65"/>
      <c r="CM859" s="65"/>
      <c r="CN859" s="65"/>
      <c r="CO859" s="65"/>
      <c r="CP859" s="65"/>
      <c r="CQ859" s="65"/>
      <c r="CR859" s="65"/>
    </row>
    <row r="860" spans="3:96" ht="12.75" customHeight="1">
      <c r="J860" s="29"/>
      <c r="K860" s="29"/>
      <c r="L860" s="29"/>
      <c r="M860" s="29"/>
      <c r="N860" s="29"/>
      <c r="O860" s="29"/>
      <c r="P860" s="29"/>
      <c r="Q860" s="29"/>
      <c r="R860" s="29"/>
      <c r="S860" s="29"/>
      <c r="T860" s="29"/>
      <c r="U860" s="29"/>
      <c r="V860" s="93"/>
      <c r="W860" s="104"/>
      <c r="X860" s="104"/>
      <c r="Y860" s="104"/>
      <c r="Z860" s="104"/>
      <c r="AA860" s="104"/>
      <c r="AB860" s="104"/>
      <c r="AL860" s="8"/>
      <c r="AM860" s="65"/>
      <c r="AN860" s="65"/>
      <c r="AO860" s="65"/>
      <c r="AP860" s="65"/>
      <c r="AQ860" s="65"/>
      <c r="AR860" s="65"/>
      <c r="AS860" s="65"/>
      <c r="AT860" s="65"/>
      <c r="AU860" s="65"/>
      <c r="AV860" s="65"/>
      <c r="AW860" s="65"/>
      <c r="AX860" s="65"/>
      <c r="AY860" s="65"/>
      <c r="AZ860" s="65"/>
      <c r="BA860" s="65"/>
      <c r="BB860" s="65"/>
      <c r="BC860" s="65"/>
      <c r="BD860" s="65"/>
      <c r="BE860" s="65"/>
      <c r="BF860" s="65"/>
      <c r="BG860" s="65"/>
      <c r="BH860" s="65"/>
      <c r="BI860" s="65"/>
      <c r="BJ860" s="65"/>
      <c r="BK860" s="65"/>
      <c r="BL860" s="65"/>
      <c r="BM860" s="65"/>
      <c r="BN860" s="65"/>
      <c r="BO860" s="65"/>
      <c r="BP860" s="65"/>
      <c r="BQ860" s="65"/>
      <c r="BR860" s="65"/>
      <c r="BS860" s="65"/>
      <c r="BT860" s="65"/>
      <c r="BU860" s="65"/>
      <c r="BV860" s="65"/>
      <c r="BW860" s="65"/>
      <c r="BX860" s="65"/>
      <c r="BY860" s="65"/>
      <c r="BZ860" s="65"/>
      <c r="CA860" s="65"/>
      <c r="CB860" s="65"/>
      <c r="CC860" s="65"/>
      <c r="CD860" s="65"/>
      <c r="CE860" s="65"/>
      <c r="CF860" s="65"/>
      <c r="CG860" s="65"/>
      <c r="CH860" s="65"/>
      <c r="CI860" s="65"/>
      <c r="CJ860" s="65"/>
      <c r="CK860" s="65"/>
      <c r="CL860" s="65"/>
      <c r="CM860" s="65"/>
      <c r="CN860" s="65"/>
      <c r="CO860" s="65"/>
      <c r="CP860" s="65"/>
      <c r="CQ860" s="65"/>
      <c r="CR860" s="65"/>
    </row>
    <row r="861" spans="3:96" ht="12.75" customHeight="1">
      <c r="E861" s="80"/>
      <c r="F861" s="81"/>
      <c r="G861" s="81"/>
      <c r="H861" s="81"/>
      <c r="I861" s="81"/>
      <c r="J861" s="81"/>
      <c r="K861" s="81"/>
      <c r="L861" s="81"/>
      <c r="M861" s="81"/>
      <c r="N861" s="81"/>
      <c r="O861" s="81"/>
      <c r="P861" s="81"/>
      <c r="Q861" s="81"/>
      <c r="R861" s="81"/>
      <c r="S861" s="81"/>
      <c r="T861" s="81"/>
      <c r="U861" s="81"/>
      <c r="V861" s="81"/>
      <c r="W861" s="81"/>
      <c r="X861" s="81"/>
      <c r="Y861" s="81"/>
      <c r="Z861" s="81"/>
      <c r="AA861" s="81"/>
      <c r="AB861" s="90" t="s">
        <v>296</v>
      </c>
      <c r="AC861" s="1205">
        <f>W827+W835+W840+W841+W850+W857+W829</f>
        <v>599148</v>
      </c>
      <c r="AD861" s="1206"/>
      <c r="AE861" s="1206"/>
      <c r="AF861" s="1206"/>
      <c r="AG861" s="1206"/>
      <c r="AH861" s="1207"/>
      <c r="AL861" s="8"/>
      <c r="AM861" s="65"/>
      <c r="AN861" s="65"/>
      <c r="AO861" s="65"/>
      <c r="AP861" s="65"/>
      <c r="AQ861" s="65"/>
      <c r="AR861" s="65"/>
      <c r="AS861" s="65"/>
      <c r="AT861" s="65"/>
      <c r="AU861" s="65"/>
      <c r="AV861" s="65"/>
      <c r="AW861" s="65"/>
      <c r="AX861" s="65"/>
      <c r="AY861" s="65"/>
      <c r="AZ861" s="65"/>
      <c r="BA861" s="65"/>
      <c r="BB861" s="65"/>
      <c r="BC861" s="65"/>
      <c r="BD861" s="65"/>
      <c r="BE861" s="65"/>
      <c r="BF861" s="65"/>
      <c r="BG861" s="65"/>
      <c r="BH861" s="65"/>
      <c r="BI861" s="65"/>
      <c r="BJ861" s="65"/>
      <c r="BK861" s="65"/>
      <c r="BL861" s="65"/>
      <c r="BM861" s="65"/>
      <c r="BN861" s="65"/>
      <c r="BO861" s="65"/>
      <c r="BP861" s="65"/>
      <c r="BQ861" s="65"/>
      <c r="BR861" s="65"/>
      <c r="BS861" s="65"/>
      <c r="BT861" s="65"/>
      <c r="BU861" s="65"/>
      <c r="BV861" s="65"/>
      <c r="BW861" s="65"/>
      <c r="BX861" s="65"/>
      <c r="BY861" s="65"/>
      <c r="BZ861" s="65"/>
      <c r="CA861" s="65"/>
      <c r="CB861" s="65"/>
      <c r="CC861" s="65"/>
      <c r="CD861" s="65"/>
      <c r="CE861" s="65"/>
      <c r="CF861" s="65"/>
      <c r="CG861" s="65"/>
      <c r="CH861" s="65"/>
      <c r="CI861" s="65"/>
      <c r="CJ861" s="65"/>
      <c r="CK861" s="65"/>
      <c r="CL861" s="65"/>
      <c r="CM861" s="65"/>
      <c r="CN861" s="65"/>
      <c r="CO861" s="65"/>
      <c r="CP861" s="65"/>
      <c r="CQ861" s="65"/>
      <c r="CR861" s="65"/>
    </row>
    <row r="862" spans="3:96" ht="12.75" customHeight="1">
      <c r="E862" s="80"/>
      <c r="F862" s="81"/>
      <c r="G862" s="81"/>
      <c r="H862" s="81"/>
      <c r="I862" s="81"/>
      <c r="J862" s="81"/>
      <c r="K862" s="81"/>
      <c r="L862" s="81"/>
      <c r="M862" s="81"/>
      <c r="N862" s="81"/>
      <c r="O862" s="81"/>
      <c r="P862" s="81"/>
      <c r="Q862" s="81"/>
      <c r="R862" s="81"/>
      <c r="S862" s="81"/>
      <c r="T862" s="81"/>
      <c r="U862" s="81"/>
      <c r="V862" s="81"/>
      <c r="W862" s="81"/>
      <c r="X862" s="81"/>
      <c r="Y862" s="81"/>
      <c r="Z862" s="81"/>
      <c r="AA862" s="81"/>
      <c r="AB862" s="90" t="s">
        <v>587</v>
      </c>
      <c r="AC862" s="1229">
        <f>O778+O758+G734</f>
        <v>87</v>
      </c>
      <c r="AD862" s="1230"/>
      <c r="AE862" s="1230"/>
      <c r="AF862" s="1230"/>
      <c r="AG862" s="1230"/>
      <c r="AH862" s="1231"/>
      <c r="AL862" s="8"/>
      <c r="AM862" s="65"/>
      <c r="AN862" s="65"/>
      <c r="AO862" s="65"/>
      <c r="AP862" s="65"/>
      <c r="AQ862" s="65"/>
      <c r="AR862" s="65"/>
      <c r="AS862" s="65"/>
      <c r="AT862" s="65"/>
      <c r="AU862" s="65"/>
      <c r="AV862" s="65"/>
      <c r="AW862" s="65"/>
      <c r="AX862" s="65"/>
      <c r="AY862" s="65"/>
      <c r="AZ862" s="65"/>
      <c r="BA862" s="65"/>
      <c r="BB862" s="65"/>
      <c r="BC862" s="65"/>
      <c r="BD862" s="65"/>
      <c r="BE862" s="65"/>
      <c r="BF862" s="65"/>
      <c r="BG862" s="65"/>
      <c r="BH862" s="65"/>
      <c r="BI862" s="65"/>
      <c r="BJ862" s="65"/>
      <c r="BK862" s="65"/>
      <c r="BL862" s="65"/>
      <c r="BM862" s="65"/>
      <c r="BN862" s="65"/>
      <c r="BO862" s="65"/>
      <c r="BP862" s="65"/>
      <c r="BQ862" s="65"/>
      <c r="BR862" s="65"/>
      <c r="BS862" s="65"/>
      <c r="BT862" s="65"/>
      <c r="BU862" s="65"/>
      <c r="BV862" s="65"/>
      <c r="BW862" s="65"/>
      <c r="BX862" s="65"/>
      <c r="BY862" s="65"/>
      <c r="BZ862" s="65"/>
      <c r="CA862" s="65"/>
      <c r="CB862" s="65"/>
      <c r="CC862" s="65"/>
      <c r="CD862" s="65"/>
      <c r="CE862" s="65"/>
      <c r="CF862" s="65"/>
      <c r="CG862" s="65"/>
      <c r="CH862" s="65"/>
      <c r="CI862" s="65"/>
      <c r="CJ862" s="65"/>
      <c r="CK862" s="65"/>
      <c r="CL862" s="65"/>
      <c r="CM862" s="65"/>
      <c r="CN862" s="65"/>
      <c r="CO862" s="65"/>
      <c r="CP862" s="65"/>
      <c r="CQ862" s="65"/>
      <c r="CR862" s="65"/>
    </row>
    <row r="863" spans="3:96" ht="12.75" customHeight="1">
      <c r="E863" s="1202" t="s">
        <v>36</v>
      </c>
      <c r="F863" s="1203"/>
      <c r="G863" s="1203"/>
      <c r="H863" s="1203"/>
      <c r="I863" s="1203"/>
      <c r="J863" s="1203"/>
      <c r="K863" s="1203"/>
      <c r="L863" s="1203"/>
      <c r="M863" s="1203"/>
      <c r="N863" s="1203"/>
      <c r="O863" s="1203"/>
      <c r="P863" s="1203"/>
      <c r="Q863" s="1203"/>
      <c r="R863" s="1203"/>
      <c r="S863" s="1203"/>
      <c r="T863" s="1203"/>
      <c r="U863" s="1203"/>
      <c r="V863" s="1203"/>
      <c r="W863" s="1203"/>
      <c r="X863" s="1203"/>
      <c r="Y863" s="1203"/>
      <c r="Z863" s="1203"/>
      <c r="AA863" s="1203"/>
      <c r="AB863" s="1204"/>
      <c r="AC863" s="1207">
        <f>IF(ISERROR((ROUNDDOWN(AC861/AC862,0))),0,(ROUNDDOWN(AC861/AC862,0)))</f>
        <v>6886</v>
      </c>
      <c r="AD863" s="1215"/>
      <c r="AE863" s="1215"/>
      <c r="AF863" s="1215"/>
      <c r="AG863" s="1215"/>
      <c r="AH863" s="1215"/>
      <c r="AL863" s="8"/>
      <c r="AM863" s="65"/>
      <c r="AN863" s="65"/>
      <c r="AO863" s="65"/>
      <c r="AP863" s="65"/>
      <c r="AQ863" s="65"/>
      <c r="AR863" s="65"/>
      <c r="AS863" s="65"/>
      <c r="AT863" s="65"/>
      <c r="AU863" s="65"/>
      <c r="AV863" s="65"/>
      <c r="AW863" s="65"/>
      <c r="AX863" s="65"/>
      <c r="AY863" s="65"/>
      <c r="AZ863" s="65"/>
      <c r="BA863" s="65"/>
      <c r="BB863" s="65"/>
      <c r="BC863" s="65"/>
      <c r="BD863" s="65"/>
      <c r="BE863" s="65"/>
      <c r="BF863" s="65"/>
      <c r="BG863" s="65"/>
      <c r="BH863" s="65"/>
      <c r="BI863" s="65"/>
      <c r="BJ863" s="65"/>
      <c r="BK863" s="65"/>
      <c r="BL863" s="65"/>
      <c r="BM863" s="65"/>
      <c r="BN863" s="65"/>
      <c r="BO863" s="65"/>
      <c r="BP863" s="65"/>
      <c r="BQ863" s="65"/>
      <c r="BR863" s="65"/>
      <c r="BS863" s="65"/>
      <c r="BT863" s="65"/>
      <c r="BU863" s="65"/>
      <c r="BV863" s="65"/>
      <c r="BW863" s="65"/>
      <c r="BX863" s="65"/>
      <c r="BY863" s="65"/>
      <c r="BZ863" s="65"/>
      <c r="CA863" s="65"/>
      <c r="CB863" s="65"/>
      <c r="CC863" s="65"/>
      <c r="CD863" s="65"/>
      <c r="CE863" s="65"/>
      <c r="CF863" s="65"/>
      <c r="CG863" s="65"/>
      <c r="CH863" s="65"/>
      <c r="CI863" s="65"/>
      <c r="CJ863" s="65"/>
      <c r="CK863" s="65"/>
      <c r="CL863" s="65"/>
      <c r="CM863" s="65"/>
      <c r="CN863" s="65"/>
      <c r="CO863" s="65"/>
      <c r="CP863" s="65"/>
      <c r="CQ863" s="65"/>
      <c r="CR863" s="65"/>
    </row>
    <row r="864" spans="3:96" ht="12.75" customHeight="1">
      <c r="D864" s="3"/>
      <c r="E864" s="80"/>
      <c r="F864" s="81"/>
      <c r="G864" s="81"/>
      <c r="H864" s="81"/>
      <c r="I864" s="81"/>
      <c r="J864" s="81"/>
      <c r="K864" s="81"/>
      <c r="L864" s="81"/>
      <c r="M864" s="81"/>
      <c r="N864" s="81"/>
      <c r="O864" s="81"/>
      <c r="P864" s="81"/>
      <c r="Q864" s="81"/>
      <c r="R864" s="81"/>
      <c r="S864" s="81"/>
      <c r="T864" s="81"/>
      <c r="U864" s="81"/>
      <c r="V864" s="81"/>
      <c r="W864" s="81"/>
      <c r="X864" s="81"/>
      <c r="Y864" s="81"/>
      <c r="Z864" s="81"/>
      <c r="AA864" s="81"/>
      <c r="AB864" s="90" t="s">
        <v>871</v>
      </c>
      <c r="AC864" s="1434">
        <f>ROUNDUP(((AC861+AC865+AC866+AC867+AC868+'15 Year Pro Forma'!E35)/12*3),0)</f>
        <v>502626</v>
      </c>
      <c r="AD864" s="1174"/>
      <c r="AE864" s="1174"/>
      <c r="AF864" s="1174"/>
      <c r="AG864" s="1174"/>
      <c r="AH864" s="1174"/>
      <c r="AL864" s="8"/>
      <c r="AM864" s="65"/>
      <c r="AN864" s="65"/>
      <c r="AO864" s="65"/>
      <c r="AP864" s="65"/>
      <c r="AQ864" s="65"/>
      <c r="AR864" s="65"/>
      <c r="AS864" s="65"/>
      <c r="AT864" s="65"/>
      <c r="AU864" s="65"/>
      <c r="AV864" s="65"/>
      <c r="AW864" s="65"/>
      <c r="AX864" s="65"/>
      <c r="AY864" s="65"/>
      <c r="AZ864" s="65"/>
      <c r="BA864" s="65"/>
      <c r="BB864" s="65"/>
      <c r="BC864" s="65"/>
      <c r="BD864" s="65"/>
      <c r="BE864" s="65"/>
      <c r="BF864" s="65"/>
      <c r="BG864" s="65"/>
      <c r="BH864" s="65"/>
      <c r="BI864" s="65"/>
      <c r="BJ864" s="65"/>
      <c r="BK864" s="65"/>
      <c r="BL864" s="65"/>
      <c r="BM864" s="65"/>
      <c r="BN864" s="65"/>
      <c r="BO864" s="65"/>
      <c r="BP864" s="65"/>
      <c r="BQ864" s="65"/>
      <c r="BR864" s="65"/>
      <c r="BS864" s="65"/>
      <c r="BT864" s="65"/>
      <c r="BU864" s="65"/>
      <c r="BV864" s="65"/>
      <c r="BW864" s="65"/>
      <c r="BX864" s="65"/>
      <c r="BY864" s="65"/>
      <c r="BZ864" s="65"/>
      <c r="CA864" s="65"/>
      <c r="CB864" s="65"/>
      <c r="CC864" s="65"/>
      <c r="CD864" s="65"/>
      <c r="CE864" s="65"/>
      <c r="CF864" s="65"/>
      <c r="CG864" s="65"/>
      <c r="CH864" s="65"/>
      <c r="CI864" s="65"/>
      <c r="CJ864" s="65"/>
      <c r="CK864" s="65"/>
      <c r="CL864" s="65"/>
      <c r="CM864" s="65"/>
      <c r="CN864" s="65"/>
      <c r="CO864" s="65"/>
      <c r="CP864" s="65"/>
      <c r="CQ864" s="65"/>
      <c r="CR864" s="65"/>
    </row>
    <row r="865" spans="1:96" ht="12.75" customHeight="1">
      <c r="D865" s="3"/>
      <c r="E865" s="80"/>
      <c r="F865" s="81"/>
      <c r="G865" s="81"/>
      <c r="H865" s="81"/>
      <c r="I865" s="81"/>
      <c r="J865" s="81"/>
      <c r="K865" s="81"/>
      <c r="L865" s="81"/>
      <c r="M865" s="81"/>
      <c r="N865" s="81"/>
      <c r="O865" s="81"/>
      <c r="P865" s="81"/>
      <c r="Q865" s="81"/>
      <c r="R865" s="81"/>
      <c r="S865" s="81"/>
      <c r="T865" s="81"/>
      <c r="U865" s="81"/>
      <c r="V865" s="81"/>
      <c r="W865" s="81"/>
      <c r="X865" s="81"/>
      <c r="Y865" s="81"/>
      <c r="Z865" s="81"/>
      <c r="AA865" s="81"/>
      <c r="AB865" s="90" t="s">
        <v>1473</v>
      </c>
      <c r="AC865" s="1228"/>
      <c r="AD865" s="1174"/>
      <c r="AE865" s="1174"/>
      <c r="AF865" s="1174"/>
      <c r="AG865" s="1174"/>
      <c r="AH865" s="1174"/>
      <c r="AL865" s="8"/>
      <c r="AM865" s="65"/>
      <c r="AN865" s="65"/>
      <c r="AO865" s="65"/>
      <c r="AP865" s="65"/>
      <c r="AQ865" s="65"/>
      <c r="AR865" s="65"/>
      <c r="AS865" s="65"/>
      <c r="AT865" s="65"/>
      <c r="AU865" s="65"/>
      <c r="AV865" s="65"/>
      <c r="AW865" s="65"/>
      <c r="AX865" s="65"/>
      <c r="AY865" s="65"/>
      <c r="AZ865" s="65"/>
      <c r="BA865" s="65"/>
      <c r="BB865" s="65"/>
      <c r="BC865" s="65"/>
      <c r="BD865" s="65"/>
      <c r="BE865" s="65"/>
      <c r="BF865" s="65"/>
      <c r="BG865" s="65"/>
      <c r="BH865" s="65"/>
      <c r="BI865" s="65"/>
      <c r="BJ865" s="65"/>
      <c r="BK865" s="65"/>
      <c r="BL865" s="65"/>
      <c r="BM865" s="65"/>
      <c r="BN865" s="65"/>
      <c r="BO865" s="65"/>
      <c r="BP865" s="65"/>
      <c r="BQ865" s="65"/>
      <c r="BR865" s="65"/>
      <c r="BS865" s="65"/>
      <c r="BT865" s="65"/>
      <c r="BU865" s="65"/>
      <c r="BV865" s="65"/>
      <c r="BW865" s="65"/>
      <c r="BX865" s="65"/>
      <c r="BY865" s="65"/>
      <c r="BZ865" s="65"/>
      <c r="CA865" s="65"/>
      <c r="CB865" s="65"/>
      <c r="CC865" s="65"/>
      <c r="CD865" s="65"/>
      <c r="CE865" s="65"/>
      <c r="CF865" s="65"/>
      <c r="CG865" s="65"/>
      <c r="CH865" s="65"/>
      <c r="CI865" s="65"/>
      <c r="CJ865" s="65"/>
      <c r="CK865" s="65"/>
      <c r="CL865" s="65"/>
      <c r="CM865" s="65"/>
      <c r="CN865" s="65"/>
      <c r="CO865" s="65"/>
      <c r="CP865" s="65"/>
      <c r="CQ865" s="65"/>
      <c r="CR865" s="65"/>
    </row>
    <row r="866" spans="1:96" ht="12.75" customHeight="1">
      <c r="D866" s="3"/>
      <c r="E866" s="80"/>
      <c r="F866" s="81"/>
      <c r="G866" s="81"/>
      <c r="H866" s="81"/>
      <c r="I866" s="81"/>
      <c r="J866" s="81"/>
      <c r="K866" s="81"/>
      <c r="L866" s="81"/>
      <c r="M866" s="81"/>
      <c r="N866" s="81"/>
      <c r="O866" s="81"/>
      <c r="P866" s="81"/>
      <c r="Q866" s="81"/>
      <c r="R866" s="81"/>
      <c r="S866" s="81"/>
      <c r="T866" s="81"/>
      <c r="U866" s="81"/>
      <c r="V866" s="81"/>
      <c r="W866" s="81"/>
      <c r="X866" s="81"/>
      <c r="Y866" s="81"/>
      <c r="Z866" s="81"/>
      <c r="AA866" s="81"/>
      <c r="AB866" s="90" t="s">
        <v>586</v>
      </c>
      <c r="AC866" s="1226"/>
      <c r="AD866" s="1227"/>
      <c r="AE866" s="1227"/>
      <c r="AF866" s="1227"/>
      <c r="AG866" s="1227"/>
      <c r="AH866" s="1228"/>
      <c r="AL866" s="8"/>
      <c r="AM866" s="65"/>
      <c r="AN866" s="65"/>
      <c r="AO866" s="65"/>
      <c r="AP866" s="65"/>
      <c r="AQ866" s="65"/>
      <c r="AR866" s="65"/>
      <c r="AS866" s="65"/>
      <c r="AT866" s="65"/>
      <c r="AU866" s="65"/>
      <c r="AV866" s="65"/>
      <c r="AW866" s="65"/>
      <c r="AX866" s="65"/>
      <c r="AY866" s="65"/>
      <c r="AZ866" s="65"/>
      <c r="BA866" s="65"/>
      <c r="BB866" s="65"/>
      <c r="BC866" s="65"/>
      <c r="BD866" s="65"/>
      <c r="BE866" s="65"/>
      <c r="BF866" s="65"/>
      <c r="BG866" s="65"/>
      <c r="BH866" s="65"/>
      <c r="BI866" s="65"/>
      <c r="BJ866" s="65"/>
      <c r="BK866" s="65"/>
      <c r="BL866" s="65"/>
      <c r="BM866" s="65"/>
      <c r="BN866" s="65"/>
      <c r="BO866" s="65"/>
      <c r="BP866" s="65"/>
      <c r="BQ866" s="65"/>
      <c r="BR866" s="65"/>
      <c r="BS866" s="65"/>
      <c r="BT866" s="65"/>
      <c r="BU866" s="65"/>
      <c r="BV866" s="65"/>
      <c r="BW866" s="65"/>
      <c r="BX866" s="65"/>
      <c r="BY866" s="65"/>
      <c r="BZ866" s="65"/>
      <c r="CA866" s="65"/>
      <c r="CB866" s="65"/>
      <c r="CC866" s="65"/>
      <c r="CD866" s="65"/>
      <c r="CE866" s="65"/>
      <c r="CF866" s="65"/>
      <c r="CG866" s="65"/>
      <c r="CH866" s="65"/>
      <c r="CI866" s="65"/>
      <c r="CJ866" s="65"/>
      <c r="CK866" s="65"/>
      <c r="CL866" s="65"/>
      <c r="CM866" s="65"/>
      <c r="CN866" s="65"/>
      <c r="CO866" s="65"/>
      <c r="CP866" s="65"/>
      <c r="CQ866" s="65"/>
      <c r="CR866" s="65"/>
    </row>
    <row r="867" spans="1:96" ht="12.75" customHeight="1">
      <c r="D867" s="3"/>
      <c r="E867" s="80"/>
      <c r="F867" s="81"/>
      <c r="G867" s="81"/>
      <c r="H867" s="81"/>
      <c r="I867" s="81"/>
      <c r="J867" s="81"/>
      <c r="K867" s="81"/>
      <c r="L867" s="81"/>
      <c r="M867" s="81"/>
      <c r="N867" s="81"/>
      <c r="O867" s="81"/>
      <c r="P867" s="81"/>
      <c r="Q867" s="81"/>
      <c r="R867" s="81"/>
      <c r="S867" s="81"/>
      <c r="T867" s="81"/>
      <c r="U867" s="81"/>
      <c r="V867" s="81"/>
      <c r="W867" s="81"/>
      <c r="X867" s="81"/>
      <c r="Y867" s="81"/>
      <c r="Z867" s="81"/>
      <c r="AA867" s="81"/>
      <c r="AB867" s="90" t="s">
        <v>87</v>
      </c>
      <c r="AC867" s="1226">
        <f>250*AC862</f>
        <v>21750</v>
      </c>
      <c r="AD867" s="1227"/>
      <c r="AE867" s="1227"/>
      <c r="AF867" s="1227"/>
      <c r="AG867" s="1227"/>
      <c r="AH867" s="1228"/>
      <c r="AM867" s="65"/>
      <c r="AN867" s="65"/>
      <c r="AO867" s="65"/>
      <c r="AP867" s="65"/>
      <c r="AQ867" s="65"/>
      <c r="AR867" s="65"/>
      <c r="AS867" s="65"/>
      <c r="AT867" s="65"/>
      <c r="AU867" s="65"/>
      <c r="AV867" s="65"/>
      <c r="AW867" s="65"/>
      <c r="AX867" s="65"/>
      <c r="AY867" s="65"/>
      <c r="AZ867" s="65"/>
      <c r="BA867" s="65"/>
      <c r="BB867" s="65"/>
      <c r="BC867" s="65"/>
      <c r="BD867" s="65"/>
      <c r="BE867" s="65"/>
      <c r="BF867" s="65"/>
      <c r="BG867" s="65"/>
      <c r="BH867" s="65"/>
      <c r="BI867" s="65"/>
      <c r="BJ867" s="65"/>
      <c r="BK867" s="65"/>
      <c r="BL867" s="65"/>
      <c r="BM867" s="65"/>
      <c r="BN867" s="65"/>
      <c r="BO867" s="65"/>
      <c r="BP867" s="65"/>
      <c r="BQ867" s="65"/>
      <c r="BR867" s="65"/>
      <c r="BS867" s="65"/>
      <c r="BT867" s="65"/>
      <c r="BU867" s="65"/>
      <c r="BV867" s="65"/>
      <c r="BW867" s="65"/>
      <c r="BX867" s="65"/>
      <c r="BY867" s="65"/>
      <c r="BZ867" s="65"/>
      <c r="CA867" s="65"/>
      <c r="CB867" s="65"/>
      <c r="CC867" s="65"/>
      <c r="CD867" s="65"/>
      <c r="CE867" s="65"/>
      <c r="CF867" s="65"/>
      <c r="CG867" s="65"/>
      <c r="CH867" s="65"/>
      <c r="CI867" s="65"/>
      <c r="CJ867" s="65"/>
      <c r="CK867" s="65"/>
      <c r="CL867" s="65"/>
      <c r="CM867" s="65"/>
      <c r="CN867" s="65"/>
      <c r="CO867" s="65"/>
      <c r="CP867" s="65"/>
      <c r="CQ867" s="65"/>
      <c r="CR867" s="65"/>
    </row>
    <row r="868" spans="1:96" ht="12.75" customHeight="1">
      <c r="D868" s="3"/>
      <c r="E868" s="80"/>
      <c r="F868" s="81"/>
      <c r="G868" s="81"/>
      <c r="H868" s="81"/>
      <c r="I868" s="81"/>
      <c r="J868" s="81"/>
      <c r="K868" s="81"/>
      <c r="L868" s="81"/>
      <c r="M868" s="81"/>
      <c r="N868" s="81"/>
      <c r="O868" s="81"/>
      <c r="P868" s="81"/>
      <c r="Q868" s="81"/>
      <c r="R868" s="81"/>
      <c r="S868" s="81"/>
      <c r="T868" s="81"/>
      <c r="U868" s="81"/>
      <c r="V868" s="81"/>
      <c r="W868" s="81"/>
      <c r="X868" s="81"/>
      <c r="Y868" s="81"/>
      <c r="Z868" s="81"/>
      <c r="AA868" s="81"/>
      <c r="AB868" s="90" t="s">
        <v>88</v>
      </c>
      <c r="AC868" s="1226"/>
      <c r="AD868" s="1227"/>
      <c r="AE868" s="1227"/>
      <c r="AF868" s="1227"/>
      <c r="AG868" s="1227"/>
      <c r="AH868" s="1228"/>
      <c r="AM868" s="65"/>
      <c r="AN868" s="65"/>
      <c r="AO868" s="65"/>
      <c r="AP868" s="65"/>
      <c r="AQ868" s="65"/>
      <c r="AR868" s="65"/>
      <c r="AS868" s="65"/>
      <c r="AT868" s="65"/>
      <c r="AU868" s="65"/>
      <c r="AV868" s="65"/>
      <c r="AW868" s="65"/>
      <c r="AX868" s="65"/>
      <c r="AY868" s="65"/>
      <c r="AZ868" s="65"/>
      <c r="BA868" s="65"/>
      <c r="BB868" s="65"/>
      <c r="BC868" s="65"/>
      <c r="BD868" s="65"/>
      <c r="BE868" s="65"/>
      <c r="BF868" s="65"/>
      <c r="BG868" s="65"/>
      <c r="BH868" s="65"/>
      <c r="BI868" s="65"/>
      <c r="BJ868" s="65"/>
      <c r="BK868" s="65"/>
      <c r="BL868" s="65"/>
      <c r="BM868" s="65"/>
      <c r="BN868" s="65"/>
      <c r="BO868" s="65"/>
      <c r="BP868" s="65"/>
      <c r="BQ868" s="65"/>
      <c r="BR868" s="65"/>
      <c r="BS868" s="65"/>
      <c r="BT868" s="65"/>
      <c r="BU868" s="65"/>
      <c r="BV868" s="65"/>
      <c r="BW868" s="65"/>
      <c r="BX868" s="65"/>
      <c r="BY868" s="65"/>
      <c r="BZ868" s="65"/>
      <c r="CA868" s="65"/>
      <c r="CB868" s="65"/>
      <c r="CC868" s="65"/>
      <c r="CD868" s="65"/>
      <c r="CE868" s="65"/>
      <c r="CF868" s="65"/>
      <c r="CG868" s="65"/>
      <c r="CH868" s="65"/>
      <c r="CI868" s="65"/>
      <c r="CJ868" s="65"/>
      <c r="CK868" s="65"/>
      <c r="CL868" s="65"/>
      <c r="CM868" s="65"/>
      <c r="CN868" s="65"/>
      <c r="CO868" s="65"/>
      <c r="CP868" s="65"/>
      <c r="CQ868" s="65"/>
      <c r="CR868" s="65"/>
    </row>
    <row r="869" spans="1:96" ht="12.75" customHeight="1">
      <c r="D869" s="3"/>
      <c r="E869" s="1424" t="s">
        <v>1106</v>
      </c>
      <c r="F869" s="1425"/>
      <c r="G869" s="1425"/>
      <c r="H869" s="1425"/>
      <c r="I869" s="1425"/>
      <c r="J869" s="1425"/>
      <c r="K869" s="1425"/>
      <c r="L869" s="1425"/>
      <c r="M869" s="1425"/>
      <c r="N869" s="1425"/>
      <c r="O869" s="1425"/>
      <c r="P869" s="1425"/>
      <c r="Q869" s="1425"/>
      <c r="R869" s="1425"/>
      <c r="S869" s="1425"/>
      <c r="T869" s="1425"/>
      <c r="U869" s="1425"/>
      <c r="V869" s="1425"/>
      <c r="W869" s="1425"/>
      <c r="X869" s="1425"/>
      <c r="Y869" s="1425"/>
      <c r="Z869" s="1425"/>
      <c r="AA869" s="1425"/>
      <c r="AB869" s="1426"/>
      <c r="AC869" s="1174"/>
      <c r="AD869" s="1174"/>
      <c r="AE869" s="1174"/>
      <c r="AF869" s="1174"/>
      <c r="AG869" s="1174"/>
      <c r="AH869" s="1174"/>
      <c r="AM869" s="65"/>
      <c r="AN869" s="65"/>
      <c r="AO869" s="65"/>
      <c r="AP869" s="65"/>
      <c r="AQ869" s="65"/>
      <c r="AR869" s="65"/>
      <c r="AS869" s="65"/>
      <c r="AT869" s="65"/>
      <c r="AU869" s="65"/>
      <c r="AV869" s="65"/>
      <c r="AW869" s="65"/>
      <c r="AX869" s="65"/>
      <c r="AY869" s="65"/>
      <c r="AZ869" s="65"/>
      <c r="BA869" s="65"/>
      <c r="BB869" s="65"/>
      <c r="BC869" s="65"/>
      <c r="BD869" s="65"/>
      <c r="BE869" s="65"/>
      <c r="BF869" s="65"/>
      <c r="BG869" s="65"/>
      <c r="BH869" s="65"/>
      <c r="BI869" s="65"/>
      <c r="BJ869" s="65"/>
      <c r="BK869" s="65"/>
      <c r="BL869" s="65"/>
      <c r="BM869" s="65"/>
      <c r="BN869" s="65"/>
      <c r="BO869" s="65"/>
      <c r="BP869" s="65"/>
      <c r="BQ869" s="65"/>
      <c r="BR869" s="65"/>
      <c r="BS869" s="65"/>
      <c r="BT869" s="65"/>
      <c r="BU869" s="65"/>
      <c r="BV869" s="65"/>
      <c r="BW869" s="65"/>
      <c r="BX869" s="65"/>
      <c r="BY869" s="65"/>
      <c r="BZ869" s="65"/>
      <c r="CA869" s="65"/>
      <c r="CB869" s="65"/>
      <c r="CC869" s="65"/>
      <c r="CD869" s="65"/>
      <c r="CE869" s="65"/>
      <c r="CF869" s="65"/>
      <c r="CG869" s="65"/>
      <c r="CH869" s="65"/>
      <c r="CI869" s="65"/>
      <c r="CJ869" s="65"/>
      <c r="CK869" s="65"/>
      <c r="CL869" s="65"/>
      <c r="CM869" s="65"/>
      <c r="CN869" s="65"/>
      <c r="CO869" s="65"/>
      <c r="CP869" s="65"/>
      <c r="CQ869" s="65"/>
      <c r="CR869" s="65"/>
    </row>
    <row r="870" spans="1:96" ht="12.75" customHeight="1">
      <c r="D870" s="3"/>
      <c r="E870" s="1424" t="s">
        <v>1106</v>
      </c>
      <c r="F870" s="1425"/>
      <c r="G870" s="1425"/>
      <c r="H870" s="1425"/>
      <c r="I870" s="1425"/>
      <c r="J870" s="1425"/>
      <c r="K870" s="1425"/>
      <c r="L870" s="1425"/>
      <c r="M870" s="1425"/>
      <c r="N870" s="1425"/>
      <c r="O870" s="1425"/>
      <c r="P870" s="1425"/>
      <c r="Q870" s="1425"/>
      <c r="R870" s="1425"/>
      <c r="S870" s="1425"/>
      <c r="T870" s="1425"/>
      <c r="U870" s="1425"/>
      <c r="V870" s="1425"/>
      <c r="W870" s="1425"/>
      <c r="X870" s="1425"/>
      <c r="Y870" s="1425"/>
      <c r="Z870" s="1425"/>
      <c r="AA870" s="1425"/>
      <c r="AB870" s="1426"/>
      <c r="AC870" s="1174"/>
      <c r="AD870" s="1174"/>
      <c r="AE870" s="1174"/>
      <c r="AF870" s="1174"/>
      <c r="AG870" s="1174"/>
      <c r="AH870" s="1174"/>
      <c r="AM870" s="65"/>
      <c r="AN870" s="65"/>
      <c r="AO870" s="65"/>
      <c r="AP870" s="65"/>
      <c r="AQ870" s="65"/>
      <c r="AR870" s="65"/>
      <c r="AS870" s="65"/>
      <c r="AT870" s="65"/>
      <c r="AU870" s="65"/>
      <c r="AV870" s="65"/>
      <c r="AW870" s="65"/>
      <c r="AX870" s="65"/>
      <c r="AY870" s="65"/>
      <c r="AZ870" s="65"/>
      <c r="BA870" s="65"/>
      <c r="BB870" s="65"/>
      <c r="BC870" s="65"/>
      <c r="BD870" s="65"/>
      <c r="BE870" s="65"/>
      <c r="BF870" s="65"/>
      <c r="BG870" s="65"/>
      <c r="BH870" s="65"/>
      <c r="BI870" s="65"/>
      <c r="BJ870" s="65"/>
      <c r="BK870" s="65"/>
      <c r="BL870" s="65"/>
      <c r="BM870" s="65"/>
      <c r="BN870" s="65"/>
      <c r="BO870" s="65"/>
      <c r="BP870" s="65"/>
      <c r="BQ870" s="65"/>
      <c r="BR870" s="65"/>
      <c r="BS870" s="65"/>
      <c r="BT870" s="65"/>
      <c r="BU870" s="65"/>
      <c r="BV870" s="65"/>
      <c r="BW870" s="65"/>
      <c r="BX870" s="65"/>
      <c r="BY870" s="65"/>
      <c r="BZ870" s="65"/>
      <c r="CA870" s="65"/>
      <c r="CB870" s="65"/>
      <c r="CC870" s="65"/>
      <c r="CD870" s="65"/>
      <c r="CE870" s="65"/>
      <c r="CF870" s="65"/>
      <c r="CG870" s="65"/>
      <c r="CH870" s="65"/>
      <c r="CI870" s="65"/>
      <c r="CJ870" s="65"/>
      <c r="CK870" s="65"/>
      <c r="CL870" s="65"/>
      <c r="CM870" s="65"/>
      <c r="CN870" s="65"/>
      <c r="CO870" s="65"/>
      <c r="CP870" s="65"/>
      <c r="CQ870" s="65"/>
      <c r="CR870" s="65"/>
    </row>
    <row r="871" spans="1:96" ht="12.75" customHeight="1">
      <c r="A871" s="43"/>
      <c r="B871" s="43"/>
      <c r="C871" s="43"/>
      <c r="D871" s="3"/>
      <c r="E871" s="3"/>
      <c r="F871" s="3"/>
      <c r="G871" s="3"/>
      <c r="H871" s="3"/>
      <c r="I871" s="3"/>
      <c r="J871" s="3"/>
      <c r="K871" s="3"/>
      <c r="L871" s="3"/>
      <c r="M871" s="3"/>
      <c r="N871" s="3"/>
      <c r="O871" s="3"/>
      <c r="P871" s="3"/>
      <c r="Q871" s="3"/>
      <c r="R871" s="3"/>
      <c r="S871" s="3"/>
      <c r="T871" s="3"/>
      <c r="U871" s="3"/>
      <c r="V871" s="3"/>
      <c r="W871" s="3"/>
      <c r="X871" s="3"/>
      <c r="Y871" s="3"/>
      <c r="Z871" s="3"/>
      <c r="AA871" s="3"/>
      <c r="AB871" s="95"/>
      <c r="AC871" s="211"/>
      <c r="AD871" s="211"/>
      <c r="AE871" s="211"/>
      <c r="AF871" s="211"/>
      <c r="AG871" s="211"/>
      <c r="AH871" s="211"/>
      <c r="AI871" s="43"/>
      <c r="AJ871" s="43"/>
      <c r="AK871" s="43"/>
      <c r="AL871" s="43"/>
      <c r="AM871" s="65"/>
      <c r="AN871" s="65"/>
      <c r="AO871" s="65"/>
      <c r="AP871" s="65"/>
      <c r="AQ871" s="65"/>
      <c r="AR871" s="65"/>
      <c r="AS871" s="65"/>
      <c r="AT871" s="65"/>
      <c r="AU871" s="65"/>
      <c r="AV871" s="65"/>
      <c r="AW871" s="65"/>
      <c r="AX871" s="65"/>
      <c r="AY871" s="65"/>
      <c r="AZ871" s="65"/>
      <c r="BA871" s="65"/>
      <c r="BB871" s="65"/>
      <c r="BC871" s="65"/>
      <c r="BD871" s="65"/>
      <c r="BE871" s="65"/>
      <c r="BF871" s="65"/>
      <c r="BG871" s="65"/>
      <c r="BH871" s="65"/>
      <c r="BI871" s="65"/>
      <c r="BJ871" s="65"/>
      <c r="BK871" s="65"/>
      <c r="BL871" s="65"/>
      <c r="BM871" s="65"/>
      <c r="BN871" s="65"/>
      <c r="BO871" s="65"/>
      <c r="BP871" s="65"/>
      <c r="BQ871" s="65"/>
      <c r="BR871" s="65"/>
      <c r="BS871" s="65"/>
      <c r="BT871" s="65"/>
      <c r="BU871" s="65"/>
      <c r="BV871" s="65"/>
      <c r="BW871" s="65"/>
      <c r="BX871" s="65"/>
      <c r="BY871" s="65"/>
      <c r="BZ871" s="65"/>
      <c r="CA871" s="65"/>
      <c r="CB871" s="65"/>
      <c r="CC871" s="65"/>
      <c r="CD871" s="65"/>
      <c r="CE871" s="65"/>
      <c r="CF871" s="65"/>
      <c r="CG871" s="65"/>
      <c r="CH871" s="65"/>
      <c r="CI871" s="65"/>
      <c r="CJ871" s="65"/>
      <c r="CK871" s="65"/>
      <c r="CL871" s="65"/>
      <c r="CM871" s="65"/>
      <c r="CN871" s="65"/>
      <c r="CO871" s="65"/>
      <c r="CP871" s="65"/>
      <c r="CQ871" s="65"/>
      <c r="CR871" s="65"/>
    </row>
    <row r="872" spans="1:96" ht="12.75" customHeight="1">
      <c r="A872" s="54" t="s">
        <v>693</v>
      </c>
      <c r="B872" s="43"/>
      <c r="C872" s="54" t="s">
        <v>255</v>
      </c>
      <c r="X872" s="21"/>
      <c r="Y872" s="21"/>
      <c r="Z872" s="21"/>
      <c r="AA872" s="21"/>
      <c r="AB872" s="21"/>
      <c r="AC872" s="21"/>
      <c r="AD872" s="21"/>
      <c r="AK872" s="43"/>
      <c r="AM872" s="65"/>
      <c r="AN872" s="65"/>
      <c r="AO872" s="65"/>
      <c r="AP872" s="65"/>
      <c r="AQ872" s="65"/>
      <c r="AR872" s="65"/>
      <c r="AS872" s="65"/>
      <c r="AT872" s="65"/>
      <c r="AU872" s="65"/>
      <c r="AV872" s="65"/>
      <c r="AW872" s="65"/>
      <c r="AX872" s="65"/>
      <c r="AY872" s="65"/>
      <c r="AZ872" s="65"/>
      <c r="BA872" s="65"/>
      <c r="BB872" s="65"/>
      <c r="BC872" s="65"/>
      <c r="BD872" s="65"/>
      <c r="BE872" s="65"/>
      <c r="BF872" s="65"/>
      <c r="BG872" s="65"/>
      <c r="BH872" s="65"/>
      <c r="BI872" s="65"/>
      <c r="BJ872" s="65"/>
      <c r="BK872" s="65"/>
      <c r="BL872" s="65"/>
      <c r="BM872" s="65"/>
      <c r="BN872" s="65"/>
      <c r="BO872" s="65"/>
      <c r="BP872" s="65"/>
      <c r="BQ872" s="65"/>
      <c r="BR872" s="65"/>
      <c r="BS872" s="65"/>
      <c r="BT872" s="65"/>
      <c r="BU872" s="65"/>
      <c r="BV872" s="65"/>
      <c r="BW872" s="65"/>
      <c r="BX872" s="65"/>
      <c r="BY872" s="65"/>
      <c r="BZ872" s="65"/>
      <c r="CA872" s="65"/>
      <c r="CB872" s="65"/>
      <c r="CC872" s="65"/>
      <c r="CD872" s="65"/>
      <c r="CE872" s="65"/>
      <c r="CF872" s="65"/>
      <c r="CG872" s="65"/>
      <c r="CH872" s="65"/>
      <c r="CI872" s="65"/>
      <c r="CJ872" s="65"/>
      <c r="CK872" s="65"/>
      <c r="CL872" s="65"/>
      <c r="CM872" s="65"/>
      <c r="CN872" s="65"/>
      <c r="CO872" s="65"/>
      <c r="CP872" s="65"/>
      <c r="CQ872" s="65"/>
      <c r="CR872" s="65"/>
    </row>
    <row r="873" spans="1:96" ht="12.75" customHeight="1">
      <c r="B873" s="43"/>
      <c r="X873" s="21"/>
      <c r="Y873" s="21"/>
      <c r="Z873" s="21"/>
      <c r="AA873" s="21"/>
      <c r="AB873" s="21"/>
      <c r="AC873" s="21"/>
      <c r="AD873" s="21"/>
      <c r="AG873" s="316"/>
      <c r="AH873" s="316"/>
      <c r="AI873" s="316"/>
      <c r="AJ873" s="43"/>
      <c r="AK873" s="43"/>
      <c r="AM873" s="65"/>
      <c r="AN873" s="65"/>
      <c r="AO873" s="65"/>
      <c r="AP873" s="65"/>
      <c r="AQ873" s="65"/>
      <c r="AR873" s="65"/>
      <c r="AS873" s="65"/>
      <c r="AT873" s="65"/>
      <c r="AU873" s="65"/>
      <c r="AV873" s="65"/>
      <c r="AW873" s="65"/>
      <c r="AX873" s="65"/>
      <c r="AY873" s="65"/>
      <c r="AZ873" s="65"/>
      <c r="BA873" s="65"/>
      <c r="BB873" s="65"/>
      <c r="BC873" s="65"/>
      <c r="BD873" s="65"/>
      <c r="BE873" s="65"/>
      <c r="BF873" s="65"/>
      <c r="BG873" s="65"/>
      <c r="BH873" s="65"/>
      <c r="BI873" s="65"/>
      <c r="BJ873" s="65"/>
      <c r="BK873" s="65"/>
      <c r="BL873" s="65"/>
      <c r="BM873" s="65"/>
      <c r="BN873" s="65"/>
      <c r="BO873" s="65"/>
      <c r="BP873" s="65"/>
      <c r="BQ873" s="65"/>
      <c r="BR873" s="65"/>
      <c r="BS873" s="65"/>
      <c r="BT873" s="65"/>
      <c r="BU873" s="65"/>
      <c r="BV873" s="65"/>
      <c r="BW873" s="65"/>
      <c r="BX873" s="65"/>
      <c r="BY873" s="65"/>
      <c r="BZ873" s="65"/>
      <c r="CA873" s="65"/>
      <c r="CB873" s="65"/>
      <c r="CC873" s="65"/>
      <c r="CD873" s="65"/>
      <c r="CE873" s="65"/>
      <c r="CF873" s="65"/>
      <c r="CG873" s="65"/>
      <c r="CH873" s="65"/>
      <c r="CI873" s="65"/>
      <c r="CJ873" s="65"/>
      <c r="CK873" s="65"/>
      <c r="CL873" s="65"/>
      <c r="CM873" s="65"/>
      <c r="CN873" s="65"/>
      <c r="CO873" s="65"/>
      <c r="CP873" s="65"/>
      <c r="CQ873" s="65"/>
      <c r="CR873" s="65"/>
    </row>
    <row r="874" spans="1:96" ht="12.75" customHeight="1">
      <c r="B874" s="54"/>
      <c r="H874" s="205" t="s">
        <v>256</v>
      </c>
      <c r="I874" s="81"/>
      <c r="J874" s="81"/>
      <c r="K874" s="81"/>
      <c r="L874" s="81"/>
      <c r="M874" s="81"/>
      <c r="N874" s="81"/>
      <c r="O874" s="81"/>
      <c r="P874" s="81"/>
      <c r="Q874" s="81"/>
      <c r="R874" s="81"/>
      <c r="S874" s="81"/>
      <c r="T874" s="81"/>
      <c r="U874" s="81"/>
      <c r="V874" s="81"/>
      <c r="W874" s="81"/>
      <c r="X874" s="81"/>
      <c r="Y874" s="82"/>
      <c r="Z874" s="1226"/>
      <c r="AA874" s="1227"/>
      <c r="AB874" s="1227"/>
      <c r="AC874" s="1227"/>
      <c r="AD874" s="1227"/>
      <c r="AE874" s="1228"/>
      <c r="AM874" s="65"/>
      <c r="AN874" s="65"/>
      <c r="AO874" s="65"/>
      <c r="AP874" s="65"/>
      <c r="AQ874" s="65"/>
      <c r="AR874" s="65"/>
      <c r="AS874" s="65"/>
      <c r="AT874" s="65"/>
      <c r="AU874" s="65"/>
      <c r="AV874" s="65"/>
      <c r="AW874" s="65"/>
      <c r="AX874" s="65"/>
      <c r="AY874" s="65"/>
      <c r="AZ874" s="65"/>
      <c r="BA874" s="65"/>
      <c r="BB874" s="65"/>
      <c r="BC874" s="65"/>
      <c r="BD874" s="65"/>
      <c r="BE874" s="65"/>
      <c r="BF874" s="65"/>
      <c r="BG874" s="65"/>
      <c r="BH874" s="65"/>
      <c r="BI874" s="65"/>
      <c r="BJ874" s="65"/>
      <c r="BK874" s="65"/>
      <c r="BL874" s="65"/>
      <c r="BM874" s="65"/>
      <c r="BN874" s="65"/>
      <c r="BO874" s="65"/>
      <c r="BP874" s="65"/>
      <c r="BQ874" s="65"/>
      <c r="BR874" s="65"/>
      <c r="BS874" s="65"/>
      <c r="BT874" s="65"/>
      <c r="BU874" s="65"/>
      <c r="BV874" s="65"/>
      <c r="BW874" s="65"/>
      <c r="BX874" s="65"/>
      <c r="BY874" s="65"/>
      <c r="BZ874" s="65"/>
      <c r="CA874" s="65"/>
      <c r="CB874" s="65"/>
      <c r="CC874" s="65"/>
      <c r="CD874" s="65"/>
      <c r="CE874" s="65"/>
      <c r="CF874" s="65"/>
      <c r="CG874" s="65"/>
      <c r="CH874" s="65"/>
      <c r="CI874" s="65"/>
      <c r="CJ874" s="65"/>
      <c r="CK874" s="65"/>
      <c r="CL874" s="65"/>
      <c r="CM874" s="65"/>
      <c r="CN874" s="65"/>
      <c r="CO874" s="65"/>
      <c r="CP874" s="65"/>
      <c r="CQ874" s="65"/>
      <c r="CR874" s="65"/>
    </row>
    <row r="875" spans="1:96" ht="12.75" customHeight="1">
      <c r="H875" s="205" t="s">
        <v>257</v>
      </c>
      <c r="I875" s="81"/>
      <c r="J875" s="81"/>
      <c r="K875" s="81"/>
      <c r="L875" s="81"/>
      <c r="M875" s="81"/>
      <c r="N875" s="81"/>
      <c r="O875" s="81"/>
      <c r="P875" s="81"/>
      <c r="Q875" s="81"/>
      <c r="R875" s="81"/>
      <c r="S875" s="81"/>
      <c r="T875" s="81"/>
      <c r="U875" s="81"/>
      <c r="V875" s="81"/>
      <c r="W875" s="81"/>
      <c r="X875" s="81"/>
      <c r="Y875" s="81"/>
      <c r="Z875" s="1226"/>
      <c r="AA875" s="1227"/>
      <c r="AB875" s="1227"/>
      <c r="AC875" s="1227"/>
      <c r="AD875" s="1227"/>
      <c r="AE875" s="1228"/>
      <c r="AM875" s="65"/>
      <c r="AO875" s="56"/>
      <c r="AP875" s="56"/>
      <c r="AQ875" s="24"/>
      <c r="AR875" s="24"/>
      <c r="AS875" s="24"/>
      <c r="AT875" s="65"/>
      <c r="AU875" s="65"/>
      <c r="AV875" s="65"/>
      <c r="AW875" s="65"/>
      <c r="AX875" s="65"/>
      <c r="AY875" s="65"/>
      <c r="AZ875" s="65"/>
      <c r="BA875" s="65"/>
      <c r="BB875" s="65"/>
      <c r="BC875" s="65"/>
      <c r="BD875" s="65"/>
      <c r="BE875" s="65"/>
      <c r="BF875" s="65"/>
      <c r="BG875" s="65"/>
      <c r="BH875" s="65"/>
      <c r="BI875" s="65"/>
      <c r="BJ875" s="65"/>
      <c r="BK875" s="65"/>
      <c r="BL875" s="65"/>
      <c r="BM875" s="65"/>
      <c r="BN875" s="65"/>
      <c r="BO875" s="65"/>
      <c r="BP875" s="65"/>
      <c r="BQ875" s="65"/>
      <c r="BR875" s="65"/>
      <c r="BS875" s="65"/>
      <c r="BT875" s="65"/>
      <c r="BU875" s="65"/>
      <c r="BV875" s="65"/>
      <c r="BW875" s="65"/>
      <c r="BX875" s="65"/>
      <c r="BY875" s="65"/>
      <c r="BZ875" s="65"/>
      <c r="CA875" s="65"/>
      <c r="CB875" s="65"/>
      <c r="CC875" s="65"/>
      <c r="CD875" s="65"/>
      <c r="CE875" s="65"/>
      <c r="CF875" s="65"/>
      <c r="CG875" s="65"/>
      <c r="CH875" s="65"/>
      <c r="CI875" s="65"/>
      <c r="CJ875" s="65"/>
      <c r="CK875" s="65"/>
      <c r="CL875" s="65"/>
      <c r="CM875" s="65"/>
      <c r="CN875" s="65"/>
      <c r="CO875" s="65"/>
      <c r="CP875" s="65"/>
      <c r="CQ875" s="65"/>
      <c r="CR875" s="65"/>
    </row>
    <row r="876" spans="1:96" ht="12.75" customHeight="1">
      <c r="H876" s="205" t="s">
        <v>258</v>
      </c>
      <c r="I876" s="81"/>
      <c r="J876" s="81"/>
      <c r="K876" s="81"/>
      <c r="L876" s="81"/>
      <c r="M876" s="81"/>
      <c r="N876" s="81"/>
      <c r="O876" s="81"/>
      <c r="P876" s="81"/>
      <c r="Q876" s="81"/>
      <c r="R876" s="81"/>
      <c r="S876" s="81"/>
      <c r="T876" s="81"/>
      <c r="U876" s="81"/>
      <c r="V876" s="81"/>
      <c r="W876" s="81"/>
      <c r="X876" s="81"/>
      <c r="Y876" s="81"/>
      <c r="Z876" s="1226"/>
      <c r="AA876" s="1227"/>
      <c r="AB876" s="1227"/>
      <c r="AC876" s="1227"/>
      <c r="AD876" s="1227"/>
      <c r="AE876" s="1228"/>
      <c r="AM876" s="65"/>
      <c r="AO876" s="56"/>
      <c r="AP876" s="56"/>
      <c r="AQ876" s="24"/>
      <c r="AR876" s="24"/>
      <c r="AS876" s="24"/>
      <c r="AT876" s="65"/>
      <c r="AU876" s="65"/>
      <c r="AV876" s="65"/>
      <c r="AW876" s="65"/>
      <c r="AX876" s="65"/>
      <c r="AY876" s="65"/>
      <c r="AZ876" s="65"/>
      <c r="BA876" s="65"/>
      <c r="BB876" s="65"/>
      <c r="BC876" s="65"/>
      <c r="BD876" s="65"/>
      <c r="BE876" s="65"/>
      <c r="BF876" s="65"/>
      <c r="BG876" s="65"/>
      <c r="BH876" s="65"/>
      <c r="BI876" s="65"/>
      <c r="BJ876" s="65"/>
      <c r="BK876" s="65"/>
      <c r="BL876" s="65"/>
      <c r="BM876" s="65"/>
      <c r="BN876" s="65"/>
      <c r="BO876" s="65"/>
      <c r="BP876" s="65"/>
      <c r="BQ876" s="65"/>
      <c r="BR876" s="65"/>
      <c r="BS876" s="65"/>
      <c r="BT876" s="65"/>
      <c r="BU876" s="65"/>
      <c r="BV876" s="65"/>
      <c r="BW876" s="65"/>
      <c r="BX876" s="65"/>
      <c r="BY876" s="65"/>
      <c r="BZ876" s="65"/>
      <c r="CA876" s="65"/>
      <c r="CB876" s="65"/>
      <c r="CC876" s="65"/>
      <c r="CD876" s="65"/>
      <c r="CE876" s="65"/>
      <c r="CF876" s="65"/>
      <c r="CG876" s="65"/>
      <c r="CH876" s="65"/>
      <c r="CI876" s="65"/>
      <c r="CJ876" s="65"/>
      <c r="CK876" s="65"/>
      <c r="CL876" s="65"/>
      <c r="CM876" s="65"/>
      <c r="CN876" s="65"/>
      <c r="CO876" s="65"/>
      <c r="CP876" s="65"/>
      <c r="CQ876" s="65"/>
      <c r="CR876" s="65"/>
    </row>
    <row r="877" spans="1:96" ht="12.75" customHeight="1">
      <c r="F877" s="29"/>
      <c r="G877" s="29"/>
      <c r="H877" s="80"/>
      <c r="I877" s="81"/>
      <c r="J877" s="81"/>
      <c r="K877" s="81"/>
      <c r="L877" s="81"/>
      <c r="M877" s="81"/>
      <c r="N877" s="81"/>
      <c r="O877" s="81"/>
      <c r="P877" s="81"/>
      <c r="Q877" s="81"/>
      <c r="R877" s="81"/>
      <c r="S877" s="81"/>
      <c r="T877" s="81"/>
      <c r="U877" s="81"/>
      <c r="V877" s="81"/>
      <c r="W877" s="81"/>
      <c r="X877" s="81"/>
      <c r="Y877" s="317" t="s">
        <v>259</v>
      </c>
      <c r="Z877" s="1205">
        <f>Z874-(Z875+Z876)</f>
        <v>0</v>
      </c>
      <c r="AA877" s="1206"/>
      <c r="AB877" s="1206"/>
      <c r="AC877" s="1206"/>
      <c r="AD877" s="1206"/>
      <c r="AE877" s="1207"/>
      <c r="AM877" s="65"/>
      <c r="AO877" s="56" t="s">
        <v>183</v>
      </c>
      <c r="AP877" s="186">
        <v>20</v>
      </c>
      <c r="AQ877" s="1463">
        <f>IF(AD955&gt;0,0.2,0)</f>
        <v>0</v>
      </c>
      <c r="AR877" s="1463"/>
      <c r="AS877" s="24"/>
      <c r="AT877" s="65"/>
      <c r="AU877" s="65"/>
      <c r="AV877" s="65"/>
      <c r="AW877" s="65"/>
      <c r="AX877" s="65"/>
      <c r="AY877" s="65"/>
      <c r="AZ877" s="65"/>
      <c r="BA877" s="65"/>
      <c r="BB877" s="65"/>
      <c r="BC877" s="65"/>
      <c r="BD877" s="65"/>
      <c r="BE877" s="65"/>
      <c r="BF877" s="65"/>
      <c r="BG877" s="65"/>
      <c r="BH877" s="65"/>
      <c r="BI877" s="65"/>
      <c r="BJ877" s="65"/>
      <c r="BK877" s="65"/>
      <c r="BL877" s="65"/>
      <c r="BM877" s="65"/>
      <c r="BN877" s="65"/>
      <c r="BO877" s="65"/>
      <c r="BP877" s="65"/>
      <c r="BQ877" s="65"/>
      <c r="BR877" s="65"/>
      <c r="BS877" s="65"/>
      <c r="BT877" s="65"/>
      <c r="BU877" s="65"/>
      <c r="BV877" s="65"/>
      <c r="BW877" s="65"/>
      <c r="BX877" s="65"/>
      <c r="BY877" s="65"/>
      <c r="BZ877" s="65"/>
      <c r="CA877" s="65"/>
      <c r="CB877" s="65"/>
      <c r="CC877" s="65"/>
      <c r="CD877" s="65"/>
      <c r="CE877" s="65"/>
      <c r="CF877" s="65"/>
      <c r="CG877" s="65"/>
      <c r="CH877" s="65"/>
      <c r="CI877" s="65"/>
      <c r="CJ877" s="65"/>
      <c r="CK877" s="65"/>
      <c r="CL877" s="65"/>
      <c r="CM877" s="65"/>
      <c r="CN877" s="65"/>
      <c r="CO877" s="65"/>
      <c r="CP877" s="65"/>
      <c r="CQ877" s="65"/>
      <c r="CR877" s="65"/>
    </row>
    <row r="878" spans="1:96" ht="12.75" customHeight="1">
      <c r="A878" s="43"/>
      <c r="C878" s="43"/>
      <c r="D878" s="265"/>
      <c r="E878" s="316"/>
      <c r="F878" s="316"/>
      <c r="G878" s="316"/>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316"/>
      <c r="AM878" s="65"/>
      <c r="AO878" s="56"/>
      <c r="AP878" s="186">
        <v>5</v>
      </c>
      <c r="AQ878" s="1431">
        <f>IF(AD958&gt;0,0.05,0)</f>
        <v>0</v>
      </c>
      <c r="AR878" s="1431"/>
      <c r="AS878" s="24"/>
      <c r="AT878" s="65"/>
      <c r="AU878" s="65"/>
      <c r="AV878" s="65"/>
      <c r="AW878" s="65"/>
      <c r="AX878" s="65"/>
      <c r="AY878" s="65"/>
      <c r="AZ878" s="65"/>
      <c r="BA878" s="65"/>
      <c r="BB878" s="65"/>
      <c r="BC878" s="65"/>
      <c r="BD878" s="65"/>
      <c r="BE878" s="65"/>
      <c r="BF878" s="65"/>
      <c r="BG878" s="65"/>
      <c r="BH878" s="65"/>
      <c r="BI878" s="65"/>
      <c r="BJ878" s="65"/>
      <c r="BK878" s="65"/>
      <c r="BL878" s="65"/>
      <c r="BM878" s="65"/>
      <c r="BN878" s="65"/>
      <c r="BO878" s="65"/>
      <c r="BP878" s="65"/>
      <c r="BQ878" s="65"/>
      <c r="BR878" s="65"/>
      <c r="BS878" s="65"/>
      <c r="BT878" s="65"/>
      <c r="BU878" s="65"/>
      <c r="BV878" s="65"/>
      <c r="BW878" s="65"/>
      <c r="BX878" s="65"/>
      <c r="BY878" s="65"/>
      <c r="BZ878" s="65"/>
      <c r="CA878" s="65"/>
      <c r="CB878" s="65"/>
      <c r="CC878" s="65"/>
      <c r="CD878" s="65"/>
      <c r="CE878" s="65"/>
      <c r="CF878" s="65"/>
      <c r="CG878" s="65"/>
      <c r="CH878" s="65"/>
      <c r="CI878" s="65"/>
      <c r="CJ878" s="65"/>
      <c r="CK878" s="65"/>
      <c r="CL878" s="65"/>
      <c r="CM878" s="65"/>
      <c r="CN878" s="65"/>
      <c r="CO878" s="65"/>
      <c r="CP878" s="65"/>
      <c r="CQ878" s="65"/>
      <c r="CR878" s="65"/>
    </row>
    <row r="879" spans="1:96" ht="12.75" customHeight="1">
      <c r="A879" s="43"/>
      <c r="C879" s="43" t="s">
        <v>263</v>
      </c>
      <c r="D879" s="265"/>
      <c r="E879" s="316"/>
      <c r="F879" s="316"/>
      <c r="G879" s="316"/>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316"/>
      <c r="AM879" s="65"/>
      <c r="AO879" s="56" t="s">
        <v>184</v>
      </c>
      <c r="AP879" s="186">
        <v>7</v>
      </c>
      <c r="AQ879" s="1441">
        <f>IF(AD962&gt;0,0.07,0)</f>
        <v>7.0000000000000007E-2</v>
      </c>
      <c r="AR879" s="1441"/>
      <c r="AS879" s="24"/>
      <c r="AT879" s="65"/>
      <c r="AU879" s="65"/>
      <c r="AV879" s="65"/>
      <c r="AW879" s="65"/>
      <c r="AX879" s="65"/>
      <c r="AY879" s="65"/>
      <c r="AZ879" s="65"/>
      <c r="BA879" s="65"/>
      <c r="BB879" s="65"/>
      <c r="BC879" s="65"/>
      <c r="BD879" s="65"/>
      <c r="BE879" s="65"/>
      <c r="BF879" s="65"/>
      <c r="BG879" s="65"/>
      <c r="BH879" s="65"/>
      <c r="BI879" s="65"/>
      <c r="BJ879" s="65"/>
      <c r="BK879" s="65"/>
      <c r="BL879" s="65"/>
      <c r="BM879" s="65"/>
      <c r="BN879" s="65"/>
      <c r="BO879" s="65"/>
      <c r="BP879" s="65"/>
      <c r="BQ879" s="65"/>
      <c r="BR879" s="65"/>
      <c r="BS879" s="65"/>
      <c r="BT879" s="65"/>
      <c r="BU879" s="65"/>
      <c r="BV879" s="65"/>
      <c r="BW879" s="65"/>
      <c r="BX879" s="65"/>
      <c r="BY879" s="65"/>
      <c r="BZ879" s="65"/>
      <c r="CA879" s="65"/>
      <c r="CB879" s="65"/>
      <c r="CC879" s="65"/>
      <c r="CD879" s="65"/>
      <c r="CE879" s="65"/>
      <c r="CF879" s="65"/>
      <c r="CG879" s="65"/>
      <c r="CH879" s="65"/>
      <c r="CI879" s="65"/>
      <c r="CJ879" s="65"/>
      <c r="CK879" s="65"/>
      <c r="CL879" s="65"/>
      <c r="CM879" s="65"/>
      <c r="CN879" s="65"/>
      <c r="CO879" s="65"/>
      <c r="CP879" s="65"/>
      <c r="CQ879" s="65"/>
      <c r="CR879" s="65"/>
    </row>
    <row r="880" spans="1:96" ht="12.75" customHeight="1">
      <c r="A880" s="43"/>
      <c r="C880" s="318" t="s">
        <v>264</v>
      </c>
      <c r="D880" s="265"/>
      <c r="E880" s="316"/>
      <c r="F880" s="316"/>
      <c r="G880" s="31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316"/>
      <c r="AM880" s="65"/>
      <c r="AO880" s="56" t="s">
        <v>301</v>
      </c>
      <c r="AP880" s="186">
        <v>2</v>
      </c>
      <c r="AQ880" s="1441">
        <f>IF(AD966&gt;0,0.02,0)</f>
        <v>0</v>
      </c>
      <c r="AR880" s="1441"/>
      <c r="AS880" s="24"/>
      <c r="AT880" s="65"/>
      <c r="AU880" s="65"/>
      <c r="AV880" s="65"/>
      <c r="AW880" s="65"/>
      <c r="AX880" s="65"/>
      <c r="AY880" s="65"/>
      <c r="AZ880" s="65"/>
      <c r="BA880" s="65"/>
      <c r="BB880" s="65"/>
      <c r="BC880" s="65"/>
      <c r="BD880" s="65"/>
      <c r="BE880" s="65"/>
      <c r="BF880" s="65"/>
      <c r="BG880" s="65"/>
      <c r="BH880" s="65"/>
      <c r="BI880" s="65"/>
      <c r="BJ880" s="65"/>
      <c r="BK880" s="65"/>
      <c r="BL880" s="65"/>
      <c r="BM880" s="65"/>
      <c r="BN880" s="65"/>
      <c r="BO880" s="65"/>
      <c r="BP880" s="65"/>
      <c r="BQ880" s="65"/>
      <c r="BR880" s="65"/>
      <c r="BS880" s="65"/>
      <c r="BT880" s="65"/>
      <c r="BU880" s="65"/>
      <c r="BV880" s="65"/>
      <c r="BW880" s="65"/>
      <c r="BX880" s="65"/>
      <c r="BY880" s="65"/>
      <c r="BZ880" s="65"/>
      <c r="CA880" s="65"/>
      <c r="CB880" s="65"/>
      <c r="CC880" s="65"/>
      <c r="CD880" s="65"/>
      <c r="CE880" s="65"/>
      <c r="CF880" s="65"/>
      <c r="CG880" s="65"/>
      <c r="CH880" s="65"/>
      <c r="CI880" s="65"/>
      <c r="CJ880" s="65"/>
      <c r="CK880" s="65"/>
      <c r="CL880" s="65"/>
      <c r="CM880" s="65"/>
      <c r="CN880" s="65"/>
      <c r="CO880" s="65"/>
      <c r="CP880" s="65"/>
      <c r="CQ880" s="65"/>
      <c r="CR880" s="65"/>
    </row>
    <row r="881" spans="1:96" ht="12.75" customHeight="1">
      <c r="A881" s="43"/>
      <c r="C881" s="318" t="s">
        <v>265</v>
      </c>
      <c r="D881" s="265"/>
      <c r="E881" s="316"/>
      <c r="F881" s="316"/>
      <c r="G881" s="31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316"/>
      <c r="AM881" s="65"/>
      <c r="AO881" s="56" t="s">
        <v>185</v>
      </c>
      <c r="AP881" s="186">
        <v>2</v>
      </c>
      <c r="AQ881" s="1441">
        <f>IF(AD968&gt;0,0.02,0)</f>
        <v>0</v>
      </c>
      <c r="AR881" s="1441"/>
      <c r="AS881" s="24"/>
      <c r="AT881" s="65"/>
      <c r="AU881" s="65"/>
      <c r="AV881" s="65"/>
      <c r="AW881" s="65"/>
      <c r="AX881" s="65"/>
      <c r="AY881" s="65"/>
      <c r="AZ881" s="65"/>
      <c r="BA881" s="65"/>
      <c r="BB881" s="65"/>
      <c r="BC881" s="65"/>
      <c r="BD881" s="65"/>
      <c r="BE881" s="65"/>
      <c r="BF881" s="65"/>
      <c r="BG881" s="65"/>
      <c r="BH881" s="65"/>
      <c r="BI881" s="65"/>
      <c r="BJ881" s="65"/>
      <c r="BK881" s="65"/>
      <c r="BL881" s="65"/>
      <c r="BM881" s="65"/>
      <c r="BN881" s="65"/>
      <c r="BO881" s="65"/>
      <c r="BP881" s="65"/>
      <c r="BQ881" s="65"/>
      <c r="BR881" s="65"/>
      <c r="BS881" s="65"/>
      <c r="BT881" s="65"/>
      <c r="BU881" s="65"/>
      <c r="BV881" s="65"/>
      <c r="BW881" s="65"/>
      <c r="BX881" s="65"/>
      <c r="BY881" s="65"/>
      <c r="BZ881" s="65"/>
      <c r="CA881" s="65"/>
      <c r="CB881" s="65"/>
      <c r="CC881" s="65"/>
      <c r="CD881" s="65"/>
      <c r="CE881" s="65"/>
      <c r="CF881" s="65"/>
      <c r="CG881" s="65"/>
      <c r="CH881" s="65"/>
      <c r="CI881" s="65"/>
      <c r="CJ881" s="65"/>
      <c r="CK881" s="65"/>
      <c r="CL881" s="65"/>
      <c r="CM881" s="65"/>
      <c r="CN881" s="65"/>
      <c r="CO881" s="65"/>
      <c r="CP881" s="65"/>
      <c r="CQ881" s="65"/>
      <c r="CR881" s="65"/>
    </row>
    <row r="882" spans="1:96" ht="12.75" customHeight="1">
      <c r="A882" s="43"/>
      <c r="C882" s="585" t="s">
        <v>1209</v>
      </c>
      <c r="D882" s="265"/>
      <c r="E882" s="316"/>
      <c r="F882" s="316"/>
      <c r="G882" s="31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316"/>
      <c r="AM882" s="65"/>
      <c r="AO882" s="56" t="s">
        <v>186</v>
      </c>
      <c r="AP882" s="186">
        <v>10</v>
      </c>
      <c r="AQ882" s="1463">
        <f>AN891</f>
        <v>0</v>
      </c>
      <c r="AR882" s="1441"/>
      <c r="AS882" s="24"/>
      <c r="AT882" s="65"/>
      <c r="AU882" s="65"/>
      <c r="AV882" s="65"/>
      <c r="AW882" s="65"/>
      <c r="AX882" s="65"/>
      <c r="AY882" s="65"/>
      <c r="AZ882" s="65"/>
      <c r="BA882" s="65"/>
      <c r="BB882" s="65"/>
      <c r="BC882" s="65"/>
      <c r="BD882" s="65"/>
      <c r="BE882" s="65"/>
      <c r="BF882" s="65"/>
      <c r="BG882" s="65"/>
      <c r="BH882" s="65"/>
      <c r="BI882" s="65"/>
      <c r="BJ882" s="65"/>
      <c r="BK882" s="65"/>
      <c r="BL882" s="65"/>
      <c r="BM882" s="65"/>
      <c r="BN882" s="65"/>
      <c r="BO882" s="65"/>
      <c r="BP882" s="65"/>
      <c r="BQ882" s="65"/>
      <c r="BR882" s="65"/>
      <c r="BS882" s="65"/>
      <c r="BT882" s="65"/>
      <c r="BU882" s="65"/>
      <c r="BV882" s="65"/>
      <c r="BW882" s="65"/>
      <c r="BX882" s="65"/>
      <c r="BY882" s="65"/>
      <c r="BZ882" s="65"/>
      <c r="CA882" s="65"/>
      <c r="CB882" s="65"/>
      <c r="CC882" s="65"/>
      <c r="CD882" s="65"/>
      <c r="CE882" s="65"/>
      <c r="CF882" s="65"/>
      <c r="CG882" s="65"/>
      <c r="CH882" s="65"/>
      <c r="CI882" s="65"/>
      <c r="CJ882" s="65"/>
      <c r="CK882" s="65"/>
      <c r="CL882" s="65"/>
      <c r="CM882" s="65"/>
      <c r="CN882" s="65"/>
      <c r="CO882" s="65"/>
      <c r="CP882" s="65"/>
      <c r="CQ882" s="65"/>
      <c r="CR882" s="65"/>
    </row>
    <row r="883" spans="1:96" ht="12.75" customHeight="1">
      <c r="A883" s="43"/>
      <c r="B883" s="43"/>
      <c r="C883" s="43"/>
      <c r="D883" s="265"/>
      <c r="E883" s="312"/>
      <c r="F883" s="312"/>
      <c r="G883" s="312"/>
      <c r="H883" s="312"/>
      <c r="I883" s="312"/>
      <c r="J883" s="312"/>
      <c r="K883" s="312"/>
      <c r="L883" s="312"/>
      <c r="M883" s="312"/>
      <c r="N883" s="312"/>
      <c r="O883" s="312"/>
      <c r="P883" s="312"/>
      <c r="Q883" s="312"/>
      <c r="R883" s="312"/>
      <c r="S883" s="312"/>
      <c r="T883" s="312"/>
      <c r="U883" s="312"/>
      <c r="V883" s="312"/>
      <c r="W883" s="312"/>
      <c r="X883" s="312"/>
      <c r="Y883" s="312"/>
      <c r="Z883" s="312"/>
      <c r="AA883" s="312"/>
      <c r="AB883" s="312"/>
      <c r="AC883" s="312"/>
      <c r="AD883" s="312"/>
      <c r="AE883" s="312"/>
      <c r="AF883" s="312"/>
      <c r="AG883" s="312"/>
      <c r="AH883" s="312"/>
      <c r="AI883" s="312"/>
      <c r="AJ883" s="43"/>
      <c r="AK883" s="43"/>
      <c r="AL883" s="43"/>
      <c r="AM883" s="65"/>
      <c r="AO883" s="56" t="s">
        <v>187</v>
      </c>
      <c r="AP883" s="186">
        <v>15</v>
      </c>
      <c r="AQ883" s="1564"/>
      <c r="AR883" s="1564"/>
      <c r="AS883" s="1564"/>
      <c r="AT883" s="65"/>
      <c r="AU883" s="65"/>
      <c r="AV883" s="65"/>
      <c r="AW883" s="65"/>
      <c r="AX883" s="65"/>
      <c r="AY883" s="65"/>
      <c r="AZ883" s="65"/>
      <c r="BA883" s="65"/>
      <c r="BB883" s="65"/>
      <c r="BC883" s="65"/>
      <c r="BD883" s="65"/>
      <c r="BE883" s="65"/>
      <c r="BF883" s="65"/>
      <c r="BG883" s="65"/>
      <c r="BH883" s="65"/>
      <c r="BI883" s="65"/>
      <c r="BJ883" s="65"/>
      <c r="BK883" s="65"/>
      <c r="BL883" s="65"/>
      <c r="BM883" s="65"/>
      <c r="BN883" s="65"/>
      <c r="BO883" s="65"/>
      <c r="BP883" s="65"/>
      <c r="BQ883" s="65"/>
      <c r="BR883" s="65"/>
      <c r="BS883" s="65"/>
      <c r="BT883" s="65"/>
      <c r="BU883" s="65"/>
      <c r="BV883" s="65"/>
      <c r="BW883" s="65"/>
      <c r="BX883" s="65"/>
      <c r="BY883" s="65"/>
      <c r="BZ883" s="65"/>
      <c r="CA883" s="65"/>
      <c r="CB883" s="65"/>
      <c r="CC883" s="65"/>
      <c r="CD883" s="65"/>
      <c r="CE883" s="65"/>
      <c r="CF883" s="65"/>
      <c r="CG883" s="65"/>
      <c r="CH883" s="65"/>
      <c r="CI883" s="65"/>
      <c r="CJ883" s="65"/>
      <c r="CK883" s="65"/>
      <c r="CL883" s="65"/>
      <c r="CM883" s="65"/>
      <c r="CN883" s="65"/>
      <c r="CO883" s="65"/>
      <c r="CP883" s="65"/>
      <c r="CQ883" s="65"/>
      <c r="CR883" s="65"/>
    </row>
    <row r="884" spans="1:96" ht="12.75" customHeight="1">
      <c r="A884" s="43"/>
      <c r="B884" s="43"/>
      <c r="C884" s="43"/>
      <c r="D884" s="43"/>
      <c r="E884" s="43"/>
      <c r="F884" s="43"/>
      <c r="G884" s="43"/>
      <c r="H884" s="43"/>
      <c r="I884" s="43"/>
      <c r="J884" s="43"/>
      <c r="K884" s="43"/>
      <c r="L884" s="43"/>
      <c r="M884" s="43"/>
      <c r="N884" s="43"/>
      <c r="O884" s="43"/>
      <c r="P884" s="43"/>
      <c r="Q884" s="43"/>
      <c r="R884" s="43"/>
      <c r="S884" s="43"/>
      <c r="T884" s="43"/>
      <c r="U884" s="43"/>
      <c r="V884" s="43"/>
      <c r="W884" s="43"/>
      <c r="X884" s="43"/>
      <c r="Y884" s="43"/>
      <c r="Z884" s="43"/>
      <c r="AA884" s="43"/>
      <c r="AB884" s="43"/>
      <c r="AC884" s="43"/>
      <c r="AD884" s="43"/>
      <c r="AE884" s="43"/>
      <c r="AF884" s="43"/>
      <c r="AG884" s="43"/>
      <c r="AH884" s="43"/>
      <c r="AI884" s="43"/>
      <c r="AJ884" s="43"/>
      <c r="AK884" s="43"/>
      <c r="AL884" s="43"/>
      <c r="AM884" s="65"/>
      <c r="AO884" s="56" t="s">
        <v>325</v>
      </c>
      <c r="AP884" s="186"/>
      <c r="AQ884" s="1448"/>
      <c r="AR884" s="1448"/>
      <c r="AS884" s="1448"/>
      <c r="AT884" s="65"/>
      <c r="AU884" s="65"/>
      <c r="AV884" s="65"/>
      <c r="AW884" s="65"/>
      <c r="AX884" s="65"/>
      <c r="AY884" s="65"/>
      <c r="AZ884" s="65"/>
      <c r="BA884" s="65"/>
      <c r="BB884" s="65"/>
      <c r="BC884" s="65"/>
      <c r="BD884" s="65"/>
      <c r="BE884" s="65"/>
      <c r="BF884" s="65"/>
      <c r="BG884" s="65"/>
      <c r="BH884" s="65"/>
      <c r="BI884" s="65"/>
      <c r="BJ884" s="65"/>
      <c r="BK884" s="65"/>
      <c r="BL884" s="65"/>
      <c r="BM884" s="65"/>
      <c r="BN884" s="65"/>
      <c r="BO884" s="65"/>
      <c r="BP884" s="65"/>
      <c r="BQ884" s="65"/>
      <c r="BR884" s="65"/>
      <c r="BS884" s="65"/>
      <c r="BT884" s="65"/>
      <c r="BU884" s="65"/>
      <c r="BV884" s="65"/>
      <c r="BW884" s="65"/>
      <c r="BX884" s="65"/>
      <c r="BY884" s="65"/>
      <c r="BZ884" s="65"/>
      <c r="CA884" s="65"/>
      <c r="CB884" s="65"/>
      <c r="CC884" s="65"/>
      <c r="CD884" s="65"/>
      <c r="CE884" s="65"/>
      <c r="CF884" s="65"/>
      <c r="CG884" s="65"/>
      <c r="CH884" s="65"/>
      <c r="CI884" s="65"/>
      <c r="CJ884" s="65"/>
      <c r="CK884" s="65"/>
      <c r="CL884" s="65"/>
      <c r="CM884" s="65"/>
      <c r="CN884" s="65"/>
      <c r="CO884" s="65"/>
      <c r="CP884" s="65"/>
      <c r="CQ884" s="65"/>
      <c r="CR884" s="65"/>
    </row>
    <row r="885" spans="1:96" ht="12.75" customHeight="1">
      <c r="A885" s="1148" t="s">
        <v>104</v>
      </c>
      <c r="B885" s="1148"/>
      <c r="C885" s="1148"/>
      <c r="D885" s="1148"/>
      <c r="E885" s="1148"/>
      <c r="F885" s="1148"/>
      <c r="G885" s="1148"/>
      <c r="H885" s="1148"/>
      <c r="I885" s="1148"/>
      <c r="J885" s="1148"/>
      <c r="K885" s="1148"/>
      <c r="L885" s="1148"/>
      <c r="M885" s="1148"/>
      <c r="N885" s="1148"/>
      <c r="O885" s="1148"/>
      <c r="P885" s="1148"/>
      <c r="Q885" s="1148"/>
      <c r="R885" s="1148"/>
      <c r="S885" s="1148"/>
      <c r="T885" s="1148"/>
      <c r="U885" s="1148"/>
      <c r="V885" s="1148"/>
      <c r="W885" s="1148"/>
      <c r="X885" s="1148"/>
      <c r="Y885" s="1148"/>
      <c r="Z885" s="1148"/>
      <c r="AA885" s="1148"/>
      <c r="AB885" s="1148"/>
      <c r="AC885" s="1148"/>
      <c r="AD885" s="1148"/>
      <c r="AE885" s="1148"/>
      <c r="AF885" s="1148"/>
      <c r="AG885" s="1148"/>
      <c r="AH885" s="1148"/>
      <c r="AI885" s="1148"/>
      <c r="AJ885" s="1148"/>
      <c r="AK885" s="1148"/>
      <c r="AL885" s="1148"/>
      <c r="AM885" s="65"/>
      <c r="AO885" s="56" t="s">
        <v>326</v>
      </c>
      <c r="AP885" s="186">
        <v>10</v>
      </c>
      <c r="AQ885" s="1441">
        <f>IF(AD981&gt;0,0.1,0)</f>
        <v>0.1</v>
      </c>
      <c r="AR885" s="1441"/>
      <c r="AS885" s="24"/>
      <c r="AT885" s="65"/>
      <c r="AU885" s="65"/>
      <c r="AV885" s="65"/>
      <c r="AW885" s="65"/>
      <c r="AX885" s="65"/>
      <c r="AY885" s="65"/>
      <c r="AZ885" s="65"/>
      <c r="BA885" s="65"/>
      <c r="BB885" s="65"/>
      <c r="BC885" s="65"/>
      <c r="BD885" s="65"/>
      <c r="BE885" s="65"/>
      <c r="BF885" s="65"/>
      <c r="BG885" s="65"/>
      <c r="BH885" s="65"/>
      <c r="BI885" s="65"/>
      <c r="BJ885" s="65"/>
      <c r="BK885" s="65"/>
      <c r="BL885" s="65"/>
      <c r="BM885" s="65"/>
      <c r="BN885" s="65"/>
      <c r="BO885" s="65"/>
      <c r="BP885" s="65"/>
      <c r="BQ885" s="65"/>
      <c r="BR885" s="65"/>
      <c r="BS885" s="65"/>
      <c r="BT885" s="65"/>
      <c r="BU885" s="65"/>
      <c r="BV885" s="65"/>
      <c r="BW885" s="65"/>
      <c r="BX885" s="65"/>
      <c r="BY885" s="65"/>
      <c r="BZ885" s="65"/>
      <c r="CA885" s="65"/>
      <c r="CB885" s="65"/>
      <c r="CC885" s="65"/>
      <c r="CD885" s="65"/>
      <c r="CE885" s="65"/>
      <c r="CF885" s="65"/>
      <c r="CG885" s="65"/>
      <c r="CH885" s="65"/>
      <c r="CI885" s="65"/>
      <c r="CJ885" s="65"/>
      <c r="CK885" s="65"/>
      <c r="CL885" s="65"/>
      <c r="CM885" s="65"/>
      <c r="CN885" s="65"/>
      <c r="CO885" s="65"/>
      <c r="CP885" s="65"/>
      <c r="CQ885" s="65"/>
      <c r="CR885" s="65"/>
    </row>
    <row r="886" spans="1:96" ht="12.75" customHeight="1" thickBot="1">
      <c r="A886" s="1149"/>
      <c r="B886" s="1149"/>
      <c r="C886" s="1149"/>
      <c r="D886" s="1149"/>
      <c r="E886" s="1149"/>
      <c r="F886" s="1149"/>
      <c r="G886" s="1149"/>
      <c r="H886" s="1149"/>
      <c r="I886" s="1149"/>
      <c r="J886" s="1149"/>
      <c r="K886" s="1149"/>
      <c r="L886" s="1149"/>
      <c r="M886" s="1149"/>
      <c r="N886" s="1149"/>
      <c r="O886" s="1149"/>
      <c r="P886" s="1149"/>
      <c r="Q886" s="1149"/>
      <c r="R886" s="1149"/>
      <c r="S886" s="1149"/>
      <c r="T886" s="1149"/>
      <c r="U886" s="1149"/>
      <c r="V886" s="1149"/>
      <c r="W886" s="1149"/>
      <c r="X886" s="1149"/>
      <c r="Y886" s="1149"/>
      <c r="Z886" s="1149"/>
      <c r="AA886" s="1149"/>
      <c r="AB886" s="1149"/>
      <c r="AC886" s="1149"/>
      <c r="AD886" s="1149"/>
      <c r="AE886" s="1149"/>
      <c r="AF886" s="1149"/>
      <c r="AG886" s="1149"/>
      <c r="AH886" s="1149"/>
      <c r="AI886" s="1149"/>
      <c r="AJ886" s="1149"/>
      <c r="AK886" s="1149"/>
      <c r="AL886" s="1149"/>
      <c r="AM886" s="65"/>
      <c r="AO886" s="56"/>
      <c r="AP886" s="186"/>
      <c r="AQ886" s="1463">
        <f>SUM(AQ877:AQ885)</f>
        <v>0.17</v>
      </c>
      <c r="AR886" s="1441"/>
      <c r="AS886" s="24" t="s">
        <v>245</v>
      </c>
      <c r="AT886" s="65"/>
      <c r="AU886" s="65"/>
      <c r="AV886" s="65"/>
      <c r="AW886" s="65"/>
      <c r="AX886" s="65"/>
      <c r="AY886" s="65"/>
      <c r="AZ886" s="65"/>
      <c r="BA886" s="65"/>
      <c r="BB886" s="65"/>
      <c r="BC886" s="65"/>
      <c r="BD886" s="65"/>
      <c r="BE886" s="65"/>
      <c r="BF886" s="65"/>
      <c r="BG886" s="65"/>
      <c r="BH886" s="65"/>
      <c r="BI886" s="65"/>
      <c r="BJ886" s="65"/>
      <c r="BK886" s="65"/>
      <c r="BL886" s="65"/>
      <c r="BM886" s="65"/>
      <c r="BN886" s="65"/>
      <c r="BO886" s="65"/>
      <c r="BP886" s="65"/>
      <c r="BQ886" s="65"/>
      <c r="BR886" s="65"/>
      <c r="BS886" s="65"/>
      <c r="BT886" s="65"/>
      <c r="BU886" s="65"/>
      <c r="BV886" s="65"/>
      <c r="BW886" s="65"/>
      <c r="BX886" s="65"/>
      <c r="BY886" s="65"/>
      <c r="BZ886" s="65"/>
      <c r="CA886" s="65"/>
      <c r="CB886" s="65"/>
      <c r="CC886" s="65"/>
      <c r="CD886" s="65"/>
      <c r="CE886" s="65"/>
      <c r="CF886" s="65"/>
      <c r="CG886" s="65"/>
      <c r="CH886" s="65"/>
      <c r="CI886" s="65"/>
      <c r="CJ886" s="65"/>
      <c r="CK886" s="65"/>
      <c r="CL886" s="65"/>
      <c r="CM886" s="65"/>
      <c r="CN886" s="65"/>
      <c r="CO886" s="65"/>
      <c r="CP886" s="65"/>
      <c r="CQ886" s="65"/>
      <c r="CR886" s="65"/>
    </row>
    <row r="887" spans="1:96" ht="12.75" customHeight="1" thickTop="1">
      <c r="D887" s="151"/>
      <c r="E887" s="151"/>
      <c r="F887" s="151"/>
      <c r="G887" s="151"/>
      <c r="H887" s="151"/>
      <c r="I887" s="151"/>
      <c r="J887" s="151"/>
      <c r="K887" s="151"/>
      <c r="L887" s="151"/>
      <c r="M887" s="151"/>
      <c r="N887" s="151"/>
      <c r="O887" s="151"/>
      <c r="P887" s="151"/>
      <c r="Q887" s="151"/>
      <c r="R887" s="151"/>
      <c r="S887" s="151"/>
      <c r="T887" s="151"/>
      <c r="U887" s="151"/>
      <c r="V887" s="151"/>
      <c r="W887" s="151"/>
      <c r="X887" s="151"/>
      <c r="Y887" s="151"/>
      <c r="Z887" s="151"/>
      <c r="AA887" s="151"/>
      <c r="AB887" s="151"/>
      <c r="AC887" s="151"/>
      <c r="AD887" s="151"/>
      <c r="AE887" s="151"/>
      <c r="AF887" s="151"/>
      <c r="AG887" s="151"/>
      <c r="AH887" s="151"/>
      <c r="AI887" s="151"/>
      <c r="AJ887" s="151"/>
      <c r="AK887" s="151"/>
      <c r="AL887" s="151"/>
      <c r="AM887" s="65"/>
      <c r="AO887" s="56"/>
      <c r="AP887" s="186"/>
      <c r="AT887" s="546"/>
      <c r="AU887" s="65"/>
      <c r="AV887" s="65"/>
      <c r="AW887" s="65"/>
      <c r="AX887" s="65"/>
      <c r="AY887" s="65"/>
      <c r="AZ887" s="65"/>
      <c r="BA887" s="65"/>
      <c r="BB887" s="65"/>
      <c r="BC887" s="65"/>
      <c r="BD887" s="65"/>
      <c r="BE887" s="65"/>
      <c r="BF887" s="65"/>
      <c r="BG887" s="65"/>
      <c r="BH887" s="65"/>
      <c r="BI887" s="65"/>
      <c r="BJ887" s="65"/>
      <c r="BK887" s="65"/>
      <c r="BL887" s="65"/>
      <c r="BM887" s="65"/>
      <c r="BN887" s="65"/>
      <c r="BO887" s="65"/>
      <c r="BP887" s="65"/>
      <c r="BQ887" s="65"/>
      <c r="BR887" s="65"/>
      <c r="BS887" s="65"/>
      <c r="BT887" s="65"/>
      <c r="BU887" s="65"/>
      <c r="BV887" s="65"/>
      <c r="BW887" s="65"/>
      <c r="BX887" s="65"/>
      <c r="BY887" s="65"/>
      <c r="BZ887" s="65"/>
      <c r="CA887" s="65"/>
      <c r="CB887" s="65"/>
      <c r="CC887" s="65"/>
      <c r="CD887" s="65"/>
      <c r="CE887" s="65"/>
      <c r="CF887" s="65"/>
      <c r="CG887" s="65"/>
      <c r="CH887" s="65"/>
      <c r="CI887" s="65"/>
      <c r="CJ887" s="65"/>
      <c r="CK887" s="65"/>
      <c r="CL887" s="65"/>
      <c r="CM887" s="65"/>
      <c r="CN887" s="65"/>
      <c r="CO887" s="65"/>
      <c r="CP887" s="65"/>
      <c r="CQ887" s="65"/>
      <c r="CR887" s="65"/>
    </row>
    <row r="888" spans="1:96" ht="12.75" customHeight="1">
      <c r="A888" s="54" t="s">
        <v>344</v>
      </c>
      <c r="C888" s="54" t="s">
        <v>283</v>
      </c>
      <c r="D888" s="151"/>
      <c r="E888" s="151"/>
      <c r="F888" s="151"/>
      <c r="G888" s="151"/>
      <c r="H888" s="151"/>
      <c r="I888" s="151"/>
      <c r="J888" s="151"/>
      <c r="K888" s="151"/>
      <c r="L888" s="151"/>
      <c r="M888" s="151"/>
      <c r="N888" s="151"/>
      <c r="O888" s="151"/>
      <c r="P888" s="151"/>
      <c r="Q888" s="151"/>
      <c r="R888" s="151"/>
      <c r="S888" s="151"/>
      <c r="T888" s="151"/>
      <c r="U888" s="151"/>
      <c r="V888" s="151"/>
      <c r="W888" s="151"/>
      <c r="X888" s="151"/>
      <c r="Y888" s="151"/>
      <c r="Z888" s="151"/>
      <c r="AA888" s="151"/>
      <c r="AB888" s="151"/>
      <c r="AC888" s="151"/>
      <c r="AD888" s="151"/>
      <c r="AE888" s="151"/>
      <c r="AF888" s="151"/>
      <c r="AG888" s="151"/>
      <c r="AH888" s="151"/>
      <c r="AI888" s="151"/>
      <c r="AJ888" s="151"/>
      <c r="AK888" s="151"/>
      <c r="AL888" s="151"/>
      <c r="AM888" s="65"/>
      <c r="AN888" s="65"/>
      <c r="AO888" s="56"/>
      <c r="AP888" s="56"/>
      <c r="AQ888" s="1463">
        <f>SUM(AQ877:AR881)+AQ885</f>
        <v>0.17</v>
      </c>
      <c r="AR888" s="1441"/>
      <c r="AS888" s="549">
        <v>0.39</v>
      </c>
      <c r="AT888" s="65"/>
      <c r="AU888" s="65"/>
      <c r="AV888" s="65"/>
      <c r="AW888" s="65"/>
      <c r="AX888" s="65"/>
      <c r="AY888" s="65"/>
      <c r="AZ888" s="65"/>
      <c r="BA888" s="65"/>
      <c r="BB888" s="65"/>
      <c r="BC888" s="65"/>
      <c r="BD888" s="65"/>
      <c r="BE888" s="65"/>
      <c r="BF888" s="65"/>
      <c r="BG888" s="65"/>
      <c r="BH888" s="65"/>
      <c r="BI888" s="65"/>
      <c r="BJ888" s="65"/>
      <c r="BK888" s="65"/>
      <c r="BL888" s="65"/>
      <c r="BM888" s="65"/>
      <c r="BN888" s="65"/>
      <c r="BO888" s="65"/>
      <c r="BP888" s="65"/>
      <c r="BQ888" s="65"/>
      <c r="BR888" s="65"/>
      <c r="BS888" s="65"/>
      <c r="BT888" s="65"/>
      <c r="BU888" s="65"/>
      <c r="BV888" s="65"/>
      <c r="BW888" s="65"/>
      <c r="BX888" s="65"/>
      <c r="BY888" s="65"/>
      <c r="BZ888" s="65"/>
      <c r="CA888" s="65"/>
      <c r="CB888" s="65"/>
      <c r="CC888" s="65"/>
      <c r="CD888" s="65"/>
      <c r="CE888" s="65"/>
      <c r="CF888" s="65"/>
      <c r="CG888" s="65"/>
      <c r="CH888" s="65"/>
      <c r="CI888" s="65"/>
      <c r="CJ888" s="65"/>
      <c r="CK888" s="65"/>
      <c r="CL888" s="65"/>
      <c r="CM888" s="65"/>
      <c r="CN888" s="65"/>
      <c r="CO888" s="65"/>
      <c r="CP888" s="65"/>
      <c r="CQ888" s="65"/>
      <c r="CR888" s="65"/>
    </row>
    <row r="889" spans="1:96" ht="12.75" customHeight="1">
      <c r="AM889" s="65"/>
      <c r="AN889" s="65"/>
      <c r="AO889" s="65"/>
      <c r="AP889" s="65"/>
      <c r="AQ889" s="65"/>
      <c r="AR889" s="65"/>
      <c r="AS889" s="65"/>
      <c r="AT889" s="65"/>
      <c r="AU889" s="65"/>
      <c r="AV889" s="65"/>
      <c r="AW889" s="65"/>
      <c r="AX889" s="65"/>
      <c r="AY889" s="65"/>
      <c r="AZ889" s="65"/>
      <c r="BA889" s="65"/>
      <c r="BB889" s="65"/>
      <c r="BC889" s="65"/>
      <c r="BD889" s="65"/>
      <c r="BE889" s="65"/>
      <c r="BF889" s="65"/>
      <c r="BG889" s="65"/>
      <c r="BH889" s="65"/>
      <c r="BI889" s="65"/>
      <c r="BJ889" s="65"/>
      <c r="BK889" s="65"/>
      <c r="BL889" s="65"/>
      <c r="BM889" s="65"/>
      <c r="BN889" s="65"/>
      <c r="BO889" s="65"/>
      <c r="BP889" s="65"/>
      <c r="BQ889" s="65"/>
      <c r="BR889" s="65"/>
      <c r="BS889" s="65"/>
      <c r="BT889" s="65"/>
      <c r="BU889" s="65"/>
      <c r="BV889" s="65"/>
      <c r="BW889" s="65"/>
      <c r="BX889" s="65"/>
      <c r="BY889" s="65"/>
      <c r="BZ889" s="65"/>
      <c r="CA889" s="65"/>
      <c r="CB889" s="65"/>
      <c r="CC889" s="65"/>
      <c r="CD889" s="65"/>
      <c r="CE889" s="65"/>
      <c r="CF889" s="65"/>
      <c r="CG889" s="65"/>
      <c r="CH889" s="65"/>
      <c r="CI889" s="65"/>
      <c r="CJ889" s="65"/>
      <c r="CK889" s="65"/>
      <c r="CL889" s="65"/>
      <c r="CM889" s="65"/>
      <c r="CN889" s="65"/>
      <c r="CO889" s="65"/>
      <c r="CP889" s="65"/>
      <c r="CQ889" s="65"/>
      <c r="CR889" s="65"/>
    </row>
    <row r="890" spans="1:96" ht="12.75" customHeight="1">
      <c r="A890" s="29"/>
      <c r="B890" s="29"/>
      <c r="C890" s="29"/>
      <c r="D890" s="29"/>
      <c r="E890" s="29"/>
      <c r="F890" s="1520" t="s">
        <v>905</v>
      </c>
      <c r="G890" s="1521"/>
      <c r="H890" s="1521"/>
      <c r="I890" s="1521"/>
      <c r="J890" s="1521"/>
      <c r="K890" s="1521"/>
      <c r="L890" s="1521"/>
      <c r="M890" s="1521"/>
      <c r="N890" s="1521"/>
      <c r="O890" s="1521"/>
      <c r="P890" s="1521"/>
      <c r="Q890" s="1521"/>
      <c r="R890" s="1521"/>
      <c r="S890" s="1521"/>
      <c r="T890" s="1522"/>
      <c r="U890" s="1528" t="s">
        <v>35</v>
      </c>
      <c r="V890" s="1529"/>
      <c r="W890" s="1529"/>
      <c r="X890" s="1529"/>
      <c r="Y890" s="1529"/>
      <c r="Z890" s="1529"/>
      <c r="AA890" s="77"/>
      <c r="AB890" s="174"/>
      <c r="AC890" s="174"/>
      <c r="AD890" s="174"/>
      <c r="AE890" s="174"/>
      <c r="AF890" s="175"/>
      <c r="AM890" s="65"/>
      <c r="AN890" s="65"/>
      <c r="AO890" s="65"/>
      <c r="AP890" s="65"/>
      <c r="AQ890" s="65"/>
      <c r="AR890" s="65"/>
      <c r="AS890" s="65"/>
      <c r="AT890" s="65"/>
      <c r="AU890" s="65"/>
      <c r="AV890" s="65"/>
      <c r="AW890" s="65"/>
      <c r="AX890" s="65"/>
      <c r="AY890" s="65"/>
      <c r="AZ890" s="65"/>
      <c r="BA890" s="65"/>
      <c r="BB890" s="65"/>
      <c r="BC890" s="65"/>
      <c r="BD890" s="65"/>
      <c r="BE890" s="65"/>
      <c r="BF890" s="65"/>
      <c r="BG890" s="65"/>
      <c r="BH890" s="65"/>
      <c r="BI890" s="65"/>
      <c r="BJ890" s="65"/>
      <c r="BK890" s="65"/>
      <c r="BL890" s="65"/>
      <c r="BM890" s="65"/>
      <c r="BN890" s="65"/>
      <c r="BO890" s="65"/>
      <c r="BP890" s="65"/>
      <c r="BQ890" s="65"/>
      <c r="BR890" s="65"/>
      <c r="BS890" s="65"/>
      <c r="BT890" s="65"/>
      <c r="BU890" s="65"/>
      <c r="BV890" s="65"/>
      <c r="BW890" s="65"/>
      <c r="BX890" s="65"/>
      <c r="BY890" s="65"/>
      <c r="BZ890" s="65"/>
      <c r="CA890" s="65"/>
      <c r="CB890" s="65"/>
      <c r="CC890" s="65"/>
      <c r="CD890" s="65"/>
      <c r="CE890" s="65"/>
      <c r="CF890" s="65"/>
      <c r="CG890" s="65"/>
      <c r="CH890" s="65"/>
      <c r="CI890" s="65"/>
      <c r="CJ890" s="65"/>
      <c r="CK890" s="65"/>
      <c r="CL890" s="65"/>
      <c r="CM890" s="65"/>
      <c r="CN890" s="65"/>
      <c r="CO890" s="65"/>
      <c r="CP890" s="65"/>
      <c r="CQ890" s="65"/>
      <c r="CR890" s="65"/>
    </row>
    <row r="891" spans="1:96" ht="12.75" customHeight="1">
      <c r="B891" s="54"/>
      <c r="F891" s="1220" t="s">
        <v>935</v>
      </c>
      <c r="G891" s="1221"/>
      <c r="H891" s="1221"/>
      <c r="I891" s="1221"/>
      <c r="J891" s="1221"/>
      <c r="K891" s="1221"/>
      <c r="L891" s="1221"/>
      <c r="M891" s="1221"/>
      <c r="N891" s="1221"/>
      <c r="O891" s="1221"/>
      <c r="P891" s="1221"/>
      <c r="Q891" s="1221"/>
      <c r="R891" s="1221"/>
      <c r="S891" s="1221"/>
      <c r="T891" s="1222"/>
      <c r="U891" s="1220"/>
      <c r="V891" s="1221"/>
      <c r="W891" s="1221"/>
      <c r="X891" s="1221"/>
      <c r="Y891" s="1221"/>
      <c r="Z891" s="1221"/>
      <c r="AA891" s="78"/>
      <c r="AB891" s="61"/>
      <c r="AC891" s="61"/>
      <c r="AD891" s="61"/>
      <c r="AE891" s="61"/>
      <c r="AF891" s="176"/>
      <c r="AM891" s="65"/>
      <c r="AN891" s="352">
        <f>IF(SUM(AN926:AN934)&lt;=0.1,SUM(AN926:AN934),0.1)</f>
        <v>0</v>
      </c>
      <c r="AO891" s="65"/>
      <c r="AP891" s="65"/>
      <c r="AQ891" s="65"/>
      <c r="AR891" s="65"/>
      <c r="AS891" s="65"/>
      <c r="AT891" s="65"/>
      <c r="AU891" s="65"/>
      <c r="AV891" s="65"/>
      <c r="AW891" s="65"/>
      <c r="AX891" s="65"/>
      <c r="AY891" s="65"/>
      <c r="AZ891" s="65"/>
      <c r="BA891" s="65"/>
      <c r="BB891" s="65"/>
      <c r="BC891" s="65"/>
      <c r="BD891" s="65"/>
      <c r="BE891" s="65"/>
      <c r="BF891" s="65"/>
      <c r="BG891" s="65"/>
      <c r="BH891" s="65"/>
      <c r="BI891" s="65"/>
      <c r="BJ891" s="65"/>
      <c r="BK891" s="65"/>
      <c r="BL891" s="65"/>
      <c r="BM891" s="65"/>
      <c r="BN891" s="65"/>
      <c r="BO891" s="65"/>
      <c r="BP891" s="65"/>
      <c r="BQ891" s="65"/>
      <c r="BR891" s="65"/>
      <c r="BS891" s="65"/>
      <c r="BT891" s="65"/>
      <c r="BU891" s="65"/>
      <c r="BV891" s="65"/>
      <c r="BW891" s="65"/>
      <c r="BX891" s="65"/>
      <c r="BY891" s="65"/>
      <c r="BZ891" s="65"/>
      <c r="CA891" s="65"/>
      <c r="CB891" s="65"/>
      <c r="CC891" s="65"/>
      <c r="CD891" s="65"/>
      <c r="CE891" s="65"/>
      <c r="CF891" s="65"/>
      <c r="CG891" s="65"/>
      <c r="CH891" s="65"/>
      <c r="CI891" s="65"/>
      <c r="CJ891" s="65"/>
      <c r="CK891" s="65"/>
      <c r="CL891" s="65"/>
      <c r="CM891" s="65"/>
      <c r="CN891" s="65"/>
      <c r="CO891" s="65"/>
      <c r="CP891" s="65"/>
      <c r="CQ891" s="65"/>
      <c r="CR891" s="65"/>
    </row>
    <row r="892" spans="1:96" ht="12.75" customHeight="1">
      <c r="B892" s="54"/>
      <c r="F892" s="1223"/>
      <c r="G892" s="1224"/>
      <c r="H892" s="1224"/>
      <c r="I892" s="1224"/>
      <c r="J892" s="1224"/>
      <c r="K892" s="1224"/>
      <c r="L892" s="1224"/>
      <c r="M892" s="1224"/>
      <c r="N892" s="1224"/>
      <c r="O892" s="1224"/>
      <c r="P892" s="1224"/>
      <c r="Q892" s="1224"/>
      <c r="R892" s="1224"/>
      <c r="S892" s="1224"/>
      <c r="T892" s="1225"/>
      <c r="U892" s="1223"/>
      <c r="V892" s="1224"/>
      <c r="W892" s="1224"/>
      <c r="X892" s="1224"/>
      <c r="Y892" s="1224"/>
      <c r="Z892" s="1224"/>
      <c r="AA892" s="177"/>
      <c r="AB892" s="1561" t="s">
        <v>436</v>
      </c>
      <c r="AC892" s="1561"/>
      <c r="AD892" s="1561"/>
      <c r="AE892" s="1561"/>
      <c r="AF892" s="178"/>
      <c r="AM892" s="65"/>
      <c r="AN892" s="65"/>
      <c r="AO892" s="65"/>
      <c r="AP892" s="65"/>
      <c r="AQ892" s="65"/>
      <c r="AR892" s="65"/>
      <c r="AS892" s="65"/>
      <c r="AT892" s="65"/>
      <c r="AU892" s="65"/>
      <c r="AV892" s="65"/>
      <c r="AW892" s="65"/>
      <c r="AX892" s="65"/>
      <c r="AY892" s="65"/>
      <c r="AZ892" s="65"/>
      <c r="BA892" s="65"/>
      <c r="BB892" s="65"/>
      <c r="BC892" s="65"/>
      <c r="BD892" s="65"/>
      <c r="BE892" s="65"/>
      <c r="BF892" s="65"/>
      <c r="BG892" s="65"/>
      <c r="BH892" s="65"/>
      <c r="BI892" s="65"/>
      <c r="BJ892" s="65"/>
      <c r="BK892" s="65"/>
      <c r="BL892" s="65"/>
      <c r="BM892" s="65"/>
      <c r="BN892" s="65"/>
      <c r="BO892" s="65"/>
      <c r="BP892" s="65"/>
      <c r="BQ892" s="65"/>
      <c r="BR892" s="65"/>
      <c r="BS892" s="65"/>
      <c r="BT892" s="65"/>
      <c r="BU892" s="65"/>
      <c r="BV892" s="65"/>
      <c r="BW892" s="65"/>
      <c r="BX892" s="65"/>
      <c r="BY892" s="65"/>
      <c r="BZ892" s="65"/>
      <c r="CA892" s="65"/>
      <c r="CB892" s="65"/>
      <c r="CC892" s="65"/>
      <c r="CD892" s="65"/>
      <c r="CE892" s="65"/>
      <c r="CF892" s="65"/>
      <c r="CG892" s="65"/>
      <c r="CH892" s="65"/>
      <c r="CI892" s="65"/>
      <c r="CJ892" s="65"/>
      <c r="CK892" s="65"/>
      <c r="CL892" s="65"/>
      <c r="CM892" s="65"/>
      <c r="CN892" s="65"/>
      <c r="CO892" s="65"/>
      <c r="CP892" s="65"/>
      <c r="CQ892" s="65"/>
      <c r="CR892" s="65"/>
    </row>
    <row r="893" spans="1:96" ht="12.75" customHeight="1">
      <c r="B893" s="54"/>
      <c r="F893" s="80" t="s">
        <v>868</v>
      </c>
      <c r="G893" s="84"/>
      <c r="H893" s="84"/>
      <c r="I893" s="84"/>
      <c r="J893" s="84"/>
      <c r="K893" s="84"/>
      <c r="L893" s="84"/>
      <c r="M893" s="84"/>
      <c r="N893" s="84"/>
      <c r="O893" s="84"/>
      <c r="P893" s="84"/>
      <c r="Q893" s="84"/>
      <c r="R893" s="84"/>
      <c r="S893" s="84"/>
      <c r="T893" s="85"/>
      <c r="U893" s="1113" t="s">
        <v>621</v>
      </c>
      <c r="V893" s="1109"/>
      <c r="W893" s="1109"/>
      <c r="X893" s="1109"/>
      <c r="Y893" s="1109"/>
      <c r="Z893" s="1114"/>
      <c r="AA893" s="1208">
        <f>AG618</f>
        <v>28061368</v>
      </c>
      <c r="AB893" s="1153"/>
      <c r="AC893" s="1153"/>
      <c r="AD893" s="1153"/>
      <c r="AE893" s="1153"/>
      <c r="AF893" s="1209"/>
      <c r="AM893" s="65"/>
      <c r="AN893" s="65"/>
      <c r="AO893" s="65"/>
      <c r="AP893" s="65"/>
      <c r="AQ893" s="65"/>
      <c r="AR893" s="65"/>
      <c r="AS893" s="65"/>
      <c r="AT893" s="65"/>
      <c r="AU893" s="65"/>
      <c r="AV893" s="65"/>
      <c r="AW893" s="65"/>
      <c r="AX893" s="65"/>
      <c r="AY893" s="65"/>
      <c r="AZ893" s="65"/>
      <c r="BA893" s="65"/>
      <c r="BB893" s="65"/>
      <c r="BC893" s="65"/>
      <c r="BD893" s="65"/>
      <c r="BE893" s="65"/>
      <c r="BF893" s="65"/>
      <c r="BG893" s="65"/>
      <c r="BH893" s="65"/>
      <c r="BI893" s="65"/>
      <c r="BJ893" s="65"/>
      <c r="BK893" s="65"/>
      <c r="BL893" s="65"/>
      <c r="BM893" s="65"/>
      <c r="BN893" s="65"/>
      <c r="BO893" s="65"/>
      <c r="BP893" s="65"/>
      <c r="BQ893" s="65"/>
      <c r="BR893" s="65"/>
      <c r="BS893" s="65"/>
      <c r="BT893" s="65"/>
      <c r="BU893" s="65"/>
      <c r="BV893" s="65"/>
      <c r="BW893" s="65"/>
      <c r="BX893" s="65"/>
      <c r="BY893" s="65"/>
      <c r="BZ893" s="65"/>
      <c r="CA893" s="65"/>
      <c r="CB893" s="65"/>
      <c r="CC893" s="65"/>
      <c r="CD893" s="65"/>
      <c r="CE893" s="65"/>
      <c r="CF893" s="65"/>
      <c r="CG893" s="65"/>
      <c r="CH893" s="65"/>
      <c r="CI893" s="65"/>
      <c r="CJ893" s="65"/>
      <c r="CK893" s="65"/>
      <c r="CL893" s="65"/>
      <c r="CM893" s="65"/>
      <c r="CN893" s="65"/>
      <c r="CO893" s="65"/>
      <c r="CP893" s="65"/>
      <c r="CQ893" s="65"/>
      <c r="CR893" s="65"/>
    </row>
    <row r="894" spans="1:96" ht="12.75" customHeight="1">
      <c r="B894" s="54"/>
      <c r="F894" s="107" t="s">
        <v>760</v>
      </c>
      <c r="G894" s="84"/>
      <c r="H894" s="84"/>
      <c r="I894" s="84"/>
      <c r="J894" s="84"/>
      <c r="K894" s="84"/>
      <c r="L894" s="84"/>
      <c r="M894" s="84"/>
      <c r="N894" s="84"/>
      <c r="O894" s="84"/>
      <c r="P894" s="84"/>
      <c r="Q894" s="84"/>
      <c r="R894" s="84"/>
      <c r="S894" s="84"/>
      <c r="T894" s="85"/>
      <c r="U894" s="1113" t="s">
        <v>671</v>
      </c>
      <c r="V894" s="1109"/>
      <c r="W894" s="1109"/>
      <c r="X894" s="1109"/>
      <c r="Y894" s="1109"/>
      <c r="Z894" s="1114"/>
      <c r="AA894" s="1208"/>
      <c r="AB894" s="1153"/>
      <c r="AC894" s="1153"/>
      <c r="AD894" s="1153"/>
      <c r="AE894" s="1153"/>
      <c r="AF894" s="1209"/>
      <c r="AM894" s="65"/>
      <c r="AN894" s="65"/>
      <c r="AO894" s="65"/>
      <c r="AP894" s="65"/>
      <c r="AQ894" s="65"/>
      <c r="AR894" s="65"/>
      <c r="AS894" s="65"/>
      <c r="AT894" s="65"/>
      <c r="AU894" s="65"/>
      <c r="AV894" s="65"/>
      <c r="AW894" s="65"/>
      <c r="AX894" s="65"/>
      <c r="AY894" s="65"/>
      <c r="AZ894" s="65"/>
      <c r="BA894" s="65"/>
      <c r="BB894" s="65"/>
      <c r="BC894" s="65"/>
      <c r="BD894" s="65"/>
      <c r="BE894" s="65"/>
      <c r="BF894" s="65"/>
      <c r="BG894" s="65"/>
      <c r="BH894" s="65"/>
      <c r="BI894" s="65"/>
      <c r="BJ894" s="65"/>
      <c r="BK894" s="65"/>
      <c r="BL894" s="65"/>
      <c r="BM894" s="65"/>
      <c r="BN894" s="65"/>
      <c r="BO894" s="65"/>
      <c r="BP894" s="65"/>
      <c r="BQ894" s="65"/>
      <c r="BR894" s="65"/>
      <c r="BS894" s="65"/>
      <c r="BT894" s="65"/>
      <c r="BU894" s="65"/>
      <c r="BV894" s="65"/>
      <c r="BW894" s="65"/>
      <c r="BX894" s="65"/>
      <c r="BY894" s="65"/>
      <c r="BZ894" s="65"/>
      <c r="CA894" s="65"/>
      <c r="CB894" s="65"/>
      <c r="CC894" s="65"/>
      <c r="CD894" s="65"/>
      <c r="CE894" s="65"/>
      <c r="CF894" s="65"/>
      <c r="CG894" s="65"/>
      <c r="CH894" s="65"/>
      <c r="CI894" s="65"/>
      <c r="CJ894" s="65"/>
      <c r="CK894" s="65"/>
      <c r="CL894" s="65"/>
      <c r="CM894" s="65"/>
      <c r="CN894" s="65"/>
      <c r="CO894" s="65"/>
      <c r="CP894" s="65"/>
      <c r="CQ894" s="65"/>
      <c r="CR894" s="65"/>
    </row>
    <row r="895" spans="1:96" ht="12.75" customHeight="1">
      <c r="F895" s="80" t="s">
        <v>915</v>
      </c>
      <c r="G895" s="81"/>
      <c r="H895" s="81"/>
      <c r="I895" s="81"/>
      <c r="J895" s="81"/>
      <c r="K895" s="81"/>
      <c r="L895" s="81"/>
      <c r="M895" s="81"/>
      <c r="N895" s="81"/>
      <c r="O895" s="81"/>
      <c r="P895" s="81"/>
      <c r="Q895" s="81"/>
      <c r="R895" s="81"/>
      <c r="S895" s="81"/>
      <c r="T895" s="82"/>
      <c r="U895" s="1113" t="s">
        <v>671</v>
      </c>
      <c r="V895" s="1109"/>
      <c r="W895" s="1109"/>
      <c r="X895" s="1109"/>
      <c r="Y895" s="1109"/>
      <c r="Z895" s="1114"/>
      <c r="AA895" s="1208"/>
      <c r="AB895" s="1153"/>
      <c r="AC895" s="1153"/>
      <c r="AD895" s="1153"/>
      <c r="AE895" s="1153"/>
      <c r="AF895" s="1209"/>
      <c r="AM895" s="65"/>
      <c r="AN895" s="65"/>
      <c r="AO895" s="65"/>
      <c r="AP895" s="65"/>
      <c r="AQ895" s="65"/>
      <c r="AR895" s="65"/>
      <c r="AS895" s="65"/>
      <c r="AT895" s="65"/>
      <c r="AU895" s="65"/>
      <c r="AV895" s="65"/>
      <c r="AW895" s="65"/>
      <c r="AX895" s="65"/>
      <c r="AY895" s="65"/>
      <c r="AZ895" s="65"/>
      <c r="BA895" s="65"/>
      <c r="BB895" s="65"/>
      <c r="BC895" s="65"/>
      <c r="BD895" s="65"/>
      <c r="BE895" s="65"/>
      <c r="BF895" s="65"/>
      <c r="BG895" s="65"/>
      <c r="BH895" s="65"/>
      <c r="BI895" s="65"/>
      <c r="BJ895" s="65"/>
      <c r="BK895" s="65"/>
      <c r="BL895" s="65"/>
      <c r="BM895" s="65"/>
      <c r="BN895" s="65"/>
      <c r="BO895" s="65"/>
      <c r="BP895" s="65"/>
      <c r="BQ895" s="65"/>
      <c r="BR895" s="65"/>
      <c r="BS895" s="65"/>
      <c r="BT895" s="65"/>
      <c r="BU895" s="65"/>
      <c r="BV895" s="65"/>
      <c r="BW895" s="65"/>
      <c r="BX895" s="65"/>
      <c r="BY895" s="65"/>
      <c r="BZ895" s="65"/>
      <c r="CA895" s="65"/>
      <c r="CB895" s="65"/>
      <c r="CC895" s="65"/>
      <c r="CD895" s="65"/>
      <c r="CE895" s="65"/>
      <c r="CF895" s="65"/>
      <c r="CG895" s="65"/>
      <c r="CH895" s="65"/>
      <c r="CI895" s="65"/>
      <c r="CJ895" s="65"/>
      <c r="CK895" s="65"/>
      <c r="CL895" s="65"/>
      <c r="CM895" s="65"/>
      <c r="CN895" s="65"/>
      <c r="CO895" s="65"/>
      <c r="CP895" s="65"/>
      <c r="CQ895" s="65"/>
      <c r="CR895" s="65"/>
    </row>
    <row r="896" spans="1:96" ht="12.75" customHeight="1">
      <c r="F896" s="80" t="s">
        <v>763</v>
      </c>
      <c r="G896" s="81"/>
      <c r="H896" s="81"/>
      <c r="I896" s="81"/>
      <c r="J896" s="81"/>
      <c r="K896" s="81"/>
      <c r="L896" s="81"/>
      <c r="M896" s="81"/>
      <c r="N896" s="81"/>
      <c r="O896" s="81"/>
      <c r="P896" s="81"/>
      <c r="Q896" s="81"/>
      <c r="R896" s="81"/>
      <c r="S896" s="81"/>
      <c r="T896" s="82"/>
      <c r="U896" s="1113" t="s">
        <v>671</v>
      </c>
      <c r="V896" s="1109"/>
      <c r="W896" s="1109"/>
      <c r="X896" s="1109"/>
      <c r="Y896" s="1109"/>
      <c r="Z896" s="1114"/>
      <c r="AA896" s="1208"/>
      <c r="AB896" s="1153"/>
      <c r="AC896" s="1153"/>
      <c r="AD896" s="1153"/>
      <c r="AE896" s="1153"/>
      <c r="AF896" s="1209"/>
      <c r="AM896" s="65"/>
      <c r="AN896" s="65"/>
      <c r="AO896" s="65"/>
      <c r="AP896" s="65"/>
      <c r="AQ896" s="65"/>
      <c r="AR896" s="65"/>
      <c r="AS896" s="65"/>
      <c r="AT896" s="65"/>
      <c r="AU896" s="65"/>
      <c r="AV896" s="65"/>
      <c r="AW896" s="65"/>
      <c r="AX896" s="65"/>
      <c r="AY896" s="65"/>
      <c r="AZ896" s="65"/>
      <c r="BA896" s="65"/>
      <c r="BB896" s="65"/>
      <c r="BC896" s="65"/>
      <c r="BD896" s="65"/>
      <c r="BE896" s="65"/>
      <c r="BF896" s="65"/>
      <c r="BG896" s="65"/>
      <c r="BH896" s="65"/>
      <c r="BI896" s="65"/>
      <c r="BJ896" s="65"/>
      <c r="BK896" s="65"/>
      <c r="BL896" s="65"/>
      <c r="BM896" s="65"/>
      <c r="BN896" s="65"/>
      <c r="BO896" s="65"/>
      <c r="BP896" s="65"/>
      <c r="BQ896" s="65"/>
      <c r="BR896" s="65"/>
      <c r="BS896" s="65"/>
      <c r="BT896" s="65"/>
      <c r="BU896" s="65"/>
      <c r="BV896" s="65"/>
      <c r="BW896" s="65"/>
      <c r="BX896" s="65"/>
      <c r="BY896" s="65"/>
      <c r="BZ896" s="65"/>
      <c r="CA896" s="65"/>
      <c r="CB896" s="65"/>
      <c r="CC896" s="65"/>
      <c r="CD896" s="65"/>
      <c r="CE896" s="65"/>
      <c r="CF896" s="65"/>
      <c r="CG896" s="65"/>
      <c r="CH896" s="65"/>
      <c r="CI896" s="65"/>
      <c r="CJ896" s="65"/>
      <c r="CK896" s="65"/>
      <c r="CL896" s="65"/>
      <c r="CM896" s="65"/>
      <c r="CN896" s="65"/>
      <c r="CO896" s="65"/>
      <c r="CP896" s="65"/>
      <c r="CQ896" s="65"/>
      <c r="CR896" s="65"/>
    </row>
    <row r="897" spans="6:96" ht="12.75" customHeight="1">
      <c r="F897" s="107" t="s">
        <v>899</v>
      </c>
      <c r="G897" s="81"/>
      <c r="H897" s="81"/>
      <c r="I897" s="81"/>
      <c r="J897" s="81"/>
      <c r="K897" s="81"/>
      <c r="L897" s="81"/>
      <c r="M897" s="81"/>
      <c r="N897" s="81"/>
      <c r="O897" s="81"/>
      <c r="P897" s="81"/>
      <c r="Q897" s="81"/>
      <c r="R897" s="81"/>
      <c r="S897" s="81"/>
      <c r="T897" s="82"/>
      <c r="U897" s="1113" t="s">
        <v>671</v>
      </c>
      <c r="V897" s="1109"/>
      <c r="W897" s="1109"/>
      <c r="X897" s="1109"/>
      <c r="Y897" s="1109"/>
      <c r="Z897" s="1114"/>
      <c r="AA897" s="1208"/>
      <c r="AB897" s="1153"/>
      <c r="AC897" s="1153"/>
      <c r="AD897" s="1153"/>
      <c r="AE897" s="1153"/>
      <c r="AF897" s="1209"/>
      <c r="AM897" s="65"/>
      <c r="AN897" s="65"/>
      <c r="AO897" s="65"/>
      <c r="AP897" s="65"/>
      <c r="AQ897" s="65"/>
      <c r="AR897" s="65"/>
      <c r="AS897" s="65"/>
      <c r="AT897" s="65"/>
      <c r="AU897" s="65"/>
      <c r="AV897" s="65"/>
      <c r="AW897" s="65"/>
      <c r="AX897" s="65"/>
      <c r="AY897" s="65"/>
      <c r="AZ897" s="65"/>
      <c r="BA897" s="65"/>
      <c r="BB897" s="65"/>
      <c r="BC897" s="65"/>
      <c r="BD897" s="65"/>
      <c r="BE897" s="65"/>
      <c r="BF897" s="65"/>
      <c r="BG897" s="65"/>
      <c r="BH897" s="65"/>
      <c r="BI897" s="65"/>
      <c r="BJ897" s="65"/>
      <c r="BK897" s="65"/>
      <c r="BL897" s="65"/>
      <c r="BM897" s="65"/>
      <c r="BN897" s="65"/>
      <c r="BO897" s="65"/>
      <c r="BP897" s="65"/>
      <c r="BQ897" s="65"/>
      <c r="BR897" s="65"/>
      <c r="BS897" s="65"/>
      <c r="BT897" s="65"/>
      <c r="BU897" s="65"/>
      <c r="BV897" s="65"/>
      <c r="BW897" s="65"/>
      <c r="BX897" s="65"/>
      <c r="BY897" s="65"/>
      <c r="BZ897" s="65"/>
      <c r="CA897" s="65"/>
      <c r="CB897" s="65"/>
      <c r="CC897" s="65"/>
      <c r="CD897" s="65"/>
      <c r="CE897" s="65"/>
      <c r="CF897" s="65"/>
      <c r="CG897" s="65"/>
      <c r="CH897" s="65"/>
      <c r="CI897" s="65"/>
      <c r="CJ897" s="65"/>
      <c r="CK897" s="65"/>
      <c r="CL897" s="65"/>
      <c r="CM897" s="65"/>
      <c r="CN897" s="65"/>
      <c r="CO897" s="65"/>
      <c r="CP897" s="65"/>
      <c r="CQ897" s="65"/>
      <c r="CR897" s="65"/>
    </row>
    <row r="898" spans="6:96" ht="12.75" customHeight="1">
      <c r="F898" s="107" t="s">
        <v>900</v>
      </c>
      <c r="G898" s="81"/>
      <c r="H898" s="81"/>
      <c r="I898" s="81"/>
      <c r="J898" s="81"/>
      <c r="K898" s="81"/>
      <c r="L898" s="81"/>
      <c r="M898" s="81"/>
      <c r="N898" s="81"/>
      <c r="O898" s="81"/>
      <c r="P898" s="81"/>
      <c r="Q898" s="81"/>
      <c r="R898" s="81"/>
      <c r="S898" s="81"/>
      <c r="T898" s="82"/>
      <c r="U898" s="1113" t="s">
        <v>671</v>
      </c>
      <c r="V898" s="1109"/>
      <c r="W898" s="1109"/>
      <c r="X898" s="1109"/>
      <c r="Y898" s="1109"/>
      <c r="Z898" s="1114"/>
      <c r="AA898" s="1208"/>
      <c r="AB898" s="1153"/>
      <c r="AC898" s="1153"/>
      <c r="AD898" s="1153"/>
      <c r="AE898" s="1153"/>
      <c r="AF898" s="1209"/>
      <c r="AM898" s="65"/>
      <c r="AN898" s="65"/>
      <c r="AO898" s="65"/>
      <c r="AP898" s="65"/>
      <c r="AQ898" s="65"/>
      <c r="AR898" s="65"/>
      <c r="AS898" s="65"/>
      <c r="AT898" s="65"/>
      <c r="AU898" s="65"/>
      <c r="AV898" s="65"/>
      <c r="AW898" s="65"/>
      <c r="AX898" s="65"/>
      <c r="AY898" s="65"/>
      <c r="AZ898" s="65"/>
      <c r="BA898" s="65"/>
      <c r="BB898" s="65"/>
      <c r="BC898" s="65"/>
      <c r="BD898" s="65"/>
      <c r="BE898" s="65"/>
      <c r="BF898" s="65"/>
      <c r="BG898" s="65"/>
      <c r="BH898" s="65"/>
      <c r="BI898" s="65"/>
      <c r="BJ898" s="65"/>
      <c r="BK898" s="65"/>
      <c r="BL898" s="65"/>
      <c r="BM898" s="65"/>
      <c r="BN898" s="65"/>
      <c r="BO898" s="65"/>
      <c r="BP898" s="65"/>
      <c r="BQ898" s="65"/>
      <c r="BR898" s="65"/>
      <c r="BS898" s="65"/>
      <c r="BT898" s="65"/>
      <c r="BU898" s="65"/>
      <c r="BV898" s="65"/>
      <c r="BW898" s="65"/>
      <c r="BX898" s="65"/>
      <c r="BY898" s="65"/>
      <c r="BZ898" s="65"/>
      <c r="CA898" s="65"/>
      <c r="CB898" s="65"/>
      <c r="CC898" s="65"/>
      <c r="CD898" s="65"/>
      <c r="CE898" s="65"/>
      <c r="CF898" s="65"/>
      <c r="CG898" s="65"/>
      <c r="CH898" s="65"/>
      <c r="CI898" s="65"/>
      <c r="CJ898" s="65"/>
      <c r="CK898" s="65"/>
      <c r="CL898" s="65"/>
      <c r="CM898" s="65"/>
      <c r="CN898" s="65"/>
      <c r="CO898" s="65"/>
      <c r="CP898" s="65"/>
      <c r="CQ898" s="65"/>
      <c r="CR898" s="65"/>
    </row>
    <row r="899" spans="6:96" ht="12.75" customHeight="1">
      <c r="F899" s="107" t="s">
        <v>901</v>
      </c>
      <c r="G899" s="81"/>
      <c r="H899" s="81"/>
      <c r="I899" s="81"/>
      <c r="J899" s="81"/>
      <c r="K899" s="81"/>
      <c r="L899" s="81"/>
      <c r="M899" s="81"/>
      <c r="N899" s="81"/>
      <c r="O899" s="81"/>
      <c r="P899" s="81"/>
      <c r="Q899" s="81"/>
      <c r="R899" s="81"/>
      <c r="S899" s="81"/>
      <c r="T899" s="82"/>
      <c r="U899" s="1113" t="s">
        <v>671</v>
      </c>
      <c r="V899" s="1109"/>
      <c r="W899" s="1109"/>
      <c r="X899" s="1109"/>
      <c r="Y899" s="1109"/>
      <c r="Z899" s="1114"/>
      <c r="AA899" s="1208"/>
      <c r="AB899" s="1153"/>
      <c r="AC899" s="1153"/>
      <c r="AD899" s="1153"/>
      <c r="AE899" s="1153"/>
      <c r="AF899" s="1209"/>
      <c r="AM899" s="65"/>
      <c r="AN899" s="65"/>
      <c r="AO899" s="65"/>
      <c r="AP899" s="65"/>
      <c r="AQ899" s="65"/>
      <c r="AR899" s="65"/>
      <c r="AS899" s="65"/>
      <c r="AT899" s="65"/>
      <c r="AU899" s="65"/>
      <c r="AV899" s="65"/>
      <c r="AW899" s="65"/>
      <c r="AX899" s="65"/>
      <c r="AY899" s="65"/>
      <c r="AZ899" s="65"/>
      <c r="BA899" s="65"/>
      <c r="BB899" s="65"/>
      <c r="BC899" s="65"/>
      <c r="BD899" s="65"/>
      <c r="BE899" s="65"/>
      <c r="BF899" s="65"/>
      <c r="BG899" s="65"/>
      <c r="BH899" s="65"/>
      <c r="BI899" s="65"/>
      <c r="BJ899" s="65"/>
      <c r="BK899" s="65"/>
      <c r="BL899" s="65"/>
      <c r="BM899" s="65"/>
      <c r="BN899" s="65"/>
      <c r="BO899" s="65"/>
      <c r="BP899" s="65"/>
      <c r="BQ899" s="65"/>
      <c r="BR899" s="65"/>
      <c r="BS899" s="65"/>
      <c r="BT899" s="65"/>
      <c r="BU899" s="65"/>
      <c r="BV899" s="65"/>
      <c r="BW899" s="65"/>
      <c r="BX899" s="65"/>
      <c r="BY899" s="65"/>
      <c r="BZ899" s="65"/>
      <c r="CA899" s="65"/>
      <c r="CB899" s="65"/>
      <c r="CC899" s="65"/>
      <c r="CD899" s="65"/>
      <c r="CE899" s="65"/>
      <c r="CF899" s="65"/>
      <c r="CG899" s="65"/>
      <c r="CH899" s="65"/>
      <c r="CI899" s="65"/>
      <c r="CJ899" s="65"/>
      <c r="CK899" s="65"/>
      <c r="CL899" s="65"/>
      <c r="CM899" s="65"/>
      <c r="CN899" s="65"/>
      <c r="CO899" s="65"/>
      <c r="CP899" s="65"/>
      <c r="CQ899" s="65"/>
      <c r="CR899" s="65"/>
    </row>
    <row r="900" spans="6:96" ht="12.75" customHeight="1">
      <c r="F900" s="80" t="s">
        <v>762</v>
      </c>
      <c r="G900" s="81"/>
      <c r="H900" s="81"/>
      <c r="I900" s="81"/>
      <c r="J900" s="81"/>
      <c r="K900" s="81"/>
      <c r="L900" s="81"/>
      <c r="M900" s="81"/>
      <c r="N900" s="81"/>
      <c r="O900" s="81"/>
      <c r="P900" s="81"/>
      <c r="Q900" s="81"/>
      <c r="R900" s="81"/>
      <c r="S900" s="81"/>
      <c r="T900" s="82"/>
      <c r="U900" s="1113" t="s">
        <v>671</v>
      </c>
      <c r="V900" s="1109"/>
      <c r="W900" s="1109"/>
      <c r="X900" s="1109"/>
      <c r="Y900" s="1109"/>
      <c r="Z900" s="1114"/>
      <c r="AA900" s="1208"/>
      <c r="AB900" s="1153"/>
      <c r="AC900" s="1153"/>
      <c r="AD900" s="1153"/>
      <c r="AE900" s="1153"/>
      <c r="AF900" s="1209"/>
      <c r="AM900" s="65"/>
      <c r="AN900" s="65"/>
      <c r="AO900" s="65"/>
      <c r="AP900" s="65"/>
      <c r="AQ900" s="65"/>
      <c r="AR900" s="65"/>
      <c r="AS900" s="65"/>
      <c r="AT900" s="65"/>
      <c r="AU900" s="65"/>
      <c r="AV900" s="65"/>
      <c r="AW900" s="65"/>
      <c r="AX900" s="65"/>
      <c r="AY900" s="65"/>
      <c r="AZ900" s="65"/>
      <c r="BA900" s="65"/>
      <c r="BB900" s="65"/>
      <c r="BC900" s="65"/>
      <c r="BD900" s="65"/>
      <c r="BE900" s="65"/>
      <c r="BF900" s="65"/>
      <c r="BG900" s="65"/>
      <c r="BH900" s="65"/>
      <c r="BI900" s="65"/>
      <c r="BJ900" s="65"/>
      <c r="BK900" s="65"/>
      <c r="BL900" s="65"/>
      <c r="BM900" s="65"/>
      <c r="BN900" s="65"/>
      <c r="BO900" s="65"/>
      <c r="BP900" s="65"/>
      <c r="BQ900" s="65"/>
      <c r="BR900" s="65"/>
      <c r="BS900" s="65"/>
      <c r="BT900" s="65"/>
      <c r="BU900" s="65"/>
      <c r="BV900" s="65"/>
      <c r="BW900" s="65"/>
      <c r="BX900" s="65"/>
      <c r="BY900" s="65"/>
      <c r="BZ900" s="65"/>
      <c r="CA900" s="65"/>
      <c r="CB900" s="65"/>
      <c r="CC900" s="65"/>
      <c r="CD900" s="65"/>
      <c r="CE900" s="65"/>
      <c r="CF900" s="65"/>
      <c r="CG900" s="65"/>
      <c r="CH900" s="65"/>
      <c r="CI900" s="65"/>
      <c r="CJ900" s="65"/>
      <c r="CK900" s="65"/>
      <c r="CL900" s="65"/>
      <c r="CM900" s="65"/>
      <c r="CN900" s="65"/>
      <c r="CO900" s="65"/>
      <c r="CP900" s="65"/>
      <c r="CQ900" s="65"/>
      <c r="CR900" s="65"/>
    </row>
    <row r="901" spans="6:96" ht="12.75" customHeight="1">
      <c r="F901" s="107" t="s">
        <v>764</v>
      </c>
      <c r="G901" s="81"/>
      <c r="H901" s="81"/>
      <c r="I901" s="81"/>
      <c r="J901" s="81"/>
      <c r="K901" s="81"/>
      <c r="L901" s="81"/>
      <c r="M901" s="81"/>
      <c r="N901" s="81"/>
      <c r="O901" s="81"/>
      <c r="P901" s="81"/>
      <c r="Q901" s="81"/>
      <c r="R901" s="81"/>
      <c r="S901" s="81"/>
      <c r="T901" s="82"/>
      <c r="U901" s="1113" t="s">
        <v>671</v>
      </c>
      <c r="V901" s="1109"/>
      <c r="W901" s="1109"/>
      <c r="X901" s="1109"/>
      <c r="Y901" s="1109"/>
      <c r="Z901" s="1114"/>
      <c r="AA901" s="1208"/>
      <c r="AB901" s="1153"/>
      <c r="AC901" s="1153"/>
      <c r="AD901" s="1153"/>
      <c r="AE901" s="1153"/>
      <c r="AF901" s="1209"/>
      <c r="AM901" s="65"/>
      <c r="AN901" s="65"/>
      <c r="AO901" s="65"/>
      <c r="AP901" s="65"/>
      <c r="AQ901" s="65"/>
      <c r="AR901" s="65"/>
      <c r="AS901" s="65"/>
      <c r="AT901" s="65"/>
      <c r="AU901" s="65"/>
      <c r="AV901" s="65"/>
      <c r="AW901" s="65"/>
      <c r="AX901" s="65"/>
      <c r="AY901" s="65"/>
      <c r="AZ901" s="65"/>
      <c r="BA901" s="65"/>
      <c r="BB901" s="65"/>
      <c r="BC901" s="65"/>
      <c r="BD901" s="65"/>
      <c r="BE901" s="65"/>
      <c r="BF901" s="65"/>
      <c r="BG901" s="65"/>
      <c r="BH901" s="65"/>
      <c r="BI901" s="65"/>
      <c r="BJ901" s="65"/>
      <c r="BK901" s="65"/>
      <c r="BL901" s="65"/>
      <c r="BM901" s="65"/>
      <c r="BN901" s="65"/>
      <c r="BO901" s="65"/>
      <c r="BP901" s="65"/>
      <c r="BQ901" s="65"/>
      <c r="BR901" s="65"/>
      <c r="BS901" s="65"/>
      <c r="BT901" s="65"/>
      <c r="BU901" s="65"/>
      <c r="BV901" s="65"/>
      <c r="BW901" s="65"/>
      <c r="BX901" s="65"/>
      <c r="BY901" s="65"/>
      <c r="BZ901" s="65"/>
      <c r="CA901" s="65"/>
      <c r="CB901" s="65"/>
      <c r="CC901" s="65"/>
      <c r="CD901" s="65"/>
      <c r="CE901" s="65"/>
      <c r="CF901" s="65"/>
      <c r="CG901" s="65"/>
      <c r="CH901" s="65"/>
      <c r="CI901" s="65"/>
      <c r="CJ901" s="65"/>
      <c r="CK901" s="65"/>
      <c r="CL901" s="65"/>
      <c r="CM901" s="65"/>
      <c r="CN901" s="65"/>
      <c r="CO901" s="65"/>
      <c r="CP901" s="65"/>
      <c r="CQ901" s="65"/>
      <c r="CR901" s="65"/>
    </row>
    <row r="902" spans="6:96" ht="12.75" customHeight="1">
      <c r="F902" s="314" t="s">
        <v>761</v>
      </c>
      <c r="G902" s="81"/>
      <c r="H902" s="81"/>
      <c r="I902" s="81"/>
      <c r="J902" s="81"/>
      <c r="K902" s="81"/>
      <c r="L902" s="81"/>
      <c r="M902" s="81"/>
      <c r="N902" s="81"/>
      <c r="O902" s="81"/>
      <c r="P902" s="81"/>
      <c r="Q902" s="81"/>
      <c r="R902" s="81"/>
      <c r="S902" s="81"/>
      <c r="T902" s="82"/>
      <c r="U902" s="1113" t="s">
        <v>671</v>
      </c>
      <c r="V902" s="1109"/>
      <c r="W902" s="1109"/>
      <c r="X902" s="1109"/>
      <c r="Y902" s="1109"/>
      <c r="Z902" s="1114"/>
      <c r="AA902" s="1208"/>
      <c r="AB902" s="1153"/>
      <c r="AC902" s="1153"/>
      <c r="AD902" s="1153"/>
      <c r="AE902" s="1153"/>
      <c r="AF902" s="1209"/>
      <c r="AM902" s="65"/>
      <c r="AN902" s="65"/>
      <c r="AO902" s="65"/>
      <c r="AP902" s="65"/>
      <c r="AQ902" s="65"/>
      <c r="AR902" s="65"/>
      <c r="AS902" s="65"/>
      <c r="AT902" s="65"/>
      <c r="AU902" s="65"/>
      <c r="AV902" s="65"/>
      <c r="AW902" s="65"/>
      <c r="AX902" s="65"/>
      <c r="AY902" s="65"/>
      <c r="AZ902" s="65"/>
      <c r="BA902" s="65"/>
      <c r="BB902" s="65"/>
      <c r="BC902" s="65"/>
      <c r="BD902" s="65"/>
      <c r="BE902" s="65"/>
      <c r="BF902" s="65"/>
      <c r="BG902" s="65"/>
      <c r="BH902" s="65"/>
      <c r="BI902" s="65"/>
      <c r="BJ902" s="65"/>
      <c r="BK902" s="65"/>
      <c r="BL902" s="65"/>
      <c r="BM902" s="65"/>
      <c r="BN902" s="65"/>
      <c r="BO902" s="65"/>
      <c r="BP902" s="65"/>
      <c r="BQ902" s="65"/>
      <c r="BR902" s="65"/>
      <c r="BS902" s="65"/>
      <c r="BT902" s="65"/>
      <c r="BU902" s="65"/>
      <c r="BV902" s="65"/>
      <c r="BW902" s="65"/>
      <c r="BX902" s="65"/>
      <c r="BY902" s="65"/>
      <c r="BZ902" s="65"/>
      <c r="CA902" s="65"/>
      <c r="CB902" s="65"/>
      <c r="CC902" s="65"/>
      <c r="CD902" s="65"/>
      <c r="CE902" s="65"/>
      <c r="CF902" s="65"/>
      <c r="CG902" s="65"/>
      <c r="CH902" s="65"/>
      <c r="CI902" s="65"/>
      <c r="CJ902" s="65"/>
      <c r="CK902" s="65"/>
      <c r="CL902" s="65"/>
      <c r="CM902" s="65"/>
      <c r="CN902" s="65"/>
      <c r="CO902" s="65"/>
      <c r="CP902" s="65"/>
      <c r="CQ902" s="65"/>
      <c r="CR902" s="65"/>
    </row>
    <row r="903" spans="6:96" ht="12.75" customHeight="1">
      <c r="F903" s="107" t="s">
        <v>916</v>
      </c>
      <c r="G903" s="81"/>
      <c r="H903" s="81"/>
      <c r="I903" s="81"/>
      <c r="J903" s="81"/>
      <c r="K903" s="81"/>
      <c r="L903" s="81"/>
      <c r="M903" s="81"/>
      <c r="N903" s="81"/>
      <c r="O903" s="81"/>
      <c r="P903" s="81"/>
      <c r="Q903" s="81"/>
      <c r="R903" s="81"/>
      <c r="S903" s="81"/>
      <c r="T903" s="82"/>
      <c r="U903" s="1113" t="s">
        <v>671</v>
      </c>
      <c r="V903" s="1109"/>
      <c r="W903" s="1109"/>
      <c r="X903" s="1109"/>
      <c r="Y903" s="1109"/>
      <c r="Z903" s="1114"/>
      <c r="AA903" s="1208"/>
      <c r="AB903" s="1153"/>
      <c r="AC903" s="1153"/>
      <c r="AD903" s="1153"/>
      <c r="AE903" s="1153"/>
      <c r="AF903" s="1209"/>
      <c r="AM903" s="65"/>
      <c r="AN903" s="65"/>
      <c r="AO903" s="65"/>
      <c r="AP903" s="65"/>
      <c r="AQ903" s="65"/>
      <c r="AR903" s="65"/>
      <c r="AS903" s="65"/>
      <c r="AT903" s="65"/>
      <c r="AU903" s="65"/>
      <c r="AV903" s="65"/>
      <c r="AW903" s="65"/>
      <c r="AX903" s="65"/>
      <c r="AY903" s="65"/>
      <c r="AZ903" s="65"/>
      <c r="BA903" s="65"/>
      <c r="BB903" s="65"/>
      <c r="BC903" s="65"/>
      <c r="BD903" s="65"/>
      <c r="BE903" s="65"/>
      <c r="BF903" s="65"/>
      <c r="BG903" s="65"/>
      <c r="BH903" s="65"/>
      <c r="BI903" s="65"/>
      <c r="BJ903" s="65"/>
      <c r="BK903" s="65"/>
      <c r="BL903" s="65"/>
      <c r="BM903" s="65"/>
      <c r="BN903" s="65"/>
      <c r="BO903" s="65"/>
      <c r="BP903" s="65"/>
      <c r="BQ903" s="65"/>
      <c r="BR903" s="65"/>
      <c r="BS903" s="65"/>
      <c r="BT903" s="65"/>
      <c r="BU903" s="65"/>
      <c r="BV903" s="65"/>
      <c r="BW903" s="65"/>
      <c r="BX903" s="65"/>
      <c r="BY903" s="65"/>
      <c r="BZ903" s="65"/>
      <c r="CA903" s="65"/>
      <c r="CB903" s="65"/>
      <c r="CC903" s="65"/>
      <c r="CD903" s="65"/>
      <c r="CE903" s="65"/>
      <c r="CF903" s="65"/>
      <c r="CG903" s="65"/>
      <c r="CH903" s="65"/>
      <c r="CI903" s="65"/>
      <c r="CJ903" s="65"/>
      <c r="CK903" s="65"/>
      <c r="CL903" s="65"/>
      <c r="CM903" s="65"/>
      <c r="CN903" s="65"/>
      <c r="CO903" s="65"/>
      <c r="CP903" s="65"/>
      <c r="CQ903" s="65"/>
      <c r="CR903" s="65"/>
    </row>
    <row r="904" spans="6:96" ht="12.75" customHeight="1">
      <c r="F904" s="107" t="s">
        <v>917</v>
      </c>
      <c r="G904" s="81"/>
      <c r="H904" s="81"/>
      <c r="I904" s="81"/>
      <c r="J904" s="81"/>
      <c r="K904" s="81"/>
      <c r="L904" s="81"/>
      <c r="M904" s="81"/>
      <c r="N904" s="81"/>
      <c r="O904" s="81"/>
      <c r="P904" s="81"/>
      <c r="Q904" s="81"/>
      <c r="R904" s="81"/>
      <c r="S904" s="81"/>
      <c r="T904" s="82"/>
      <c r="U904" s="1113" t="s">
        <v>671</v>
      </c>
      <c r="V904" s="1109"/>
      <c r="W904" s="1109"/>
      <c r="X904" s="1109"/>
      <c r="Y904" s="1109"/>
      <c r="Z904" s="1114"/>
      <c r="AA904" s="1208"/>
      <c r="AB904" s="1153"/>
      <c r="AC904" s="1153"/>
      <c r="AD904" s="1153"/>
      <c r="AE904" s="1153"/>
      <c r="AF904" s="1209"/>
      <c r="AM904" s="56"/>
      <c r="AN904" s="56"/>
      <c r="AO904" s="65"/>
      <c r="AP904" s="65"/>
      <c r="AQ904" s="65"/>
      <c r="AR904" s="65"/>
      <c r="AS904" s="65"/>
      <c r="AT904" s="65"/>
      <c r="AU904" s="65"/>
      <c r="AV904" s="65"/>
      <c r="AW904" s="65"/>
      <c r="AX904" s="65"/>
      <c r="AY904" s="65"/>
      <c r="AZ904" s="65"/>
      <c r="BA904" s="65"/>
      <c r="BB904" s="65"/>
      <c r="BC904" s="65"/>
      <c r="BD904" s="65"/>
      <c r="BE904" s="65"/>
      <c r="BF904" s="65"/>
      <c r="BG904" s="65"/>
      <c r="BH904" s="65"/>
      <c r="BI904" s="65"/>
      <c r="BJ904" s="65"/>
      <c r="BK904" s="65"/>
      <c r="BL904" s="65"/>
      <c r="BM904" s="65"/>
      <c r="BN904" s="65"/>
      <c r="BO904" s="65"/>
      <c r="BP904" s="65"/>
      <c r="BQ904" s="65"/>
      <c r="BR904" s="65"/>
      <c r="BS904" s="65"/>
      <c r="BT904" s="65"/>
      <c r="BU904" s="65"/>
      <c r="BV904" s="65"/>
      <c r="BW904" s="65"/>
      <c r="BX904" s="65"/>
      <c r="BY904" s="65"/>
      <c r="BZ904" s="65"/>
      <c r="CA904" s="65"/>
      <c r="CB904" s="65"/>
      <c r="CC904" s="65"/>
      <c r="CD904" s="65"/>
      <c r="CE904" s="65"/>
      <c r="CF904" s="65"/>
      <c r="CG904" s="65"/>
      <c r="CH904" s="65"/>
      <c r="CI904" s="65"/>
      <c r="CJ904" s="65"/>
      <c r="CK904" s="65"/>
      <c r="CL904" s="65"/>
      <c r="CM904" s="65"/>
      <c r="CN904" s="65"/>
      <c r="CO904" s="65"/>
      <c r="CP904" s="65"/>
      <c r="CQ904" s="65"/>
      <c r="CR904" s="65"/>
    </row>
    <row r="905" spans="6:96" ht="12.75" customHeight="1">
      <c r="F905" s="368" t="s">
        <v>1181</v>
      </c>
      <c r="G905" s="156"/>
      <c r="H905" s="156"/>
      <c r="I905" s="156"/>
      <c r="J905" s="156"/>
      <c r="K905" s="156"/>
      <c r="L905" s="156"/>
      <c r="M905" s="156"/>
      <c r="N905" s="156"/>
      <c r="O905" s="156"/>
      <c r="P905" s="156"/>
      <c r="Q905" s="156"/>
      <c r="R905" s="156"/>
      <c r="S905" s="156"/>
      <c r="T905" s="369"/>
      <c r="U905" s="1113" t="s">
        <v>671</v>
      </c>
      <c r="V905" s="1109"/>
      <c r="W905" s="1109"/>
      <c r="X905" s="1109"/>
      <c r="Y905" s="1109"/>
      <c r="Z905" s="1114"/>
      <c r="AA905" s="1208"/>
      <c r="AB905" s="1153"/>
      <c r="AC905" s="1153"/>
      <c r="AD905" s="1153"/>
      <c r="AE905" s="1153"/>
      <c r="AF905" s="1209"/>
      <c r="AM905" s="1449">
        <f>G734+O778</f>
        <v>86</v>
      </c>
      <c r="AN905" s="1450"/>
      <c r="AO905" s="24"/>
      <c r="AP905" s="24"/>
      <c r="AQ905" s="24"/>
      <c r="AR905" s="24"/>
      <c r="AS905" s="65"/>
      <c r="AT905" s="65"/>
      <c r="AU905" s="65"/>
      <c r="AV905" s="65"/>
      <c r="AW905" s="65"/>
      <c r="AX905" s="65"/>
      <c r="AY905" s="65"/>
      <c r="AZ905" s="65"/>
      <c r="BA905" s="65"/>
      <c r="BB905" s="65"/>
      <c r="BC905" s="65"/>
      <c r="BD905" s="65"/>
      <c r="BE905" s="65"/>
      <c r="BF905" s="65"/>
      <c r="BG905" s="65"/>
      <c r="BH905" s="65"/>
      <c r="BI905" s="65"/>
      <c r="BJ905" s="65"/>
      <c r="BK905" s="65"/>
      <c r="BL905" s="65"/>
      <c r="BM905" s="65"/>
      <c r="BN905" s="65"/>
      <c r="BO905" s="65"/>
      <c r="BP905" s="65"/>
      <c r="BQ905" s="65"/>
      <c r="BR905" s="65"/>
      <c r="BS905" s="65"/>
      <c r="BT905" s="65"/>
      <c r="BU905" s="65"/>
      <c r="BV905" s="65"/>
      <c r="BW905" s="65"/>
      <c r="BX905" s="65"/>
      <c r="BY905" s="65"/>
      <c r="BZ905" s="65"/>
      <c r="CA905" s="65"/>
      <c r="CB905" s="65"/>
      <c r="CC905" s="65"/>
      <c r="CD905" s="65"/>
      <c r="CE905" s="65"/>
      <c r="CF905" s="65"/>
      <c r="CG905" s="65"/>
      <c r="CH905" s="65"/>
      <c r="CI905" s="65"/>
      <c r="CJ905" s="65"/>
      <c r="CK905" s="65"/>
      <c r="CL905" s="65"/>
      <c r="CM905" s="65"/>
      <c r="CN905" s="65"/>
      <c r="CO905" s="65"/>
      <c r="CP905" s="65"/>
      <c r="CQ905" s="65"/>
      <c r="CR905" s="65"/>
    </row>
    <row r="906" spans="6:96" ht="12.75" customHeight="1">
      <c r="F906" s="80" t="s">
        <v>921</v>
      </c>
      <c r="G906" s="81"/>
      <c r="H906" s="81"/>
      <c r="I906" s="81"/>
      <c r="J906" s="81"/>
      <c r="K906" s="81"/>
      <c r="L906" s="81"/>
      <c r="M906" s="81"/>
      <c r="N906" s="81"/>
      <c r="O906" s="81"/>
      <c r="P906" s="1113" t="s">
        <v>754</v>
      </c>
      <c r="Q906" s="1109"/>
      <c r="R906" s="1109"/>
      <c r="S906" s="1109"/>
      <c r="T906" s="1114"/>
      <c r="U906" s="1113" t="s">
        <v>671</v>
      </c>
      <c r="V906" s="1109"/>
      <c r="W906" s="1109"/>
      <c r="X906" s="1109"/>
      <c r="Y906" s="1109"/>
      <c r="Z906" s="1114"/>
      <c r="AA906" s="1208"/>
      <c r="AB906" s="1153"/>
      <c r="AC906" s="1153"/>
      <c r="AD906" s="1153"/>
      <c r="AE906" s="1153"/>
      <c r="AF906" s="1209"/>
      <c r="AM906" s="56"/>
      <c r="AN906" s="24"/>
      <c r="AO906" s="1469">
        <f>ROUNDDOWN(X990/I990,2)</f>
        <v>1</v>
      </c>
      <c r="AP906" s="1470"/>
      <c r="AQ906" s="1470"/>
      <c r="AR906" s="1471"/>
      <c r="AS906" s="65"/>
      <c r="AT906" s="65"/>
      <c r="AU906" s="65"/>
      <c r="AV906" s="65"/>
      <c r="AW906" s="65"/>
      <c r="AX906" s="65"/>
      <c r="AY906" s="65"/>
      <c r="AZ906" s="65"/>
      <c r="BA906" s="65"/>
      <c r="BB906" s="65"/>
      <c r="BC906" s="65"/>
      <c r="BD906" s="65"/>
      <c r="BE906" s="65"/>
      <c r="BF906" s="65"/>
      <c r="BG906" s="65"/>
      <c r="BH906" s="65"/>
      <c r="BI906" s="65"/>
      <c r="BJ906" s="65"/>
      <c r="BK906" s="65"/>
      <c r="BL906" s="65"/>
      <c r="BM906" s="65"/>
      <c r="BN906" s="65"/>
      <c r="BO906" s="65"/>
      <c r="BP906" s="65"/>
      <c r="BQ906" s="65"/>
      <c r="BR906" s="65"/>
      <c r="BS906" s="65"/>
      <c r="BT906" s="65"/>
      <c r="BU906" s="65"/>
      <c r="BV906" s="65"/>
      <c r="BW906" s="65"/>
      <c r="BX906" s="65"/>
      <c r="BY906" s="65"/>
      <c r="BZ906" s="65"/>
      <c r="CA906" s="65"/>
      <c r="CB906" s="65"/>
      <c r="CC906" s="65"/>
      <c r="CD906" s="65"/>
      <c r="CE906" s="65"/>
      <c r="CF906" s="65"/>
      <c r="CG906" s="65"/>
      <c r="CH906" s="65"/>
      <c r="CI906" s="65"/>
      <c r="CJ906" s="65"/>
      <c r="CK906" s="65"/>
      <c r="CL906" s="65"/>
      <c r="CM906" s="65"/>
      <c r="CN906" s="65"/>
      <c r="CO906" s="65"/>
      <c r="CP906" s="65"/>
      <c r="CQ906" s="65"/>
      <c r="CR906" s="65"/>
    </row>
    <row r="907" spans="6:96" ht="12.75" customHeight="1">
      <c r="F907" s="80" t="s">
        <v>94</v>
      </c>
      <c r="G907" s="81"/>
      <c r="H907" s="81"/>
      <c r="I907" s="1460" t="s">
        <v>360</v>
      </c>
      <c r="J907" s="1461"/>
      <c r="K907" s="1461"/>
      <c r="L907" s="1461"/>
      <c r="M907" s="1461"/>
      <c r="N907" s="1461"/>
      <c r="O907" s="1461"/>
      <c r="P907" s="1461"/>
      <c r="Q907" s="1461"/>
      <c r="R907" s="1461"/>
      <c r="S907" s="1461"/>
      <c r="T907" s="1462"/>
      <c r="U907" s="1113" t="s">
        <v>671</v>
      </c>
      <c r="V907" s="1109"/>
      <c r="W907" s="1109"/>
      <c r="X907" s="1109"/>
      <c r="Y907" s="1109"/>
      <c r="Z907" s="1114"/>
      <c r="AA907" s="1208"/>
      <c r="AB907" s="1153"/>
      <c r="AC907" s="1153"/>
      <c r="AD907" s="1153"/>
      <c r="AE907" s="1153"/>
      <c r="AF907" s="1209"/>
      <c r="AM907" s="56"/>
      <c r="AN907" s="56"/>
      <c r="AO907" s="1491">
        <f>ROUNDDOWN(X993/I993,2)</f>
        <v>0</v>
      </c>
      <c r="AP907" s="1492"/>
      <c r="AQ907" s="1492"/>
      <c r="AR907" s="1493"/>
      <c r="AS907" s="65"/>
      <c r="AT907" s="65"/>
      <c r="AU907" s="65"/>
      <c r="AV907" s="65"/>
      <c r="AW907" s="65"/>
      <c r="AX907" s="65"/>
      <c r="AY907" s="65"/>
      <c r="AZ907" s="65"/>
      <c r="BA907" s="65"/>
      <c r="BB907" s="65"/>
      <c r="BC907" s="65"/>
      <c r="BD907" s="65"/>
      <c r="BE907" s="65"/>
      <c r="BF907" s="65"/>
      <c r="BG907" s="65"/>
      <c r="BH907" s="65"/>
      <c r="BI907" s="65"/>
      <c r="BJ907" s="65"/>
      <c r="BK907" s="65"/>
      <c r="BL907" s="65"/>
      <c r="BM907" s="65"/>
      <c r="BN907" s="65"/>
      <c r="BO907" s="65"/>
      <c r="BP907" s="65"/>
      <c r="BQ907" s="65"/>
      <c r="BR907" s="65"/>
      <c r="BS907" s="65"/>
      <c r="BT907" s="65"/>
      <c r="BU907" s="65"/>
      <c r="BV907" s="65"/>
      <c r="BW907" s="65"/>
      <c r="BX907" s="65"/>
      <c r="BY907" s="65"/>
      <c r="BZ907" s="65"/>
      <c r="CA907" s="65"/>
      <c r="CB907" s="65"/>
      <c r="CC907" s="65"/>
      <c r="CD907" s="65"/>
      <c r="CE907" s="65"/>
      <c r="CF907" s="65"/>
      <c r="CG907" s="65"/>
      <c r="CH907" s="65"/>
      <c r="CI907" s="65"/>
      <c r="CJ907" s="65"/>
      <c r="CK907" s="65"/>
      <c r="CL907" s="65"/>
      <c r="CM907" s="65"/>
      <c r="CN907" s="65"/>
      <c r="CO907" s="65"/>
      <c r="CP907" s="65"/>
      <c r="CQ907" s="65"/>
      <c r="CR907" s="65"/>
    </row>
    <row r="908" spans="6:96" ht="12.75" customHeight="1">
      <c r="F908" s="80" t="s">
        <v>10</v>
      </c>
      <c r="G908" s="81"/>
      <c r="H908" s="81"/>
      <c r="I908" s="1460" t="s">
        <v>360</v>
      </c>
      <c r="J908" s="1461"/>
      <c r="K908" s="1461"/>
      <c r="L908" s="1461"/>
      <c r="M908" s="1461"/>
      <c r="N908" s="1461"/>
      <c r="O908" s="1461"/>
      <c r="P908" s="1461"/>
      <c r="Q908" s="1461"/>
      <c r="R908" s="1461"/>
      <c r="S908" s="1461"/>
      <c r="T908" s="1462"/>
      <c r="U908" s="1113" t="s">
        <v>671</v>
      </c>
      <c r="V908" s="1109"/>
      <c r="W908" s="1109"/>
      <c r="X908" s="1109"/>
      <c r="Y908" s="1109"/>
      <c r="Z908" s="1114"/>
      <c r="AA908" s="1208"/>
      <c r="AB908" s="1153"/>
      <c r="AC908" s="1153"/>
      <c r="AD908" s="1153"/>
      <c r="AE908" s="1153"/>
      <c r="AF908" s="1209"/>
      <c r="AM908" s="65"/>
      <c r="AN908" s="65"/>
      <c r="AO908" s="24"/>
      <c r="AP908" s="24"/>
      <c r="AQ908" s="24"/>
      <c r="AR908" s="24"/>
      <c r="AS908" s="65"/>
      <c r="AT908" s="65"/>
      <c r="AU908" s="65"/>
      <c r="AV908" s="65"/>
      <c r="AW908" s="65"/>
      <c r="AX908" s="65"/>
      <c r="AY908" s="65"/>
      <c r="AZ908" s="65"/>
      <c r="BA908" s="65"/>
      <c r="BB908" s="65"/>
      <c r="BC908" s="65"/>
      <c r="BD908" s="65"/>
      <c r="BE908" s="65"/>
      <c r="BF908" s="65"/>
      <c r="BG908" s="65"/>
      <c r="BH908" s="65"/>
      <c r="BI908" s="65"/>
      <c r="BJ908" s="65"/>
      <c r="BK908" s="65"/>
      <c r="BL908" s="65"/>
      <c r="BM908" s="65"/>
      <c r="BN908" s="65"/>
      <c r="BO908" s="65"/>
      <c r="BP908" s="65"/>
      <c r="BQ908" s="65"/>
      <c r="BR908" s="65"/>
      <c r="BS908" s="65"/>
      <c r="BT908" s="65"/>
      <c r="BU908" s="65"/>
      <c r="BV908" s="65"/>
      <c r="BW908" s="65"/>
      <c r="BX908" s="65"/>
      <c r="BY908" s="65"/>
      <c r="BZ908" s="65"/>
      <c r="CA908" s="65"/>
      <c r="CB908" s="65"/>
      <c r="CC908" s="65"/>
      <c r="CD908" s="65"/>
      <c r="CE908" s="65"/>
      <c r="CF908" s="65"/>
      <c r="CG908" s="65"/>
      <c r="CH908" s="65"/>
      <c r="CI908" s="65"/>
      <c r="CJ908" s="65"/>
      <c r="CK908" s="65"/>
      <c r="CL908" s="65"/>
      <c r="CM908" s="65"/>
      <c r="CN908" s="65"/>
      <c r="CO908" s="65"/>
      <c r="CP908" s="65"/>
      <c r="CQ908" s="65"/>
      <c r="CR908" s="65"/>
    </row>
    <row r="909" spans="6:96" ht="12.75" customHeight="1">
      <c r="F909" s="80" t="s">
        <v>11</v>
      </c>
      <c r="G909" s="84"/>
      <c r="H909" s="84"/>
      <c r="I909" s="1460" t="s">
        <v>360</v>
      </c>
      <c r="J909" s="1461"/>
      <c r="K909" s="1461"/>
      <c r="L909" s="1461"/>
      <c r="M909" s="1461"/>
      <c r="N909" s="1461"/>
      <c r="O909" s="1461"/>
      <c r="P909" s="1461"/>
      <c r="Q909" s="1461"/>
      <c r="R909" s="1461"/>
      <c r="S909" s="1461"/>
      <c r="T909" s="1462"/>
      <c r="U909" s="1113" t="s">
        <v>671</v>
      </c>
      <c r="V909" s="1109"/>
      <c r="W909" s="1109"/>
      <c r="X909" s="1109"/>
      <c r="Y909" s="1109"/>
      <c r="Z909" s="1114"/>
      <c r="AA909" s="1208"/>
      <c r="AB909" s="1153"/>
      <c r="AC909" s="1153"/>
      <c r="AD909" s="1153"/>
      <c r="AE909" s="1153"/>
      <c r="AF909" s="1209"/>
      <c r="AM909" s="65"/>
      <c r="AN909" s="65"/>
      <c r="AO909" s="65"/>
      <c r="AP909" s="65"/>
      <c r="AQ909" s="65"/>
      <c r="AR909" s="65"/>
      <c r="AS909" s="65"/>
      <c r="AT909" s="65"/>
      <c r="AU909" s="65"/>
      <c r="AV909" s="65"/>
      <c r="AW909" s="65"/>
      <c r="AX909" s="65"/>
      <c r="AY909" s="65"/>
      <c r="AZ909" s="65"/>
      <c r="BA909" s="65"/>
      <c r="BB909" s="65"/>
      <c r="BC909" s="65"/>
      <c r="BD909" s="65"/>
      <c r="BE909" s="65"/>
      <c r="BF909" s="65"/>
      <c r="BG909" s="65"/>
      <c r="BH909" s="65"/>
      <c r="BI909" s="65"/>
      <c r="BJ909" s="65"/>
      <c r="BK909" s="65"/>
      <c r="BL909" s="65"/>
      <c r="BM909" s="65"/>
      <c r="BN909" s="65"/>
      <c r="BO909" s="65"/>
      <c r="BP909" s="65"/>
      <c r="BQ909" s="65"/>
      <c r="BR909" s="65"/>
      <c r="BS909" s="65"/>
      <c r="BT909" s="65"/>
      <c r="BU909" s="65"/>
      <c r="BV909" s="65"/>
      <c r="BW909" s="65"/>
      <c r="BX909" s="65"/>
      <c r="BY909" s="65"/>
      <c r="BZ909" s="65"/>
      <c r="CA909" s="65"/>
      <c r="CB909" s="65"/>
      <c r="CC909" s="65"/>
      <c r="CD909" s="65"/>
      <c r="CE909" s="65"/>
      <c r="CF909" s="65"/>
      <c r="CG909" s="65"/>
      <c r="CH909" s="65"/>
      <c r="CI909" s="65"/>
      <c r="CJ909" s="65"/>
      <c r="CK909" s="65"/>
      <c r="CL909" s="65"/>
      <c r="CM909" s="65"/>
      <c r="CN909" s="65"/>
      <c r="CO909" s="65"/>
      <c r="CP909" s="65"/>
      <c r="CQ909" s="65"/>
      <c r="CR909" s="65"/>
    </row>
    <row r="910" spans="6:96" ht="12.75" customHeight="1">
      <c r="F910" s="83" t="s">
        <v>180</v>
      </c>
      <c r="G910" s="84"/>
      <c r="H910" s="84"/>
      <c r="I910" s="1538" t="s">
        <v>360</v>
      </c>
      <c r="J910" s="1539"/>
      <c r="K910" s="1539"/>
      <c r="L910" s="1539"/>
      <c r="M910" s="1539"/>
      <c r="N910" s="1539"/>
      <c r="O910" s="1539"/>
      <c r="P910" s="1539"/>
      <c r="Q910" s="1539"/>
      <c r="R910" s="1539"/>
      <c r="S910" s="1539"/>
      <c r="T910" s="1540"/>
      <c r="U910" s="1113" t="s">
        <v>671</v>
      </c>
      <c r="V910" s="1109"/>
      <c r="W910" s="1109"/>
      <c r="X910" s="1109"/>
      <c r="Y910" s="1109"/>
      <c r="Z910" s="1114"/>
      <c r="AA910" s="1208"/>
      <c r="AB910" s="1153"/>
      <c r="AC910" s="1153"/>
      <c r="AD910" s="1153"/>
      <c r="AE910" s="1153"/>
      <c r="AF910" s="1209"/>
      <c r="AM910" s="65"/>
      <c r="AN910" s="65"/>
      <c r="AO910" s="65"/>
      <c r="AP910" s="65"/>
      <c r="AQ910" s="65"/>
      <c r="AR910" s="65"/>
      <c r="AS910" s="65"/>
      <c r="AT910" s="65"/>
      <c r="AU910" s="65"/>
      <c r="AV910" s="65"/>
      <c r="AW910" s="65"/>
      <c r="AX910" s="65"/>
      <c r="AY910" s="65"/>
      <c r="AZ910" s="65"/>
      <c r="BA910" s="65"/>
      <c r="BB910" s="65"/>
      <c r="BC910" s="65"/>
      <c r="BD910" s="65"/>
      <c r="BE910" s="65"/>
      <c r="BF910" s="65"/>
      <c r="BG910" s="65"/>
      <c r="BH910" s="65"/>
      <c r="BI910" s="65"/>
      <c r="BJ910" s="65"/>
      <c r="BK910" s="65"/>
      <c r="BL910" s="65"/>
      <c r="BM910" s="65"/>
      <c r="BN910" s="65"/>
      <c r="BO910" s="65"/>
      <c r="BP910" s="65"/>
      <c r="BQ910" s="65"/>
      <c r="BR910" s="65"/>
      <c r="BS910" s="65"/>
      <c r="BT910" s="65"/>
      <c r="BU910" s="65"/>
      <c r="BV910" s="65"/>
      <c r="BW910" s="65"/>
      <c r="BX910" s="65"/>
      <c r="BY910" s="65"/>
      <c r="BZ910" s="65"/>
      <c r="CA910" s="65"/>
      <c r="CB910" s="65"/>
      <c r="CC910" s="65"/>
      <c r="CD910" s="65"/>
      <c r="CE910" s="65"/>
      <c r="CF910" s="65"/>
      <c r="CG910" s="65"/>
      <c r="CH910" s="65"/>
      <c r="CI910" s="65"/>
      <c r="CJ910" s="65"/>
      <c r="CK910" s="65"/>
      <c r="CL910" s="65"/>
      <c r="CM910" s="65"/>
      <c r="CN910" s="65"/>
      <c r="CO910" s="65"/>
      <c r="CP910" s="65"/>
      <c r="CQ910" s="65"/>
      <c r="CR910" s="65"/>
    </row>
    <row r="911" spans="6:96" ht="12.75" customHeight="1">
      <c r="F911" s="83" t="s">
        <v>180</v>
      </c>
      <c r="G911" s="84"/>
      <c r="H911" s="84"/>
      <c r="I911" s="1538" t="s">
        <v>360</v>
      </c>
      <c r="J911" s="1539"/>
      <c r="K911" s="1539"/>
      <c r="L911" s="1539"/>
      <c r="M911" s="1539"/>
      <c r="N911" s="1539"/>
      <c r="O911" s="1539"/>
      <c r="P911" s="1539"/>
      <c r="Q911" s="1539"/>
      <c r="R911" s="1539"/>
      <c r="S911" s="1539"/>
      <c r="T911" s="1540"/>
      <c r="U911" s="1113" t="s">
        <v>671</v>
      </c>
      <c r="V911" s="1109"/>
      <c r="W911" s="1109"/>
      <c r="X911" s="1109"/>
      <c r="Y911" s="1109"/>
      <c r="Z911" s="1114"/>
      <c r="AA911" s="1208"/>
      <c r="AB911" s="1153"/>
      <c r="AC911" s="1153"/>
      <c r="AD911" s="1153"/>
      <c r="AE911" s="1153"/>
      <c r="AF911" s="1209"/>
      <c r="AM911" s="65"/>
      <c r="AN911" s="65"/>
      <c r="AO911" s="65"/>
      <c r="AP911" s="65"/>
      <c r="AQ911" s="65"/>
      <c r="AR911" s="65"/>
      <c r="AS911" s="65"/>
      <c r="AT911" s="65"/>
      <c r="AU911" s="65"/>
      <c r="AV911" s="65"/>
      <c r="AW911" s="65"/>
      <c r="AX911" s="65"/>
      <c r="AY911" s="65"/>
      <c r="AZ911" s="65"/>
      <c r="BA911" s="65"/>
      <c r="BB911" s="65"/>
      <c r="BC911" s="65"/>
      <c r="BD911" s="65"/>
      <c r="BE911" s="65"/>
      <c r="BF911" s="65"/>
      <c r="BG911" s="65"/>
      <c r="BH911" s="65"/>
      <c r="BI911" s="65"/>
      <c r="BJ911" s="65"/>
      <c r="BK911" s="65"/>
      <c r="BL911" s="65"/>
      <c r="BM911" s="65"/>
      <c r="BN911" s="65"/>
      <c r="BO911" s="65"/>
      <c r="BP911" s="65"/>
      <c r="BQ911" s="65"/>
      <c r="BR911" s="65"/>
      <c r="BS911" s="65"/>
      <c r="BT911" s="65"/>
      <c r="BU911" s="65"/>
      <c r="BV911" s="65"/>
      <c r="BW911" s="65"/>
      <c r="BX911" s="65"/>
      <c r="BY911" s="65"/>
      <c r="BZ911" s="65"/>
      <c r="CA911" s="65"/>
      <c r="CB911" s="65"/>
      <c r="CC911" s="65"/>
      <c r="CD911" s="65"/>
      <c r="CE911" s="65"/>
      <c r="CF911" s="65"/>
      <c r="CG911" s="65"/>
      <c r="CH911" s="65"/>
      <c r="CI911" s="65"/>
      <c r="CJ911" s="65"/>
      <c r="CK911" s="65"/>
      <c r="CL911" s="65"/>
      <c r="CM911" s="65"/>
      <c r="CN911" s="65"/>
      <c r="CO911" s="65"/>
      <c r="CP911" s="65"/>
      <c r="CQ911" s="65"/>
      <c r="CR911" s="65"/>
    </row>
    <row r="912" spans="6:96" ht="12.75" customHeight="1">
      <c r="F912" s="83" t="s">
        <v>180</v>
      </c>
      <c r="G912" s="84"/>
      <c r="H912" s="84"/>
      <c r="I912" s="1538" t="s">
        <v>360</v>
      </c>
      <c r="J912" s="1539"/>
      <c r="K912" s="1539"/>
      <c r="L912" s="1539"/>
      <c r="M912" s="1539"/>
      <c r="N912" s="1539"/>
      <c r="O912" s="1539"/>
      <c r="P912" s="1539"/>
      <c r="Q912" s="1539"/>
      <c r="R912" s="1539"/>
      <c r="S912" s="1539"/>
      <c r="T912" s="1540"/>
      <c r="U912" s="1113" t="s">
        <v>671</v>
      </c>
      <c r="V912" s="1109"/>
      <c r="W912" s="1109"/>
      <c r="X912" s="1109"/>
      <c r="Y912" s="1109"/>
      <c r="Z912" s="1114"/>
      <c r="AA912" s="1208"/>
      <c r="AB912" s="1153"/>
      <c r="AC912" s="1153"/>
      <c r="AD912" s="1153"/>
      <c r="AE912" s="1153"/>
      <c r="AF912" s="1209"/>
      <c r="AM912" s="65"/>
      <c r="AN912" s="65"/>
      <c r="AO912" s="65"/>
      <c r="AP912" s="65"/>
      <c r="AQ912" s="65"/>
      <c r="AR912" s="65"/>
      <c r="AS912" s="65"/>
      <c r="AT912" s="65"/>
      <c r="AU912" s="65"/>
      <c r="AV912" s="65"/>
      <c r="AW912" s="65"/>
      <c r="AX912" s="65"/>
      <c r="AY912" s="65"/>
      <c r="AZ912" s="65"/>
      <c r="BA912" s="65"/>
      <c r="BB912" s="65"/>
      <c r="BC912" s="65"/>
      <c r="BD912" s="65"/>
      <c r="BE912" s="65"/>
      <c r="BF912" s="65"/>
      <c r="BG912" s="65"/>
      <c r="BH912" s="65"/>
      <c r="BI912" s="65"/>
      <c r="BJ912" s="65"/>
      <c r="BK912" s="65"/>
      <c r="BL912" s="65"/>
      <c r="BM912" s="65"/>
      <c r="BN912" s="65"/>
      <c r="BO912" s="65"/>
      <c r="BP912" s="65"/>
      <c r="BQ912" s="65"/>
      <c r="BR912" s="65"/>
      <c r="BS912" s="65"/>
      <c r="BT912" s="65"/>
      <c r="BU912" s="65"/>
      <c r="BV912" s="65"/>
      <c r="BW912" s="65"/>
      <c r="BX912" s="65"/>
      <c r="BY912" s="65"/>
      <c r="BZ912" s="65"/>
      <c r="CA912" s="65"/>
      <c r="CB912" s="65"/>
      <c r="CC912" s="65"/>
      <c r="CD912" s="65"/>
      <c r="CE912" s="65"/>
      <c r="CF912" s="65"/>
      <c r="CG912" s="65"/>
      <c r="CH912" s="65"/>
      <c r="CI912" s="65"/>
      <c r="CJ912" s="65"/>
      <c r="CK912" s="65"/>
      <c r="CL912" s="65"/>
      <c r="CM912" s="65"/>
      <c r="CN912" s="65"/>
      <c r="CO912" s="65"/>
      <c r="CP912" s="65"/>
      <c r="CQ912" s="65"/>
      <c r="CR912" s="65"/>
    </row>
    <row r="913" spans="1:96" ht="12.75" customHeight="1">
      <c r="AM913" s="65"/>
      <c r="AN913" s="65"/>
      <c r="AO913" s="65"/>
      <c r="AP913" s="65"/>
      <c r="AQ913" s="65"/>
      <c r="AR913" s="65"/>
      <c r="AS913" s="65"/>
      <c r="AT913" s="65"/>
      <c r="AU913" s="65"/>
      <c r="AV913" s="65"/>
      <c r="AW913" s="65"/>
      <c r="AX913" s="65"/>
      <c r="AY913" s="65"/>
      <c r="AZ913" s="65"/>
      <c r="BA913" s="65"/>
      <c r="BB913" s="65"/>
      <c r="BC913" s="65"/>
      <c r="BD913" s="65"/>
      <c r="BE913" s="65"/>
      <c r="BF913" s="65"/>
      <c r="BG913" s="65"/>
      <c r="BH913" s="65"/>
      <c r="BI913" s="65"/>
      <c r="BJ913" s="65"/>
      <c r="BK913" s="65"/>
      <c r="BL913" s="65"/>
      <c r="BM913" s="65"/>
      <c r="BN913" s="65"/>
      <c r="BO913" s="65"/>
      <c r="BP913" s="65"/>
      <c r="BQ913" s="65"/>
      <c r="BR913" s="65"/>
      <c r="BS913" s="65"/>
      <c r="BT913" s="65"/>
      <c r="BU913" s="65"/>
      <c r="BV913" s="65"/>
      <c r="BW913" s="65"/>
      <c r="BX913" s="65"/>
      <c r="BY913" s="65"/>
      <c r="BZ913" s="65"/>
      <c r="CA913" s="65"/>
      <c r="CB913" s="65"/>
      <c r="CC913" s="65"/>
      <c r="CD913" s="65"/>
      <c r="CE913" s="65"/>
      <c r="CF913" s="65"/>
      <c r="CG913" s="65"/>
      <c r="CH913" s="65"/>
      <c r="CI913" s="65"/>
      <c r="CJ913" s="65"/>
      <c r="CK913" s="65"/>
      <c r="CL913" s="65"/>
      <c r="CM913" s="65"/>
      <c r="CN913" s="65"/>
      <c r="CO913" s="65"/>
      <c r="CP913" s="65"/>
      <c r="CQ913" s="65"/>
      <c r="CR913" s="65"/>
    </row>
    <row r="914" spans="1:96" ht="12.75" customHeight="1">
      <c r="A914" s="54" t="s">
        <v>656</v>
      </c>
      <c r="C914" s="54" t="s">
        <v>844</v>
      </c>
      <c r="AM914" s="65"/>
      <c r="AN914" s="65"/>
      <c r="AO914" s="65"/>
      <c r="AP914" s="65"/>
      <c r="AQ914" s="65"/>
      <c r="AR914" s="65"/>
      <c r="AS914" s="65"/>
      <c r="AT914" s="65"/>
      <c r="AU914" s="65"/>
      <c r="AV914" s="65"/>
      <c r="AW914" s="65"/>
      <c r="AX914" s="65"/>
      <c r="AY914" s="65"/>
      <c r="AZ914" s="65"/>
      <c r="BA914" s="65"/>
      <c r="BB914" s="65"/>
      <c r="BC914" s="65"/>
      <c r="BD914" s="65"/>
      <c r="BE914" s="65"/>
      <c r="BF914" s="65"/>
      <c r="BG914" s="65"/>
      <c r="BH914" s="65"/>
      <c r="BI914" s="65"/>
      <c r="BJ914" s="65"/>
      <c r="BK914" s="65"/>
      <c r="BL914" s="65"/>
      <c r="BM914" s="65"/>
      <c r="BN914" s="65"/>
      <c r="BO914" s="65"/>
      <c r="BP914" s="65"/>
      <c r="BQ914" s="65"/>
      <c r="BR914" s="65"/>
      <c r="BS914" s="65"/>
      <c r="BT914" s="65"/>
      <c r="BU914" s="65"/>
      <c r="BV914" s="65"/>
      <c r="BW914" s="65"/>
      <c r="BX914" s="65"/>
      <c r="BY914" s="65"/>
      <c r="BZ914" s="65"/>
      <c r="CA914" s="65"/>
      <c r="CB914" s="65"/>
      <c r="CC914" s="65"/>
      <c r="CD914" s="65"/>
      <c r="CE914" s="65"/>
      <c r="CF914" s="65"/>
      <c r="CG914" s="65"/>
      <c r="CH914" s="65"/>
      <c r="CI914" s="65"/>
      <c r="CJ914" s="65"/>
      <c r="CK914" s="65"/>
      <c r="CL914" s="65"/>
      <c r="CM914" s="65"/>
      <c r="CN914" s="65"/>
      <c r="CO914" s="65"/>
      <c r="CP914" s="65"/>
      <c r="CQ914" s="65"/>
      <c r="CR914" s="65"/>
    </row>
    <row r="915" spans="1:96" ht="12.75" customHeight="1">
      <c r="B915" s="106"/>
      <c r="C915" s="38" t="s">
        <v>437</v>
      </c>
      <c r="D915" s="106"/>
      <c r="E915" s="106"/>
      <c r="F915" s="106"/>
      <c r="G915" s="106"/>
      <c r="H915" s="106"/>
      <c r="I915" s="106"/>
      <c r="J915" s="106"/>
      <c r="K915" s="106"/>
      <c r="L915" s="106"/>
      <c r="M915" s="106"/>
      <c r="N915" s="106"/>
      <c r="O915" s="106"/>
      <c r="P915" s="106"/>
      <c r="Q915" s="106"/>
      <c r="R915" s="106"/>
      <c r="S915" s="106"/>
      <c r="T915" s="106"/>
      <c r="U915" s="106"/>
      <c r="V915" s="106"/>
      <c r="W915" s="106"/>
      <c r="X915" s="106"/>
      <c r="Y915" s="106"/>
      <c r="Z915" s="106"/>
      <c r="AA915" s="106"/>
      <c r="AB915" s="106"/>
      <c r="AC915" s="106"/>
      <c r="AD915" s="106"/>
      <c r="AE915" s="106"/>
      <c r="AF915" s="106"/>
      <c r="AG915" s="106"/>
      <c r="AH915" s="106"/>
      <c r="AI915" s="106"/>
      <c r="AJ915" s="106"/>
      <c r="AK915" s="106"/>
      <c r="AL915" s="106"/>
      <c r="AM915" s="65"/>
      <c r="AN915" s="65"/>
      <c r="AO915" s="65"/>
      <c r="AP915" s="65"/>
      <c r="AQ915" s="65"/>
      <c r="AR915" s="65"/>
      <c r="AS915" s="65"/>
      <c r="AT915" s="65"/>
      <c r="AU915" s="65"/>
      <c r="AV915" s="65"/>
      <c r="AW915" s="65"/>
      <c r="AX915" s="65"/>
      <c r="AY915" s="65"/>
      <c r="AZ915" s="65"/>
      <c r="BA915" s="65"/>
      <c r="BB915" s="65"/>
      <c r="BC915" s="65"/>
      <c r="BD915" s="65"/>
      <c r="BE915" s="65"/>
      <c r="BF915" s="65"/>
      <c r="BG915" s="65"/>
      <c r="BH915" s="65"/>
      <c r="BI915" s="65"/>
      <c r="BJ915" s="65"/>
      <c r="BK915" s="65"/>
      <c r="BL915" s="65"/>
      <c r="BM915" s="65"/>
      <c r="BN915" s="65"/>
      <c r="BO915" s="65"/>
      <c r="BP915" s="65"/>
      <c r="BQ915" s="65"/>
      <c r="BR915" s="65"/>
      <c r="BS915" s="65"/>
      <c r="BT915" s="65"/>
      <c r="BU915" s="65"/>
      <c r="BV915" s="65"/>
      <c r="BW915" s="65"/>
      <c r="BX915" s="65"/>
      <c r="BY915" s="65"/>
      <c r="BZ915" s="65"/>
      <c r="CA915" s="65"/>
      <c r="CB915" s="65"/>
      <c r="CC915" s="65"/>
      <c r="CD915" s="65"/>
      <c r="CE915" s="65"/>
      <c r="CF915" s="65"/>
      <c r="CG915" s="65"/>
      <c r="CH915" s="65"/>
      <c r="CI915" s="65"/>
      <c r="CJ915" s="65"/>
      <c r="CK915" s="65"/>
      <c r="CL915" s="65"/>
      <c r="CM915" s="65"/>
      <c r="CN915" s="65"/>
      <c r="CO915" s="65"/>
      <c r="CP915" s="65"/>
      <c r="CQ915" s="65"/>
      <c r="CR915" s="65"/>
    </row>
    <row r="916" spans="1:96" ht="12.75" customHeight="1">
      <c r="AM916" s="65"/>
      <c r="AN916" s="65"/>
      <c r="AO916" s="65"/>
      <c r="AP916" s="65"/>
      <c r="AQ916" s="65"/>
      <c r="AR916" s="65"/>
      <c r="AS916" s="65"/>
      <c r="AT916" s="65"/>
      <c r="AU916" s="65"/>
      <c r="AV916" s="65"/>
      <c r="AW916" s="65"/>
      <c r="AX916" s="65"/>
      <c r="AY916" s="65"/>
      <c r="AZ916" s="65"/>
      <c r="BA916" s="65"/>
      <c r="BB916" s="65"/>
      <c r="BC916" s="65"/>
      <c r="BD916" s="65"/>
      <c r="BE916" s="65"/>
      <c r="BF916" s="65"/>
      <c r="BG916" s="65"/>
      <c r="BH916" s="65"/>
      <c r="BI916" s="65"/>
      <c r="BJ916" s="65"/>
      <c r="BK916" s="65"/>
      <c r="BL916" s="65"/>
      <c r="BM916" s="65"/>
      <c r="BN916" s="65"/>
      <c r="BO916" s="65"/>
      <c r="BP916" s="65"/>
      <c r="BQ916" s="65"/>
      <c r="BR916" s="65"/>
      <c r="BS916" s="65"/>
      <c r="BT916" s="65"/>
      <c r="BU916" s="65"/>
      <c r="BV916" s="65"/>
      <c r="BW916" s="65"/>
      <c r="BX916" s="65"/>
      <c r="BY916" s="65"/>
      <c r="BZ916" s="65"/>
      <c r="CA916" s="65"/>
      <c r="CB916" s="65"/>
      <c r="CC916" s="65"/>
      <c r="CD916" s="65"/>
      <c r="CE916" s="65"/>
      <c r="CF916" s="65"/>
      <c r="CG916" s="65"/>
      <c r="CH916" s="65"/>
      <c r="CI916" s="65"/>
      <c r="CJ916" s="65"/>
      <c r="CK916" s="65"/>
      <c r="CL916" s="65"/>
      <c r="CM916" s="65"/>
      <c r="CN916" s="65"/>
      <c r="CO916" s="65"/>
      <c r="CP916" s="65"/>
      <c r="CQ916" s="65"/>
      <c r="CR916" s="65"/>
    </row>
    <row r="917" spans="1:96" ht="12.75" customHeight="1">
      <c r="C917" s="107" t="s">
        <v>12</v>
      </c>
      <c r="D917" s="81"/>
      <c r="E917" s="81"/>
      <c r="F917" s="81"/>
      <c r="G917" s="81"/>
      <c r="H917" s="81"/>
      <c r="I917" s="81"/>
      <c r="J917" s="81"/>
      <c r="K917" s="81"/>
      <c r="L917" s="82"/>
      <c r="M917" s="1500"/>
      <c r="N917" s="1429"/>
      <c r="O917" s="1429"/>
      <c r="P917" s="1429"/>
      <c r="Q917" s="1429"/>
      <c r="R917" s="1429"/>
      <c r="S917" s="1430"/>
      <c r="U917" s="107" t="s">
        <v>12</v>
      </c>
      <c r="V917" s="81"/>
      <c r="W917" s="81"/>
      <c r="X917" s="81"/>
      <c r="Y917" s="81"/>
      <c r="Z917" s="81"/>
      <c r="AA917" s="81"/>
      <c r="AB917" s="81"/>
      <c r="AC917" s="81"/>
      <c r="AD917" s="82"/>
      <c r="AE917" s="1500"/>
      <c r="AF917" s="1429"/>
      <c r="AG917" s="1429"/>
      <c r="AH917" s="1429"/>
      <c r="AI917" s="1429"/>
      <c r="AJ917" s="1429"/>
      <c r="AK917" s="1430"/>
      <c r="AM917" s="65"/>
      <c r="AN917" s="65"/>
      <c r="AO917" s="65"/>
      <c r="AP917" s="65"/>
      <c r="AQ917" s="65"/>
      <c r="AR917" s="65"/>
      <c r="AS917" s="65"/>
      <c r="AT917" s="65"/>
      <c r="AU917" s="65"/>
      <c r="AV917" s="65"/>
      <c r="AW917" s="65"/>
      <c r="AX917" s="65"/>
      <c r="AY917" s="65"/>
      <c r="AZ917" s="65"/>
      <c r="BA917" s="65"/>
      <c r="BB917" s="65"/>
      <c r="BC917" s="65"/>
      <c r="BD917" s="65"/>
      <c r="BE917" s="65"/>
      <c r="BF917" s="65"/>
      <c r="BG917" s="65"/>
      <c r="BH917" s="65"/>
      <c r="BI917" s="65"/>
      <c r="BJ917" s="65"/>
      <c r="BK917" s="65"/>
      <c r="BL917" s="65"/>
      <c r="BM917" s="65"/>
      <c r="BN917" s="65"/>
      <c r="BO917" s="65"/>
      <c r="BP917" s="65"/>
      <c r="BQ917" s="65"/>
      <c r="BR917" s="65"/>
      <c r="BS917" s="65"/>
      <c r="BT917" s="65"/>
      <c r="BU917" s="65"/>
      <c r="BV917" s="65"/>
      <c r="BW917" s="65"/>
      <c r="BX917" s="65"/>
      <c r="BY917" s="65"/>
      <c r="BZ917" s="65"/>
      <c r="CA917" s="65"/>
      <c r="CB917" s="65"/>
      <c r="CC917" s="65"/>
      <c r="CD917" s="65"/>
      <c r="CE917" s="65"/>
      <c r="CF917" s="65"/>
      <c r="CG917" s="65"/>
      <c r="CH917" s="65"/>
      <c r="CI917" s="65"/>
      <c r="CJ917" s="65"/>
      <c r="CK917" s="65"/>
      <c r="CL917" s="65"/>
      <c r="CM917" s="65"/>
      <c r="CN917" s="65"/>
      <c r="CO917" s="65"/>
      <c r="CP917" s="65"/>
      <c r="CQ917" s="65"/>
      <c r="CR917" s="65"/>
    </row>
    <row r="918" spans="1:96" ht="12.75" customHeight="1">
      <c r="C918" s="107" t="s">
        <v>13</v>
      </c>
      <c r="D918" s="81"/>
      <c r="E918" s="81"/>
      <c r="F918" s="81"/>
      <c r="G918" s="81"/>
      <c r="H918" s="81"/>
      <c r="I918" s="81"/>
      <c r="J918" s="81"/>
      <c r="K918" s="81"/>
      <c r="L918" s="82"/>
      <c r="M918" s="1465"/>
      <c r="N918" s="1466"/>
      <c r="O918" s="1466"/>
      <c r="P918" s="1466"/>
      <c r="Q918" s="1466"/>
      <c r="R918" s="1466"/>
      <c r="S918" s="1467"/>
      <c r="U918" s="107" t="s">
        <v>13</v>
      </c>
      <c r="V918" s="81"/>
      <c r="W918" s="81"/>
      <c r="X918" s="81"/>
      <c r="Y918" s="81"/>
      <c r="Z918" s="81"/>
      <c r="AA918" s="81"/>
      <c r="AB918" s="81"/>
      <c r="AC918" s="81"/>
      <c r="AD918" s="82"/>
      <c r="AE918" s="1465"/>
      <c r="AF918" s="1466"/>
      <c r="AG918" s="1466"/>
      <c r="AH918" s="1466"/>
      <c r="AI918" s="1466"/>
      <c r="AJ918" s="1466"/>
      <c r="AK918" s="1467"/>
      <c r="AM918" s="65"/>
      <c r="AN918" s="65"/>
      <c r="AO918" s="65"/>
      <c r="AP918" s="65"/>
      <c r="AQ918" s="65"/>
      <c r="AR918" s="65"/>
      <c r="AS918" s="65"/>
      <c r="AT918" s="65"/>
      <c r="AU918" s="65"/>
      <c r="AV918" s="65"/>
      <c r="AW918" s="65"/>
      <c r="AX918" s="65"/>
      <c r="AY918" s="65"/>
      <c r="AZ918" s="65"/>
      <c r="BA918" s="65"/>
      <c r="BB918" s="65"/>
      <c r="BC918" s="65"/>
      <c r="BD918" s="65"/>
      <c r="BE918" s="65"/>
      <c r="BF918" s="65"/>
      <c r="BG918" s="65"/>
      <c r="BH918" s="65"/>
      <c r="BI918" s="65"/>
      <c r="BJ918" s="65"/>
      <c r="BK918" s="65"/>
      <c r="BL918" s="65"/>
      <c r="BM918" s="65"/>
      <c r="BN918" s="65"/>
      <c r="BO918" s="65"/>
      <c r="BP918" s="65"/>
      <c r="BQ918" s="65"/>
      <c r="BR918" s="65"/>
      <c r="BS918" s="65"/>
      <c r="BT918" s="65"/>
      <c r="BU918" s="65"/>
      <c r="BV918" s="65"/>
      <c r="BW918" s="65"/>
      <c r="BX918" s="65"/>
      <c r="BY918" s="65"/>
      <c r="BZ918" s="65"/>
      <c r="CA918" s="65"/>
      <c r="CB918" s="65"/>
      <c r="CC918" s="65"/>
      <c r="CD918" s="65"/>
      <c r="CE918" s="65"/>
      <c r="CF918" s="65"/>
      <c r="CG918" s="65"/>
      <c r="CH918" s="65"/>
      <c r="CI918" s="65"/>
      <c r="CJ918" s="65"/>
      <c r="CK918" s="65"/>
      <c r="CL918" s="65"/>
      <c r="CM918" s="65"/>
      <c r="CN918" s="65"/>
      <c r="CO918" s="65"/>
      <c r="CP918" s="65"/>
      <c r="CQ918" s="65"/>
      <c r="CR918" s="65"/>
    </row>
    <row r="919" spans="1:96" ht="12.75" customHeight="1">
      <c r="C919" s="107" t="s">
        <v>1007</v>
      </c>
      <c r="D919" s="81"/>
      <c r="E919" s="81"/>
      <c r="M919" s="1482" t="s">
        <v>332</v>
      </c>
      <c r="N919" s="1483"/>
      <c r="O919" s="1483"/>
      <c r="P919" s="1483"/>
      <c r="Q919" s="1483"/>
      <c r="R919" s="1483"/>
      <c r="S919" s="1484"/>
      <c r="U919" s="107" t="s">
        <v>1007</v>
      </c>
      <c r="V919" s="81"/>
      <c r="W919" s="81"/>
      <c r="AE919" s="1482" t="s">
        <v>332</v>
      </c>
      <c r="AF919" s="1483"/>
      <c r="AG919" s="1483"/>
      <c r="AH919" s="1483"/>
      <c r="AI919" s="1483"/>
      <c r="AJ919" s="1483"/>
      <c r="AK919" s="1484"/>
      <c r="AM919" s="65"/>
      <c r="AN919" s="65"/>
      <c r="AO919" s="65"/>
      <c r="AP919" s="65"/>
      <c r="AQ919" s="65"/>
      <c r="AR919" s="65"/>
      <c r="AS919" s="65"/>
      <c r="AT919" s="65"/>
      <c r="AU919" s="65"/>
      <c r="AV919" s="65"/>
      <c r="AW919" s="65"/>
      <c r="AX919" s="65"/>
      <c r="AY919" s="65"/>
      <c r="AZ919" s="65"/>
      <c r="BA919" s="65"/>
      <c r="BB919" s="65"/>
      <c r="BC919" s="65"/>
      <c r="BD919" s="65"/>
      <c r="BE919" s="65"/>
      <c r="BF919" s="65"/>
      <c r="BG919" s="65"/>
      <c r="BH919" s="65"/>
      <c r="BI919" s="65"/>
      <c r="BJ919" s="65"/>
      <c r="BK919" s="65"/>
      <c r="BL919" s="65"/>
      <c r="BM919" s="65"/>
      <c r="BN919" s="65"/>
      <c r="BO919" s="65"/>
      <c r="BP919" s="65"/>
      <c r="BQ919" s="65"/>
      <c r="BR919" s="65"/>
      <c r="BS919" s="65"/>
      <c r="BT919" s="65"/>
      <c r="BU919" s="65"/>
      <c r="BV919" s="65"/>
      <c r="BW919" s="65"/>
      <c r="BX919" s="65"/>
      <c r="BY919" s="65"/>
      <c r="BZ919" s="65"/>
      <c r="CA919" s="65"/>
      <c r="CB919" s="65"/>
      <c r="CC919" s="65"/>
      <c r="CD919" s="65"/>
      <c r="CE919" s="65"/>
      <c r="CF919" s="65"/>
      <c r="CG919" s="65"/>
      <c r="CH919" s="65"/>
      <c r="CI919" s="65"/>
      <c r="CJ919" s="65"/>
      <c r="CK919" s="65"/>
      <c r="CL919" s="65"/>
      <c r="CM919" s="65"/>
      <c r="CN919" s="65"/>
      <c r="CO919" s="65"/>
      <c r="CP919" s="65"/>
      <c r="CQ919" s="65"/>
      <c r="CR919" s="65"/>
    </row>
    <row r="920" spans="1:96" ht="12.75" customHeight="1">
      <c r="C920" s="107" t="s">
        <v>14</v>
      </c>
      <c r="D920" s="81"/>
      <c r="E920" s="81"/>
      <c r="F920" s="81"/>
      <c r="G920" s="81"/>
      <c r="H920" s="81"/>
      <c r="I920" s="81"/>
      <c r="J920" s="81"/>
      <c r="K920" s="81"/>
      <c r="L920" s="82"/>
      <c r="M920" s="1494"/>
      <c r="N920" s="1495"/>
      <c r="O920" s="1495"/>
      <c r="P920" s="1495"/>
      <c r="Q920" s="1495"/>
      <c r="R920" s="1495"/>
      <c r="S920" s="1496"/>
      <c r="U920" s="107" t="s">
        <v>14</v>
      </c>
      <c r="V920" s="81"/>
      <c r="W920" s="81"/>
      <c r="X920" s="81"/>
      <c r="Y920" s="81"/>
      <c r="Z920" s="81"/>
      <c r="AA920" s="81"/>
      <c r="AB920" s="81"/>
      <c r="AC920" s="81"/>
      <c r="AD920" s="82"/>
      <c r="AE920" s="1494"/>
      <c r="AF920" s="1495"/>
      <c r="AG920" s="1495"/>
      <c r="AH920" s="1495"/>
      <c r="AI920" s="1495"/>
      <c r="AJ920" s="1495"/>
      <c r="AK920" s="1496"/>
      <c r="AM920" s="65"/>
      <c r="AN920" s="65"/>
      <c r="AO920" s="65"/>
      <c r="AP920" s="65"/>
      <c r="AQ920" s="65"/>
      <c r="AR920" s="65"/>
      <c r="AS920" s="65"/>
      <c r="AT920" s="65"/>
      <c r="AU920" s="65"/>
      <c r="AV920" s="65"/>
      <c r="AW920" s="65"/>
      <c r="AX920" s="65"/>
      <c r="AY920" s="65"/>
      <c r="AZ920" s="65"/>
      <c r="BA920" s="65"/>
      <c r="BB920" s="65"/>
      <c r="BC920" s="65"/>
      <c r="BD920" s="65"/>
      <c r="BE920" s="65"/>
      <c r="BF920" s="65"/>
      <c r="BG920" s="65"/>
      <c r="BH920" s="65"/>
      <c r="BI920" s="65"/>
      <c r="BJ920" s="65"/>
      <c r="BK920" s="65"/>
      <c r="BL920" s="65"/>
      <c r="BM920" s="65"/>
      <c r="BN920" s="65"/>
      <c r="BO920" s="65"/>
      <c r="BP920" s="65"/>
      <c r="BQ920" s="65"/>
      <c r="BR920" s="65"/>
      <c r="BS920" s="65"/>
      <c r="BT920" s="65"/>
      <c r="BU920" s="65"/>
      <c r="BV920" s="65"/>
      <c r="BW920" s="65"/>
      <c r="BX920" s="65"/>
      <c r="BY920" s="65"/>
      <c r="BZ920" s="65"/>
      <c r="CA920" s="65"/>
      <c r="CB920" s="65"/>
      <c r="CC920" s="65"/>
      <c r="CD920" s="65"/>
      <c r="CE920" s="65"/>
      <c r="CF920" s="65"/>
      <c r="CG920" s="65"/>
      <c r="CH920" s="65"/>
      <c r="CI920" s="65"/>
      <c r="CJ920" s="65"/>
      <c r="CK920" s="65"/>
      <c r="CL920" s="65"/>
      <c r="CM920" s="65"/>
      <c r="CN920" s="65"/>
      <c r="CO920" s="65"/>
      <c r="CP920" s="65"/>
      <c r="CQ920" s="65"/>
      <c r="CR920" s="65"/>
    </row>
    <row r="921" spans="1:96" ht="12.75" customHeight="1">
      <c r="C921" s="107" t="s">
        <v>15</v>
      </c>
      <c r="D921" s="81"/>
      <c r="E921" s="81"/>
      <c r="F921" s="81"/>
      <c r="G921" s="81"/>
      <c r="H921" s="81"/>
      <c r="I921" s="81"/>
      <c r="J921" s="81"/>
      <c r="K921" s="81"/>
      <c r="L921" s="82"/>
      <c r="M921" s="1445"/>
      <c r="N921" s="1446"/>
      <c r="O921" s="1446"/>
      <c r="P921" s="1446"/>
      <c r="Q921" s="1446"/>
      <c r="R921" s="1446"/>
      <c r="S921" s="1447"/>
      <c r="U921" s="107" t="s">
        <v>15</v>
      </c>
      <c r="V921" s="81"/>
      <c r="W921" s="81"/>
      <c r="X921" s="81"/>
      <c r="Y921" s="81"/>
      <c r="Z921" s="81"/>
      <c r="AA921" s="81"/>
      <c r="AB921" s="81"/>
      <c r="AC921" s="81"/>
      <c r="AD921" s="82"/>
      <c r="AE921" s="1445"/>
      <c r="AF921" s="1446"/>
      <c r="AG921" s="1446"/>
      <c r="AH921" s="1446"/>
      <c r="AI921" s="1446"/>
      <c r="AJ921" s="1446"/>
      <c r="AK921" s="1447"/>
      <c r="AM921" s="65"/>
      <c r="AN921" s="65"/>
      <c r="AO921" s="65"/>
      <c r="AP921" s="65"/>
      <c r="AQ921" s="65"/>
      <c r="AR921" s="65"/>
      <c r="AS921" s="65"/>
      <c r="AT921" s="65"/>
      <c r="AU921" s="65"/>
      <c r="AV921" s="65"/>
      <c r="AW921" s="65"/>
      <c r="AX921" s="65"/>
      <c r="AY921" s="65"/>
      <c r="AZ921" s="65"/>
      <c r="BA921" s="65"/>
      <c r="BB921" s="65"/>
      <c r="BC921" s="65"/>
      <c r="BD921" s="65"/>
      <c r="BE921" s="65"/>
      <c r="BF921" s="65"/>
      <c r="BG921" s="65"/>
      <c r="BH921" s="65"/>
      <c r="BI921" s="65"/>
      <c r="BJ921" s="65"/>
      <c r="BK921" s="65"/>
      <c r="BL921" s="65"/>
      <c r="BM921" s="65"/>
      <c r="BN921" s="65"/>
      <c r="BO921" s="65"/>
      <c r="BP921" s="65"/>
      <c r="BQ921" s="65"/>
      <c r="BR921" s="65"/>
      <c r="BS921" s="65"/>
      <c r="BT921" s="65"/>
      <c r="BU921" s="65"/>
      <c r="BV921" s="65"/>
      <c r="BW921" s="65"/>
      <c r="BX921" s="65"/>
      <c r="BY921" s="65"/>
      <c r="BZ921" s="65"/>
      <c r="CA921" s="65"/>
      <c r="CB921" s="65"/>
      <c r="CC921" s="65"/>
      <c r="CD921" s="65"/>
      <c r="CE921" s="65"/>
      <c r="CF921" s="65"/>
      <c r="CG921" s="65"/>
      <c r="CH921" s="65"/>
      <c r="CI921" s="65"/>
      <c r="CJ921" s="65"/>
      <c r="CK921" s="65"/>
      <c r="CL921" s="65"/>
      <c r="CM921" s="65"/>
      <c r="CN921" s="65"/>
      <c r="CO921" s="65"/>
      <c r="CP921" s="65"/>
      <c r="CQ921" s="65"/>
      <c r="CR921" s="65"/>
    </row>
    <row r="922" spans="1:96" ht="12.75" customHeight="1">
      <c r="C922" s="107" t="s">
        <v>16</v>
      </c>
      <c r="D922" s="81"/>
      <c r="E922" s="81"/>
      <c r="F922" s="81"/>
      <c r="G922" s="81"/>
      <c r="H922" s="81"/>
      <c r="I922" s="81"/>
      <c r="J922" s="81"/>
      <c r="K922" s="81"/>
      <c r="L922" s="82"/>
      <c r="M922" s="1208"/>
      <c r="N922" s="1153"/>
      <c r="O922" s="1153"/>
      <c r="P922" s="1153"/>
      <c r="Q922" s="1153"/>
      <c r="R922" s="1153"/>
      <c r="S922" s="1209"/>
      <c r="U922" s="107" t="s">
        <v>16</v>
      </c>
      <c r="V922" s="81"/>
      <c r="W922" s="81"/>
      <c r="X922" s="81"/>
      <c r="Y922" s="81"/>
      <c r="Z922" s="81"/>
      <c r="AA922" s="81"/>
      <c r="AB922" s="81"/>
      <c r="AC922" s="81"/>
      <c r="AD922" s="82"/>
      <c r="AE922" s="1208"/>
      <c r="AF922" s="1153"/>
      <c r="AG922" s="1153"/>
      <c r="AH922" s="1153"/>
      <c r="AI922" s="1153"/>
      <c r="AJ922" s="1153"/>
      <c r="AK922" s="1209"/>
      <c r="AM922" s="65"/>
      <c r="AN922" s="65"/>
      <c r="AO922" s="65"/>
      <c r="AP922" s="65"/>
      <c r="AQ922" s="65"/>
      <c r="AR922" s="65"/>
      <c r="AS922" s="65"/>
      <c r="AT922" s="65"/>
      <c r="AU922" s="65"/>
      <c r="AV922" s="65"/>
      <c r="AW922" s="65"/>
      <c r="AX922" s="65"/>
      <c r="AY922" s="65"/>
      <c r="AZ922" s="65"/>
      <c r="BA922" s="65"/>
      <c r="BB922" s="65"/>
      <c r="BC922" s="65"/>
      <c r="BD922" s="65"/>
      <c r="BE922" s="65"/>
      <c r="BF922" s="65"/>
      <c r="BG922" s="65"/>
      <c r="BH922" s="65"/>
      <c r="BI922" s="65"/>
      <c r="BJ922" s="65"/>
      <c r="BK922" s="65"/>
      <c r="BL922" s="65"/>
      <c r="BM922" s="65"/>
      <c r="BN922" s="65"/>
      <c r="BO922" s="65"/>
      <c r="BP922" s="65"/>
      <c r="BQ922" s="65"/>
      <c r="BR922" s="65"/>
      <c r="BS922" s="65"/>
      <c r="BT922" s="65"/>
      <c r="BU922" s="65"/>
      <c r="BV922" s="65"/>
      <c r="BW922" s="65"/>
      <c r="BX922" s="65"/>
      <c r="BY922" s="65"/>
      <c r="BZ922" s="65"/>
      <c r="CA922" s="65"/>
      <c r="CB922" s="65"/>
      <c r="CC922" s="65"/>
      <c r="CD922" s="65"/>
      <c r="CE922" s="65"/>
      <c r="CF922" s="65"/>
      <c r="CG922" s="65"/>
      <c r="CH922" s="65"/>
      <c r="CI922" s="65"/>
      <c r="CJ922" s="65"/>
      <c r="CK922" s="65"/>
      <c r="CL922" s="65"/>
      <c r="CM922" s="65"/>
      <c r="CN922" s="65"/>
      <c r="CO922" s="65"/>
      <c r="CP922" s="65"/>
      <c r="CQ922" s="65"/>
      <c r="CR922" s="65"/>
    </row>
    <row r="923" spans="1:96" ht="12.75" customHeight="1">
      <c r="C923" s="107" t="s">
        <v>17</v>
      </c>
      <c r="D923" s="81"/>
      <c r="E923" s="81"/>
      <c r="F923" s="81"/>
      <c r="G923" s="81"/>
      <c r="H923" s="81"/>
      <c r="I923" s="81"/>
      <c r="J923" s="81"/>
      <c r="K923" s="81"/>
      <c r="L923" s="82"/>
      <c r="M923" s="1208"/>
      <c r="N923" s="1153"/>
      <c r="O923" s="1153"/>
      <c r="P923" s="1153"/>
      <c r="Q923" s="1153"/>
      <c r="R923" s="1153"/>
      <c r="S923" s="1209"/>
      <c r="U923" s="107" t="s">
        <v>17</v>
      </c>
      <c r="V923" s="81"/>
      <c r="W923" s="81"/>
      <c r="X923" s="81"/>
      <c r="Y923" s="81"/>
      <c r="Z923" s="81"/>
      <c r="AA923" s="81"/>
      <c r="AB923" s="81"/>
      <c r="AC923" s="81"/>
      <c r="AD923" s="82"/>
      <c r="AE923" s="1208"/>
      <c r="AF923" s="1153"/>
      <c r="AG923" s="1153"/>
      <c r="AH923" s="1153"/>
      <c r="AI923" s="1153"/>
      <c r="AJ923" s="1153"/>
      <c r="AK923" s="1209"/>
      <c r="AM923" s="65"/>
      <c r="AN923" s="65"/>
      <c r="AO923" s="65"/>
      <c r="AP923" s="65"/>
      <c r="AQ923" s="65"/>
      <c r="AR923" s="65"/>
      <c r="AS923" s="65"/>
      <c r="AT923" s="65"/>
      <c r="AU923" s="65"/>
      <c r="AV923" s="65"/>
      <c r="AW923" s="65"/>
      <c r="AX923" s="65"/>
      <c r="AY923" s="65"/>
      <c r="AZ923" s="65"/>
      <c r="BA923" s="65"/>
      <c r="BB923" s="65"/>
      <c r="BC923" s="65"/>
      <c r="BD923" s="65"/>
      <c r="BE923" s="65"/>
      <c r="BF923" s="65"/>
      <c r="BG923" s="65"/>
      <c r="BH923" s="65"/>
      <c r="BI923" s="65"/>
      <c r="BJ923" s="65"/>
      <c r="BK923" s="65"/>
      <c r="BL923" s="65"/>
      <c r="BM923" s="65"/>
      <c r="BN923" s="65"/>
      <c r="BO923" s="65"/>
      <c r="BP923" s="65"/>
      <c r="BQ923" s="65"/>
      <c r="BR923" s="65"/>
      <c r="BS923" s="65"/>
      <c r="BT923" s="65"/>
      <c r="BU923" s="65"/>
      <c r="BV923" s="65"/>
      <c r="BW923" s="65"/>
      <c r="BX923" s="65"/>
      <c r="BY923" s="65"/>
      <c r="BZ923" s="65"/>
      <c r="CA923" s="65"/>
      <c r="CB923" s="65"/>
      <c r="CC923" s="65"/>
      <c r="CD923" s="65"/>
      <c r="CE923" s="65"/>
      <c r="CF923" s="65"/>
      <c r="CG923" s="65"/>
      <c r="CH923" s="65"/>
      <c r="CI923" s="65"/>
      <c r="CJ923" s="65"/>
      <c r="CK923" s="65"/>
      <c r="CL923" s="65"/>
      <c r="CM923" s="65"/>
      <c r="CN923" s="65"/>
      <c r="CO923" s="65"/>
      <c r="CP923" s="65"/>
      <c r="CQ923" s="65"/>
      <c r="CR923" s="65"/>
    </row>
    <row r="924" spans="1:96" ht="12.75" customHeight="1">
      <c r="C924" s="107" t="s">
        <v>650</v>
      </c>
      <c r="D924" s="81"/>
      <c r="E924" s="81"/>
      <c r="F924" s="81"/>
      <c r="G924" s="81"/>
      <c r="H924" s="81"/>
      <c r="I924" s="81"/>
      <c r="J924" s="81"/>
      <c r="K924" s="81"/>
      <c r="L924" s="82"/>
      <c r="M924" s="1454"/>
      <c r="N924" s="1455"/>
      <c r="O924" s="1455"/>
      <c r="P924" s="1455"/>
      <c r="Q924" s="1455"/>
      <c r="R924" s="1455"/>
      <c r="S924" s="1456"/>
      <c r="U924" s="107" t="s">
        <v>650</v>
      </c>
      <c r="V924" s="81"/>
      <c r="W924" s="81"/>
      <c r="X924" s="81"/>
      <c r="Y924" s="81"/>
      <c r="Z924" s="81"/>
      <c r="AA924" s="81"/>
      <c r="AB924" s="81"/>
      <c r="AC924" s="81"/>
      <c r="AD924" s="82"/>
      <c r="AE924" s="1454"/>
      <c r="AF924" s="1455"/>
      <c r="AG924" s="1455"/>
      <c r="AH924" s="1455"/>
      <c r="AI924" s="1455"/>
      <c r="AJ924" s="1455"/>
      <c r="AK924" s="1456"/>
      <c r="AM924" s="65"/>
      <c r="AN924" s="65"/>
      <c r="AO924" s="65"/>
      <c r="AP924" s="65"/>
      <c r="AQ924" s="65"/>
      <c r="AR924" s="65"/>
      <c r="AS924" s="65"/>
      <c r="AT924" s="65"/>
      <c r="AU924" s="65"/>
      <c r="AV924" s="65"/>
      <c r="AW924" s="65"/>
      <c r="AX924" s="65"/>
      <c r="AY924" s="65"/>
      <c r="AZ924" s="65"/>
      <c r="BA924" s="65"/>
      <c r="BB924" s="65"/>
      <c r="BC924" s="65"/>
      <c r="BD924" s="65"/>
      <c r="BE924" s="65"/>
      <c r="BF924" s="65"/>
      <c r="BG924" s="65"/>
      <c r="BH924" s="65"/>
      <c r="BI924" s="65"/>
      <c r="BJ924" s="65"/>
      <c r="BK924" s="65"/>
      <c r="BL924" s="65"/>
      <c r="BM924" s="65"/>
      <c r="BN924" s="65"/>
      <c r="BO924" s="65"/>
      <c r="BP924" s="65"/>
      <c r="BQ924" s="65"/>
      <c r="BR924" s="65"/>
      <c r="BS924" s="65"/>
      <c r="BT924" s="65"/>
      <c r="BU924" s="65"/>
      <c r="BV924" s="65"/>
      <c r="BW924" s="65"/>
      <c r="BX924" s="65"/>
      <c r="BY924" s="65"/>
      <c r="BZ924" s="65"/>
      <c r="CA924" s="65"/>
      <c r="CB924" s="65"/>
      <c r="CC924" s="65"/>
      <c r="CD924" s="65"/>
      <c r="CE924" s="65"/>
      <c r="CF924" s="65"/>
      <c r="CG924" s="65"/>
      <c r="CH924" s="65"/>
      <c r="CI924" s="65"/>
      <c r="CJ924" s="65"/>
      <c r="CK924" s="65"/>
      <c r="CL924" s="65"/>
      <c r="CM924" s="65"/>
      <c r="CN924" s="65"/>
      <c r="CO924" s="65"/>
      <c r="CP924" s="65"/>
      <c r="CQ924" s="65"/>
      <c r="CR924" s="65"/>
    </row>
    <row r="925" spans="1:96" ht="12.75" customHeight="1">
      <c r="AM925" s="65"/>
      <c r="AN925" s="65"/>
      <c r="AO925" s="65"/>
      <c r="AP925" s="65"/>
      <c r="AQ925" s="65"/>
      <c r="AR925" s="65"/>
      <c r="AS925" s="65"/>
      <c r="AT925" s="65"/>
      <c r="AU925" s="65"/>
      <c r="AV925" s="65"/>
      <c r="AW925" s="65"/>
      <c r="AX925" s="65"/>
      <c r="AY925" s="65"/>
      <c r="AZ925" s="65"/>
      <c r="BA925" s="65"/>
      <c r="BB925" s="65"/>
      <c r="BC925" s="65"/>
      <c r="BD925" s="65"/>
      <c r="BE925" s="65"/>
      <c r="BF925" s="65"/>
      <c r="BG925" s="65"/>
      <c r="BH925" s="65"/>
      <c r="BI925" s="65"/>
      <c r="BJ925" s="65"/>
      <c r="BK925" s="65"/>
      <c r="BL925" s="65"/>
      <c r="BM925" s="65"/>
      <c r="BN925" s="65"/>
      <c r="BO925" s="65"/>
      <c r="BP925" s="65"/>
      <c r="BQ925" s="65"/>
      <c r="BR925" s="65"/>
      <c r="BS925" s="65"/>
      <c r="BT925" s="65"/>
      <c r="BU925" s="65"/>
      <c r="BV925" s="65"/>
      <c r="BW925" s="65"/>
      <c r="BX925" s="65"/>
      <c r="BY925" s="65"/>
      <c r="BZ925" s="65"/>
      <c r="CA925" s="65"/>
      <c r="CB925" s="65"/>
      <c r="CC925" s="65"/>
      <c r="CD925" s="65"/>
      <c r="CE925" s="65"/>
      <c r="CF925" s="65"/>
      <c r="CG925" s="65"/>
      <c r="CH925" s="65"/>
      <c r="CI925" s="65"/>
      <c r="CJ925" s="65"/>
      <c r="CK925" s="65"/>
      <c r="CL925" s="65"/>
      <c r="CM925" s="65"/>
      <c r="CN925" s="65"/>
      <c r="CO925" s="65"/>
      <c r="CP925" s="65"/>
      <c r="CQ925" s="65"/>
      <c r="CR925" s="65"/>
    </row>
    <row r="926" spans="1:96" ht="12.75" customHeight="1">
      <c r="A926" s="54" t="s">
        <v>666</v>
      </c>
      <c r="C926" s="106" t="s">
        <v>733</v>
      </c>
      <c r="D926" s="106"/>
      <c r="E926" s="106"/>
      <c r="F926" s="106"/>
      <c r="G926" s="106"/>
      <c r="H926" s="106"/>
      <c r="I926" s="106"/>
      <c r="J926" s="106"/>
      <c r="K926" s="106"/>
      <c r="L926" s="106"/>
      <c r="M926" s="106"/>
      <c r="N926" s="106"/>
      <c r="O926" s="106"/>
      <c r="P926" s="106"/>
      <c r="Q926" s="106"/>
      <c r="R926" s="106"/>
      <c r="S926" s="106"/>
      <c r="T926" s="106"/>
      <c r="U926" s="106"/>
      <c r="V926" s="106"/>
      <c r="W926" s="106"/>
      <c r="X926" s="106"/>
      <c r="Y926" s="106"/>
      <c r="Z926" s="106"/>
      <c r="AA926" s="106"/>
      <c r="AB926" s="106"/>
      <c r="AC926" s="106"/>
      <c r="AD926" s="106"/>
      <c r="AE926" s="106"/>
      <c r="AF926" s="106"/>
      <c r="AG926" s="106"/>
      <c r="AH926" s="106"/>
      <c r="AI926" s="106"/>
      <c r="AJ926" s="106"/>
      <c r="AK926" s="106"/>
      <c r="AL926" s="106"/>
      <c r="AM926" s="65"/>
      <c r="AN926" s="350">
        <f>IF(A1009="Yes",0.05,0)</f>
        <v>0</v>
      </c>
      <c r="AO926" s="65"/>
      <c r="AP926" s="65"/>
      <c r="AQ926" s="65"/>
      <c r="AR926" s="65"/>
      <c r="AS926" s="65"/>
      <c r="AT926" s="65"/>
      <c r="AU926" s="65"/>
      <c r="AV926" s="65"/>
      <c r="AW926" s="65"/>
      <c r="AX926" s="65"/>
      <c r="AY926" s="65"/>
      <c r="AZ926" s="65"/>
      <c r="BA926" s="65"/>
      <c r="BB926" s="65"/>
      <c r="BC926" s="65"/>
      <c r="BD926" s="65"/>
      <c r="BE926" s="65"/>
      <c r="BF926" s="65"/>
      <c r="BG926" s="65"/>
      <c r="BH926" s="65"/>
      <c r="BI926" s="65"/>
      <c r="BJ926" s="65"/>
      <c r="BK926" s="65"/>
      <c r="BL926" s="65"/>
      <c r="BM926" s="65"/>
      <c r="BN926" s="65"/>
      <c r="BO926" s="65"/>
      <c r="BP926" s="65"/>
      <c r="BQ926" s="65"/>
      <c r="BR926" s="65"/>
      <c r="BS926" s="65"/>
      <c r="BT926" s="65"/>
      <c r="BU926" s="65"/>
      <c r="BV926" s="65"/>
      <c r="BW926" s="65"/>
      <c r="BX926" s="65"/>
      <c r="BY926" s="65"/>
      <c r="BZ926" s="65"/>
      <c r="CA926" s="65"/>
      <c r="CB926" s="65"/>
      <c r="CC926" s="65"/>
      <c r="CD926" s="65"/>
      <c r="CE926" s="65"/>
      <c r="CF926" s="65"/>
      <c r="CG926" s="65"/>
      <c r="CH926" s="65"/>
      <c r="CI926" s="65"/>
      <c r="CJ926" s="65"/>
      <c r="CK926" s="65"/>
      <c r="CL926" s="65"/>
      <c r="CM926" s="65"/>
      <c r="CN926" s="65"/>
      <c r="CO926" s="65"/>
      <c r="CP926" s="65"/>
      <c r="CQ926" s="65"/>
      <c r="CR926" s="65"/>
    </row>
    <row r="927" spans="1:96" ht="12.75" customHeight="1">
      <c r="B927" s="106"/>
      <c r="C927" s="38" t="s">
        <v>196</v>
      </c>
      <c r="D927" s="106"/>
      <c r="E927" s="106"/>
      <c r="F927" s="106"/>
      <c r="G927" s="106"/>
      <c r="H927" s="106"/>
      <c r="I927" s="106"/>
      <c r="J927" s="106"/>
      <c r="K927" s="106"/>
      <c r="L927" s="106"/>
      <c r="M927" s="106"/>
      <c r="N927" s="106"/>
      <c r="O927" s="106"/>
      <c r="P927" s="106"/>
      <c r="Q927" s="106"/>
      <c r="R927" s="106"/>
      <c r="S927" s="106"/>
      <c r="T927" s="106"/>
      <c r="U927" s="106"/>
      <c r="V927" s="106"/>
      <c r="W927" s="106"/>
      <c r="X927" s="106"/>
      <c r="Y927" s="106"/>
      <c r="Z927" s="106"/>
      <c r="AA927" s="106"/>
      <c r="AB927" s="106"/>
      <c r="AC927" s="106"/>
      <c r="AD927" s="106"/>
      <c r="AE927" s="106"/>
      <c r="AF927" s="106"/>
      <c r="AG927" s="106"/>
      <c r="AH927" s="106"/>
      <c r="AI927" s="106"/>
      <c r="AJ927" s="106"/>
      <c r="AK927" s="106"/>
      <c r="AL927" s="106"/>
      <c r="AM927" s="65"/>
      <c r="AN927" s="350">
        <f>IF(A1015="Yes",0.02,0)</f>
        <v>0</v>
      </c>
      <c r="AO927" s="65"/>
      <c r="AP927" s="65"/>
      <c r="AQ927" s="65"/>
      <c r="AR927" s="65"/>
      <c r="AS927" s="65"/>
      <c r="AT927" s="65"/>
      <c r="AU927" s="65"/>
      <c r="AV927" s="65"/>
      <c r="AW927" s="65"/>
      <c r="AX927" s="65"/>
      <c r="AY927" s="65"/>
      <c r="AZ927" s="65"/>
      <c r="BA927" s="65"/>
      <c r="BB927" s="65"/>
      <c r="BC927" s="65"/>
      <c r="BD927" s="65"/>
      <c r="BE927" s="65"/>
      <c r="BF927" s="65"/>
      <c r="BG927" s="65"/>
      <c r="BH927" s="65"/>
      <c r="BI927" s="65"/>
      <c r="BJ927" s="65"/>
      <c r="BK927" s="65"/>
      <c r="BL927" s="65"/>
      <c r="BM927" s="65"/>
      <c r="BN927" s="65"/>
      <c r="BO927" s="65"/>
      <c r="BP927" s="65"/>
      <c r="BQ927" s="65"/>
      <c r="BR927" s="65"/>
      <c r="BS927" s="65"/>
      <c r="BT927" s="65"/>
      <c r="BU927" s="65"/>
      <c r="BV927" s="65"/>
      <c r="BW927" s="65"/>
      <c r="BX927" s="65"/>
      <c r="BY927" s="65"/>
      <c r="BZ927" s="65"/>
      <c r="CA927" s="65"/>
      <c r="CB927" s="65"/>
      <c r="CC927" s="65"/>
      <c r="CD927" s="65"/>
      <c r="CE927" s="65"/>
      <c r="CF927" s="65"/>
      <c r="CG927" s="65"/>
      <c r="CH927" s="65"/>
      <c r="CI927" s="65"/>
      <c r="CJ927" s="65"/>
      <c r="CK927" s="65"/>
      <c r="CL927" s="65"/>
      <c r="CM927" s="65"/>
      <c r="CN927" s="65"/>
      <c r="CO927" s="65"/>
      <c r="CP927" s="65"/>
      <c r="CQ927" s="65"/>
      <c r="CR927" s="65"/>
    </row>
    <row r="928" spans="1:96" ht="12.75" customHeight="1">
      <c r="B928" s="106"/>
      <c r="C928" s="38"/>
      <c r="D928" s="106"/>
      <c r="E928" s="106"/>
      <c r="F928" s="106"/>
      <c r="G928" s="106"/>
      <c r="H928" s="106"/>
      <c r="I928" s="106"/>
      <c r="J928" s="106"/>
      <c r="K928" s="106"/>
      <c r="L928" s="106"/>
      <c r="M928" s="106"/>
      <c r="N928" s="106"/>
      <c r="O928" s="106"/>
      <c r="P928" s="106"/>
      <c r="Q928" s="106"/>
      <c r="R928" s="106"/>
      <c r="S928" s="106"/>
      <c r="T928" s="106"/>
      <c r="U928" s="106"/>
      <c r="V928" s="106"/>
      <c r="W928" s="106"/>
      <c r="X928" s="106"/>
      <c r="Y928" s="106"/>
      <c r="Z928" s="106"/>
      <c r="AA928" s="106"/>
      <c r="AB928" s="106"/>
      <c r="AC928" s="106"/>
      <c r="AD928" s="106"/>
      <c r="AE928" s="106"/>
      <c r="AF928" s="106"/>
      <c r="AG928" s="106"/>
      <c r="AH928" s="106"/>
      <c r="AI928" s="106"/>
      <c r="AJ928" s="106"/>
      <c r="AK928" s="106"/>
      <c r="AL928" s="106"/>
      <c r="AM928" s="65"/>
      <c r="AN928" s="350">
        <f>IF(A1021="Yes",0.04,0)</f>
        <v>0</v>
      </c>
      <c r="AO928" s="65"/>
      <c r="AP928" s="65"/>
      <c r="AQ928" s="65"/>
      <c r="AR928" s="65"/>
      <c r="AS928" s="65"/>
      <c r="AT928" s="65"/>
      <c r="AU928" s="65"/>
      <c r="AV928" s="65"/>
      <c r="AW928" s="65"/>
      <c r="AX928" s="65"/>
      <c r="AY928" s="65"/>
      <c r="AZ928" s="65"/>
      <c r="BA928" s="65"/>
      <c r="BB928" s="65"/>
      <c r="BC928" s="65"/>
      <c r="BD928" s="65"/>
      <c r="BE928" s="65"/>
      <c r="BF928" s="65"/>
      <c r="BG928" s="65"/>
      <c r="BH928" s="65"/>
      <c r="BI928" s="65"/>
      <c r="BJ928" s="65"/>
      <c r="BK928" s="65"/>
      <c r="BL928" s="65"/>
      <c r="BM928" s="65"/>
      <c r="BN928" s="65"/>
      <c r="BO928" s="65"/>
      <c r="BP928" s="65"/>
      <c r="BQ928" s="65"/>
      <c r="BR928" s="65"/>
      <c r="BS928" s="65"/>
      <c r="BT928" s="65"/>
      <c r="BU928" s="65"/>
      <c r="BV928" s="65"/>
      <c r="BW928" s="65"/>
      <c r="BX928" s="65"/>
      <c r="BY928" s="65"/>
      <c r="BZ928" s="65"/>
      <c r="CA928" s="65"/>
      <c r="CB928" s="65"/>
      <c r="CC928" s="65"/>
      <c r="CD928" s="65"/>
      <c r="CE928" s="65"/>
      <c r="CF928" s="65"/>
      <c r="CG928" s="65"/>
      <c r="CH928" s="65"/>
      <c r="CI928" s="65"/>
      <c r="CJ928" s="65"/>
      <c r="CK928" s="65"/>
      <c r="CL928" s="65"/>
      <c r="CM928" s="65"/>
      <c r="CN928" s="65"/>
      <c r="CO928" s="65"/>
      <c r="CP928" s="65"/>
      <c r="CQ928" s="65"/>
      <c r="CR928" s="65"/>
    </row>
    <row r="929" spans="1:96" ht="12.75" customHeight="1">
      <c r="F929" s="80" t="s">
        <v>651</v>
      </c>
      <c r="G929" s="81"/>
      <c r="H929" s="81"/>
      <c r="I929" s="81"/>
      <c r="J929" s="81"/>
      <c r="K929" s="81"/>
      <c r="L929" s="82"/>
      <c r="M929" s="1451"/>
      <c r="N929" s="1452"/>
      <c r="O929" s="1452"/>
      <c r="P929" s="1452"/>
      <c r="Q929" s="1452"/>
      <c r="R929" s="1452"/>
      <c r="S929" s="1453"/>
      <c r="T929" s="107" t="s">
        <v>903</v>
      </c>
      <c r="U929" s="81"/>
      <c r="V929" s="81"/>
      <c r="W929" s="81"/>
      <c r="X929" s="81"/>
      <c r="Y929" s="81"/>
      <c r="Z929" s="82"/>
      <c r="AA929" s="1451"/>
      <c r="AB929" s="1452"/>
      <c r="AC929" s="1452"/>
      <c r="AD929" s="1452"/>
      <c r="AE929" s="1452"/>
      <c r="AF929" s="1452"/>
      <c r="AG929" s="1453"/>
      <c r="AM929" s="65"/>
      <c r="AN929" s="350">
        <f>IF(A1027="Yes",0.04,0)</f>
        <v>0</v>
      </c>
      <c r="AO929" s="65"/>
      <c r="AP929" s="65"/>
      <c r="AQ929" s="65"/>
      <c r="AR929" s="65"/>
      <c r="AS929" s="65"/>
      <c r="AT929" s="65"/>
      <c r="AU929" s="65"/>
      <c r="AV929" s="65"/>
      <c r="AW929" s="65"/>
      <c r="AX929" s="65"/>
      <c r="AY929" s="65"/>
      <c r="AZ929" s="65"/>
      <c r="BA929" s="65"/>
      <c r="BB929" s="65"/>
      <c r="BC929" s="65"/>
      <c r="BD929" s="65"/>
      <c r="BE929" s="65"/>
      <c r="BF929" s="65"/>
      <c r="BG929" s="65"/>
      <c r="BH929" s="65"/>
      <c r="BI929" s="65"/>
      <c r="BJ929" s="65"/>
      <c r="BK929" s="65"/>
      <c r="BL929" s="65"/>
      <c r="BM929" s="65"/>
      <c r="BN929" s="65"/>
      <c r="BO929" s="65"/>
      <c r="BP929" s="65"/>
      <c r="BQ929" s="65"/>
      <c r="BR929" s="65"/>
      <c r="BS929" s="65"/>
      <c r="BT929" s="65"/>
      <c r="BU929" s="65"/>
      <c r="BV929" s="65"/>
      <c r="BW929" s="65"/>
      <c r="BX929" s="65"/>
      <c r="BY929" s="65"/>
      <c r="BZ929" s="65"/>
      <c r="CA929" s="65"/>
      <c r="CB929" s="65"/>
      <c r="CC929" s="65"/>
      <c r="CD929" s="65"/>
      <c r="CE929" s="65"/>
      <c r="CF929" s="65"/>
      <c r="CG929" s="65"/>
      <c r="CH929" s="65"/>
      <c r="CI929" s="65"/>
      <c r="CJ929" s="65"/>
      <c r="CK929" s="65"/>
      <c r="CL929" s="65"/>
      <c r="CM929" s="65"/>
      <c r="CN929" s="65"/>
      <c r="CO929" s="65"/>
      <c r="CP929" s="65"/>
      <c r="CQ929" s="65"/>
      <c r="CR929" s="65"/>
    </row>
    <row r="930" spans="1:96" ht="12.75" customHeight="1">
      <c r="F930" s="80" t="s">
        <v>652</v>
      </c>
      <c r="G930" s="81"/>
      <c r="H930" s="81"/>
      <c r="I930" s="81"/>
      <c r="J930" s="81"/>
      <c r="K930" s="81"/>
      <c r="L930" s="82"/>
      <c r="M930" s="1451"/>
      <c r="N930" s="1452"/>
      <c r="O930" s="1452"/>
      <c r="P930" s="1452"/>
      <c r="Q930" s="1452"/>
      <c r="R930" s="1452"/>
      <c r="S930" s="1453"/>
      <c r="T930" s="107" t="s">
        <v>902</v>
      </c>
      <c r="U930" s="81"/>
      <c r="V930" s="81"/>
      <c r="W930" s="81"/>
      <c r="X930" s="81"/>
      <c r="Y930" s="81"/>
      <c r="Z930" s="82"/>
      <c r="AA930" s="1451"/>
      <c r="AB930" s="1452"/>
      <c r="AC930" s="1452"/>
      <c r="AD930" s="1452"/>
      <c r="AE930" s="1452"/>
      <c r="AF930" s="1452"/>
      <c r="AG930" s="1453"/>
      <c r="AM930" s="65"/>
      <c r="AN930" s="350">
        <f>IF(A1030="Yes",0.01,0)</f>
        <v>0</v>
      </c>
      <c r="AO930" s="65"/>
      <c r="AP930" s="65"/>
      <c r="AQ930" s="65"/>
      <c r="AR930" s="65"/>
      <c r="AS930" s="65"/>
      <c r="AT930" s="65"/>
      <c r="AU930" s="65"/>
      <c r="AV930" s="65"/>
      <c r="AW930" s="65"/>
      <c r="AX930" s="65"/>
      <c r="AY930" s="65"/>
      <c r="AZ930" s="65"/>
      <c r="BA930" s="65"/>
      <c r="BB930" s="65"/>
      <c r="BC930" s="65"/>
      <c r="BD930" s="65"/>
      <c r="BE930" s="65"/>
      <c r="BF930" s="65"/>
      <c r="BG930" s="65"/>
      <c r="BH930" s="65"/>
      <c r="BI930" s="65"/>
      <c r="BJ930" s="65"/>
      <c r="BK930" s="65"/>
      <c r="BL930" s="65"/>
      <c r="BM930" s="65"/>
      <c r="BN930" s="65"/>
      <c r="BO930" s="65"/>
      <c r="BP930" s="65"/>
      <c r="BQ930" s="65"/>
      <c r="BR930" s="65"/>
      <c r="BS930" s="65"/>
      <c r="BT930" s="65"/>
      <c r="BU930" s="65"/>
      <c r="BV930" s="65"/>
      <c r="BW930" s="65"/>
      <c r="BX930" s="65"/>
      <c r="BY930" s="65"/>
      <c r="BZ930" s="65"/>
      <c r="CA930" s="65"/>
      <c r="CB930" s="65"/>
      <c r="CC930" s="65"/>
      <c r="CD930" s="65"/>
      <c r="CE930" s="65"/>
      <c r="CF930" s="65"/>
      <c r="CG930" s="65"/>
      <c r="CH930" s="65"/>
      <c r="CI930" s="65"/>
      <c r="CJ930" s="65"/>
      <c r="CK930" s="65"/>
      <c r="CL930" s="65"/>
      <c r="CM930" s="65"/>
      <c r="CN930" s="65"/>
      <c r="CO930" s="65"/>
      <c r="CP930" s="65"/>
      <c r="CQ930" s="65"/>
      <c r="CR930" s="65"/>
    </row>
    <row r="931" spans="1:96" ht="12.75" customHeight="1">
      <c r="F931" s="80" t="s">
        <v>1033</v>
      </c>
      <c r="G931" s="81"/>
      <c r="H931" s="81"/>
      <c r="I931" s="81"/>
      <c r="J931" s="81"/>
      <c r="K931" s="81"/>
      <c r="L931" s="82"/>
      <c r="M931" s="1501" t="s">
        <v>671</v>
      </c>
      <c r="N931" s="1502"/>
      <c r="O931" s="1502"/>
      <c r="P931" s="1502"/>
      <c r="Q931" s="1502"/>
      <c r="R931" s="1502"/>
      <c r="S931" s="1503"/>
      <c r="T931" s="80" t="s">
        <v>363</v>
      </c>
      <c r="U931" s="81"/>
      <c r="V931" s="81"/>
      <c r="W931" s="81"/>
      <c r="X931" s="81"/>
      <c r="Y931" s="81"/>
      <c r="Z931" s="82"/>
      <c r="AA931" s="1451"/>
      <c r="AB931" s="1452"/>
      <c r="AC931" s="1452"/>
      <c r="AD931" s="1452"/>
      <c r="AE931" s="1452"/>
      <c r="AF931" s="1452"/>
      <c r="AG931" s="1453"/>
      <c r="AM931" s="65"/>
      <c r="AN931" s="350">
        <f>IF(A1035="Yes",0.01,0)</f>
        <v>0</v>
      </c>
      <c r="AO931" s="65"/>
      <c r="AP931" s="65"/>
      <c r="AQ931" s="65"/>
      <c r="AR931" s="65"/>
      <c r="AS931" s="65"/>
      <c r="AT931" s="65"/>
      <c r="AU931" s="65"/>
      <c r="AV931" s="65"/>
      <c r="AW931" s="65"/>
      <c r="AX931" s="65"/>
      <c r="AY931" s="65"/>
      <c r="AZ931" s="65"/>
      <c r="BA931" s="65"/>
      <c r="BB931" s="65"/>
      <c r="BC931" s="65"/>
      <c r="BD931" s="65"/>
      <c r="BE931" s="65"/>
      <c r="BF931" s="65"/>
      <c r="BG931" s="65"/>
      <c r="BH931" s="65"/>
      <c r="BI931" s="65"/>
      <c r="BJ931" s="65"/>
      <c r="BK931" s="65"/>
      <c r="BL931" s="65"/>
      <c r="BM931" s="65"/>
      <c r="BN931" s="65"/>
      <c r="BO931" s="65"/>
      <c r="BP931" s="65"/>
      <c r="BQ931" s="65"/>
      <c r="BR931" s="65"/>
      <c r="BS931" s="65"/>
      <c r="BT931" s="65"/>
      <c r="BU931" s="65"/>
      <c r="BV931" s="65"/>
      <c r="BW931" s="65"/>
      <c r="BX931" s="65"/>
      <c r="BY931" s="65"/>
      <c r="BZ931" s="65"/>
      <c r="CA931" s="65"/>
      <c r="CB931" s="65"/>
      <c r="CC931" s="65"/>
      <c r="CD931" s="65"/>
      <c r="CE931" s="65"/>
      <c r="CF931" s="65"/>
      <c r="CG931" s="65"/>
      <c r="CH931" s="65"/>
      <c r="CI931" s="65"/>
      <c r="CJ931" s="65"/>
      <c r="CK931" s="65"/>
      <c r="CL931" s="65"/>
      <c r="CM931" s="65"/>
      <c r="CN931" s="65"/>
      <c r="CO931" s="65"/>
      <c r="CP931" s="65"/>
      <c r="CQ931" s="65"/>
      <c r="CR931" s="65"/>
    </row>
    <row r="932" spans="1:96" ht="12.75" customHeight="1">
      <c r="F932" s="80" t="s">
        <v>653</v>
      </c>
      <c r="G932" s="81"/>
      <c r="H932" s="81"/>
      <c r="I932" s="81"/>
      <c r="J932" s="81"/>
      <c r="K932" s="81"/>
      <c r="L932" s="82"/>
      <c r="M932" s="1451"/>
      <c r="N932" s="1452"/>
      <c r="O932" s="1452"/>
      <c r="P932" s="1452"/>
      <c r="Q932" s="1452"/>
      <c r="R932" s="1452"/>
      <c r="S932" s="1453"/>
      <c r="T932" s="80" t="s">
        <v>364</v>
      </c>
      <c r="U932" s="81"/>
      <c r="V932" s="81"/>
      <c r="W932" s="81"/>
      <c r="X932" s="81"/>
      <c r="Y932" s="81"/>
      <c r="Z932" s="82"/>
      <c r="AA932" s="1451"/>
      <c r="AB932" s="1452"/>
      <c r="AC932" s="1452"/>
      <c r="AD932" s="1452"/>
      <c r="AE932" s="1452"/>
      <c r="AF932" s="1452"/>
      <c r="AG932" s="1453"/>
      <c r="AM932" s="65"/>
      <c r="AN932" s="350">
        <f>IF(A1038="Yes",0.01,0)</f>
        <v>0</v>
      </c>
      <c r="AO932" s="65"/>
      <c r="AP932" s="65"/>
      <c r="AQ932" s="65"/>
      <c r="AR932" s="65"/>
      <c r="AS932" s="65"/>
      <c r="AT932" s="65"/>
      <c r="AU932" s="65"/>
      <c r="AV932" s="65"/>
      <c r="AW932" s="65"/>
      <c r="AX932" s="65"/>
      <c r="AY932" s="65"/>
      <c r="AZ932" s="65"/>
      <c r="BA932" s="65"/>
      <c r="BB932" s="65"/>
      <c r="BC932" s="65"/>
      <c r="BD932" s="65"/>
      <c r="BE932" s="65"/>
      <c r="BF932" s="65"/>
      <c r="BG932" s="65"/>
      <c r="BH932" s="65"/>
      <c r="BI932" s="65"/>
      <c r="BJ932" s="65"/>
      <c r="BK932" s="65"/>
      <c r="BL932" s="65"/>
      <c r="BM932" s="65"/>
      <c r="BN932" s="65"/>
      <c r="BO932" s="65"/>
      <c r="BP932" s="65"/>
      <c r="BQ932" s="65"/>
      <c r="BR932" s="65"/>
      <c r="BS932" s="65"/>
      <c r="BT932" s="65"/>
      <c r="BU932" s="65"/>
      <c r="BV932" s="65"/>
      <c r="BW932" s="65"/>
      <c r="BX932" s="65"/>
      <c r="BY932" s="65"/>
      <c r="BZ932" s="65"/>
      <c r="CA932" s="65"/>
      <c r="CB932" s="65"/>
      <c r="CC932" s="65"/>
      <c r="CD932" s="65"/>
      <c r="CE932" s="65"/>
      <c r="CF932" s="65"/>
      <c r="CG932" s="65"/>
      <c r="CH932" s="65"/>
      <c r="CI932" s="65"/>
      <c r="CJ932" s="65"/>
      <c r="CK932" s="65"/>
      <c r="CL932" s="65"/>
      <c r="CM932" s="65"/>
      <c r="CN932" s="65"/>
      <c r="CO932" s="65"/>
      <c r="CP932" s="65"/>
      <c r="CQ932" s="65"/>
      <c r="CR932" s="65"/>
    </row>
    <row r="933" spans="1:96" ht="12.75" customHeight="1">
      <c r="F933" s="80" t="s">
        <v>539</v>
      </c>
      <c r="G933" s="81"/>
      <c r="H933" s="81"/>
      <c r="I933" s="81"/>
      <c r="J933" s="81"/>
      <c r="K933" s="81"/>
      <c r="L933" s="82"/>
      <c r="M933" s="1451"/>
      <c r="N933" s="1452"/>
      <c r="O933" s="1452"/>
      <c r="P933" s="1452"/>
      <c r="Q933" s="1452"/>
      <c r="R933" s="1452"/>
      <c r="S933" s="1453"/>
      <c r="T933" s="80" t="s">
        <v>420</v>
      </c>
      <c r="U933" s="81"/>
      <c r="V933" s="81"/>
      <c r="W933" s="81"/>
      <c r="X933" s="81"/>
      <c r="Y933" s="81"/>
      <c r="Z933" s="82"/>
      <c r="AA933" s="1451"/>
      <c r="AB933" s="1452"/>
      <c r="AC933" s="1452"/>
      <c r="AD933" s="1452"/>
      <c r="AE933" s="1452"/>
      <c r="AF933" s="1452"/>
      <c r="AG933" s="1453"/>
      <c r="AM933" s="65"/>
      <c r="AN933" s="350">
        <f>IF(A1042="Yes",0.02,0)</f>
        <v>0</v>
      </c>
      <c r="AO933" s="65"/>
      <c r="AP933" s="65"/>
      <c r="AQ933" s="65"/>
      <c r="AR933" s="65"/>
      <c r="AS933" s="65"/>
      <c r="AT933" s="65"/>
      <c r="AU933" s="65"/>
      <c r="AV933" s="65"/>
      <c r="AW933" s="65"/>
      <c r="AX933" s="65"/>
      <c r="AY933" s="65"/>
      <c r="AZ933" s="65"/>
      <c r="BA933" s="65"/>
      <c r="BB933" s="65"/>
      <c r="BC933" s="65"/>
      <c r="BD933" s="65"/>
      <c r="BE933" s="65"/>
      <c r="BF933" s="65"/>
      <c r="BG933" s="65"/>
      <c r="BH933" s="65"/>
      <c r="BI933" s="65"/>
      <c r="BJ933" s="65"/>
      <c r="BK933" s="65"/>
      <c r="BL933" s="65"/>
      <c r="BM933" s="65"/>
      <c r="BN933" s="65"/>
      <c r="BO933" s="65"/>
      <c r="BP933" s="65"/>
      <c r="BQ933" s="65"/>
      <c r="BR933" s="65"/>
      <c r="BS933" s="65"/>
      <c r="BT933" s="65"/>
      <c r="BU933" s="65"/>
      <c r="BV933" s="65"/>
      <c r="BW933" s="65"/>
      <c r="BX933" s="65"/>
      <c r="BY933" s="65"/>
      <c r="BZ933" s="65"/>
      <c r="CA933" s="65"/>
      <c r="CB933" s="65"/>
      <c r="CC933" s="65"/>
      <c r="CD933" s="65"/>
      <c r="CE933" s="65"/>
      <c r="CF933" s="65"/>
      <c r="CG933" s="65"/>
      <c r="CH933" s="65"/>
      <c r="CI933" s="65"/>
      <c r="CJ933" s="65"/>
      <c r="CK933" s="65"/>
      <c r="CL933" s="65"/>
      <c r="CM933" s="65"/>
      <c r="CN933" s="65"/>
      <c r="CO933" s="65"/>
      <c r="CP933" s="65"/>
      <c r="CQ933" s="65"/>
      <c r="CR933" s="65"/>
    </row>
    <row r="934" spans="1:96" ht="12.75" customHeight="1">
      <c r="F934" s="430" t="s">
        <v>1007</v>
      </c>
      <c r="G934" s="76"/>
      <c r="H934" s="76"/>
      <c r="I934" s="76"/>
      <c r="J934" s="76"/>
      <c r="K934" s="76"/>
      <c r="L934" s="98"/>
      <c r="M934" s="1482" t="s">
        <v>332</v>
      </c>
      <c r="N934" s="1483"/>
      <c r="O934" s="1483"/>
      <c r="P934" s="1483"/>
      <c r="Q934" s="1483"/>
      <c r="R934" s="1483"/>
      <c r="S934" s="1484"/>
      <c r="T934" s="1457"/>
      <c r="U934" s="1458"/>
      <c r="V934" s="1458"/>
      <c r="W934" s="1458"/>
      <c r="X934" s="1458"/>
      <c r="Y934" s="1458"/>
      <c r="Z934" s="1459"/>
      <c r="AA934" s="1451"/>
      <c r="AB934" s="1452"/>
      <c r="AC934" s="1452"/>
      <c r="AD934" s="1452"/>
      <c r="AE934" s="1452"/>
      <c r="AF934" s="1452"/>
      <c r="AG934" s="1453"/>
      <c r="AM934" s="65"/>
      <c r="AN934" s="351">
        <f>IF(A1046="Yes",0.02,0)</f>
        <v>0</v>
      </c>
      <c r="AO934" s="65"/>
      <c r="AP934" s="65"/>
      <c r="AQ934" s="65"/>
      <c r="AR934" s="65"/>
      <c r="AS934" s="65"/>
      <c r="AT934" s="65"/>
      <c r="AU934" s="65"/>
      <c r="AV934" s="65"/>
      <c r="AW934" s="65"/>
      <c r="AX934" s="65"/>
      <c r="AY934" s="65"/>
      <c r="AZ934" s="65"/>
      <c r="BA934" s="65"/>
      <c r="BB934" s="65"/>
      <c r="BC934" s="65"/>
      <c r="BD934" s="65"/>
      <c r="BE934" s="65"/>
      <c r="BF934" s="65"/>
      <c r="BG934" s="65"/>
      <c r="BH934" s="65"/>
      <c r="BI934" s="65"/>
      <c r="BJ934" s="65"/>
      <c r="BK934" s="65"/>
      <c r="BL934" s="65"/>
      <c r="BM934" s="65"/>
      <c r="BN934" s="65"/>
      <c r="BO934" s="65"/>
      <c r="BP934" s="65"/>
      <c r="BQ934" s="65"/>
      <c r="BR934" s="65"/>
      <c r="BS934" s="65"/>
      <c r="BT934" s="65"/>
      <c r="BU934" s="65"/>
      <c r="BV934" s="65"/>
      <c r="BW934" s="65"/>
      <c r="BX934" s="65"/>
      <c r="BY934" s="65"/>
      <c r="BZ934" s="65"/>
      <c r="CA934" s="65"/>
      <c r="CB934" s="65"/>
      <c r="CC934" s="65"/>
      <c r="CD934" s="65"/>
      <c r="CE934" s="65"/>
      <c r="CF934" s="65"/>
      <c r="CG934" s="65"/>
      <c r="CH934" s="65"/>
      <c r="CI934" s="65"/>
      <c r="CJ934" s="65"/>
      <c r="CK934" s="65"/>
      <c r="CL934" s="65"/>
      <c r="CM934" s="65"/>
      <c r="CN934" s="65"/>
      <c r="CO934" s="65"/>
      <c r="CP934" s="65"/>
      <c r="CQ934" s="65"/>
      <c r="CR934" s="65"/>
    </row>
    <row r="935" spans="1:96" ht="12.75" customHeight="1">
      <c r="F935" s="75" t="s">
        <v>540</v>
      </c>
      <c r="G935" s="76"/>
      <c r="H935" s="76"/>
      <c r="I935" s="76"/>
      <c r="J935" s="76"/>
      <c r="K935" s="76"/>
      <c r="L935" s="98"/>
      <c r="M935" s="1451"/>
      <c r="N935" s="1452"/>
      <c r="O935" s="1452"/>
      <c r="P935" s="1452"/>
      <c r="Q935" s="1452"/>
      <c r="R935" s="1452"/>
      <c r="S935" s="1453"/>
      <c r="T935" s="1457"/>
      <c r="U935" s="1458"/>
      <c r="V935" s="1458"/>
      <c r="W935" s="1458"/>
      <c r="X935" s="1458"/>
      <c r="Y935" s="1458"/>
      <c r="Z935" s="1459"/>
      <c r="AA935" s="1451"/>
      <c r="AB935" s="1452"/>
      <c r="AC935" s="1452"/>
      <c r="AD935" s="1452"/>
      <c r="AE935" s="1452"/>
      <c r="AF935" s="1452"/>
      <c r="AG935" s="1453"/>
      <c r="AM935" s="65"/>
      <c r="AN935" s="65"/>
      <c r="AO935" s="65"/>
      <c r="AP935" s="65"/>
      <c r="AQ935" s="65"/>
      <c r="AR935" s="65"/>
      <c r="AS935" s="65"/>
      <c r="AT935" s="65"/>
      <c r="AU935" s="65"/>
      <c r="AV935" s="65"/>
      <c r="AW935" s="65"/>
      <c r="AX935" s="65"/>
      <c r="AY935" s="65"/>
      <c r="AZ935" s="65"/>
      <c r="BA935" s="65"/>
      <c r="BB935" s="65"/>
      <c r="BC935" s="65"/>
      <c r="BD935" s="65"/>
      <c r="BE935" s="65"/>
      <c r="BF935" s="65"/>
      <c r="BG935" s="65"/>
      <c r="BH935" s="65"/>
      <c r="BI935" s="65"/>
      <c r="BJ935" s="65"/>
      <c r="BK935" s="65"/>
      <c r="BL935" s="65"/>
      <c r="BM935" s="65"/>
      <c r="BN935" s="65"/>
      <c r="BO935" s="65"/>
      <c r="BP935" s="65"/>
      <c r="BQ935" s="65"/>
      <c r="BR935" s="65"/>
      <c r="BS935" s="65"/>
      <c r="BT935" s="65"/>
      <c r="BU935" s="65"/>
      <c r="BV935" s="65"/>
      <c r="BW935" s="65"/>
      <c r="BX935" s="65"/>
      <c r="BY935" s="65"/>
      <c r="BZ935" s="65"/>
      <c r="CA935" s="65"/>
      <c r="CB935" s="65"/>
      <c r="CC935" s="65"/>
      <c r="CD935" s="65"/>
      <c r="CE935" s="65"/>
      <c r="CF935" s="65"/>
      <c r="CG935" s="65"/>
      <c r="CH935" s="65"/>
      <c r="CI935" s="65"/>
      <c r="CJ935" s="65"/>
      <c r="CK935" s="65"/>
      <c r="CL935" s="65"/>
      <c r="CM935" s="65"/>
      <c r="CN935" s="65"/>
      <c r="CO935" s="65"/>
      <c r="CP935" s="65"/>
      <c r="CQ935" s="65"/>
      <c r="CR935" s="65"/>
    </row>
    <row r="936" spans="1:96" ht="12.75" customHeight="1">
      <c r="F936" s="75" t="s">
        <v>362</v>
      </c>
      <c r="G936" s="76"/>
      <c r="H936" s="76"/>
      <c r="I936" s="76"/>
      <c r="J936" s="76"/>
      <c r="K936" s="76"/>
      <c r="L936" s="76"/>
      <c r="M936" s="76"/>
      <c r="N936" s="76"/>
      <c r="O936" s="1485" t="s">
        <v>754</v>
      </c>
      <c r="P936" s="1178"/>
      <c r="Q936" s="146"/>
      <c r="R936" s="146"/>
      <c r="S936" s="147"/>
      <c r="T936" s="75" t="s">
        <v>180</v>
      </c>
      <c r="U936" s="76"/>
      <c r="V936" s="76"/>
      <c r="W936" s="1423" t="s">
        <v>360</v>
      </c>
      <c r="X936" s="1218"/>
      <c r="Y936" s="1218"/>
      <c r="Z936" s="1218"/>
      <c r="AA936" s="1218"/>
      <c r="AB936" s="1218"/>
      <c r="AC936" s="1218"/>
      <c r="AD936" s="1218"/>
      <c r="AE936" s="1218"/>
      <c r="AF936" s="1218"/>
      <c r="AG936" s="1219"/>
      <c r="AM936" s="65"/>
      <c r="AN936" s="65"/>
      <c r="AO936" s="65"/>
      <c r="AP936" s="65"/>
      <c r="AQ936" s="65"/>
      <c r="AR936" s="65"/>
      <c r="AS936" s="65"/>
      <c r="AT936" s="65"/>
      <c r="AU936" s="65"/>
      <c r="AV936" s="65"/>
      <c r="AW936" s="65"/>
      <c r="AX936" s="65"/>
      <c r="AY936" s="65"/>
      <c r="AZ936" s="65"/>
      <c r="BA936" s="65"/>
      <c r="BB936" s="65"/>
      <c r="BC936" s="65"/>
      <c r="BD936" s="65"/>
      <c r="BE936" s="65"/>
      <c r="BF936" s="65"/>
      <c r="BG936" s="65"/>
      <c r="BH936" s="65"/>
      <c r="BI936" s="65"/>
      <c r="BJ936" s="65"/>
      <c r="BK936" s="65"/>
      <c r="BL936" s="65"/>
      <c r="BM936" s="65"/>
      <c r="BN936" s="65"/>
      <c r="BO936" s="65"/>
      <c r="BP936" s="65"/>
      <c r="BQ936" s="65"/>
      <c r="BR936" s="65"/>
      <c r="BS936" s="65"/>
      <c r="BT936" s="65"/>
      <c r="BU936" s="65"/>
      <c r="BV936" s="65"/>
      <c r="BW936" s="65"/>
      <c r="BX936" s="65"/>
      <c r="BY936" s="65"/>
      <c r="BZ936" s="65"/>
      <c r="CA936" s="65"/>
      <c r="CB936" s="65"/>
      <c r="CC936" s="65"/>
      <c r="CD936" s="65"/>
      <c r="CE936" s="65"/>
      <c r="CF936" s="65"/>
      <c r="CG936" s="65"/>
      <c r="CH936" s="65"/>
      <c r="CI936" s="65"/>
      <c r="CJ936" s="65"/>
      <c r="CK936" s="65"/>
      <c r="CL936" s="65"/>
      <c r="CM936" s="65"/>
      <c r="CN936" s="65"/>
      <c r="CO936" s="65"/>
      <c r="CP936" s="65"/>
      <c r="CQ936" s="65"/>
      <c r="CR936" s="65"/>
    </row>
    <row r="937" spans="1:96" ht="12.75" customHeight="1">
      <c r="F937" s="1489" t="s">
        <v>37</v>
      </c>
      <c r="G937" s="1490"/>
      <c r="H937" s="1490"/>
      <c r="I937" s="1490"/>
      <c r="J937" s="1490"/>
      <c r="K937" s="1490"/>
      <c r="L937" s="1490"/>
      <c r="M937" s="1451"/>
      <c r="N937" s="1452"/>
      <c r="O937" s="1452"/>
      <c r="P937" s="1452"/>
      <c r="Q937" s="1452"/>
      <c r="R937" s="1452"/>
      <c r="S937" s="1453"/>
      <c r="T937" s="83"/>
      <c r="U937" s="84"/>
      <c r="V937" s="84"/>
      <c r="W937" s="84"/>
      <c r="X937" s="84"/>
      <c r="Y937" s="84"/>
      <c r="Z937" s="212" t="s">
        <v>145</v>
      </c>
      <c r="AA937" s="1442"/>
      <c r="AB937" s="1443"/>
      <c r="AC937" s="1443"/>
      <c r="AD937" s="1443"/>
      <c r="AE937" s="1443"/>
      <c r="AF937" s="1443"/>
      <c r="AG937" s="1444"/>
      <c r="AM937" s="65"/>
      <c r="AN937" s="65"/>
      <c r="AO937" s="65"/>
      <c r="AP937" s="65"/>
      <c r="AQ937" s="65"/>
      <c r="AR937" s="65"/>
      <c r="AS937" s="65"/>
      <c r="AT937" s="65"/>
      <c r="AU937" s="65"/>
      <c r="AV937" s="65"/>
      <c r="AW937" s="65"/>
      <c r="AX937" s="65"/>
      <c r="AY937" s="65"/>
      <c r="AZ937" s="65"/>
      <c r="BA937" s="65"/>
      <c r="BB937" s="65"/>
      <c r="BC937" s="65"/>
      <c r="BD937" s="65"/>
      <c r="BE937" s="65"/>
      <c r="BF937" s="65"/>
      <c r="BG937" s="65"/>
      <c r="BH937" s="65"/>
      <c r="BI937" s="65"/>
      <c r="BJ937" s="65"/>
      <c r="BK937" s="65"/>
      <c r="BL937" s="65"/>
      <c r="BM937" s="65"/>
      <c r="BN937" s="65"/>
      <c r="BO937" s="65"/>
      <c r="BP937" s="65"/>
      <c r="BQ937" s="65"/>
      <c r="BR937" s="65"/>
      <c r="BS937" s="65"/>
      <c r="BT937" s="65"/>
      <c r="BU937" s="65"/>
      <c r="BV937" s="65"/>
      <c r="BW937" s="65"/>
      <c r="BX937" s="65"/>
      <c r="BY937" s="65"/>
      <c r="BZ937" s="65"/>
      <c r="CA937" s="65"/>
      <c r="CB937" s="65"/>
      <c r="CC937" s="65"/>
      <c r="CD937" s="65"/>
      <c r="CE937" s="65"/>
      <c r="CF937" s="65"/>
      <c r="CG937" s="65"/>
      <c r="CH937" s="65"/>
      <c r="CI937" s="65"/>
      <c r="CJ937" s="65"/>
      <c r="CK937" s="65"/>
      <c r="CL937" s="65"/>
      <c r="CM937" s="65"/>
      <c r="CN937" s="65"/>
      <c r="CO937" s="65"/>
      <c r="CP937" s="65"/>
      <c r="CQ937" s="65"/>
      <c r="CR937" s="65"/>
    </row>
    <row r="938" spans="1:96" ht="12.75" customHeight="1">
      <c r="AM938" s="65"/>
      <c r="AN938" s="65"/>
      <c r="AO938" s="65"/>
      <c r="AP938" s="65"/>
      <c r="AQ938" s="65"/>
      <c r="AR938" s="65"/>
      <c r="AS938" s="65"/>
      <c r="AT938" s="65"/>
      <c r="AU938" s="65"/>
      <c r="AV938" s="65"/>
      <c r="AW938" s="65"/>
      <c r="AX938" s="65"/>
      <c r="AY938" s="65"/>
      <c r="AZ938" s="65"/>
      <c r="BA938" s="65"/>
      <c r="BB938" s="65"/>
      <c r="BC938" s="65"/>
      <c r="BD938" s="65"/>
      <c r="BE938" s="65"/>
      <c r="BF938" s="65"/>
      <c r="BG938" s="65"/>
      <c r="BH938" s="65"/>
      <c r="BI938" s="65"/>
      <c r="BJ938" s="65"/>
      <c r="BK938" s="65"/>
      <c r="BL938" s="65"/>
      <c r="BM938" s="65"/>
      <c r="BN938" s="65"/>
      <c r="BO938" s="65"/>
      <c r="BP938" s="65"/>
      <c r="BQ938" s="65"/>
      <c r="BR938" s="65"/>
      <c r="BS938" s="65"/>
      <c r="BT938" s="65"/>
      <c r="BU938" s="65"/>
      <c r="BV938" s="65"/>
      <c r="BW938" s="65"/>
      <c r="BX938" s="65"/>
      <c r="BY938" s="65"/>
      <c r="BZ938" s="65"/>
      <c r="CA938" s="65"/>
      <c r="CB938" s="65"/>
      <c r="CC938" s="65"/>
      <c r="CD938" s="65"/>
      <c r="CE938" s="65"/>
      <c r="CF938" s="65"/>
      <c r="CG938" s="65"/>
      <c r="CH938" s="65"/>
      <c r="CI938" s="65"/>
      <c r="CJ938" s="65"/>
      <c r="CK938" s="65"/>
      <c r="CL938" s="65"/>
      <c r="CM938" s="65"/>
      <c r="CN938" s="65"/>
      <c r="CO938" s="65"/>
      <c r="CP938" s="65"/>
      <c r="CQ938" s="65"/>
      <c r="CR938" s="65"/>
    </row>
    <row r="939" spans="1:96" ht="12.75" customHeight="1">
      <c r="AM939" s="65"/>
      <c r="AN939" s="65"/>
      <c r="AO939" s="65"/>
      <c r="AP939" s="65"/>
      <c r="AQ939" s="65"/>
      <c r="AR939" s="65"/>
      <c r="AS939" s="65"/>
      <c r="AT939" s="65"/>
      <c r="AU939" s="65"/>
      <c r="AV939" s="65"/>
      <c r="AW939" s="65"/>
      <c r="AX939" s="65"/>
      <c r="AY939" s="65"/>
      <c r="AZ939" s="65"/>
      <c r="BA939" s="65"/>
      <c r="BB939" s="65"/>
      <c r="BC939" s="65"/>
      <c r="BD939" s="65"/>
      <c r="BE939" s="65"/>
      <c r="BF939" s="65"/>
      <c r="BG939" s="65"/>
      <c r="BH939" s="65"/>
      <c r="BI939" s="65"/>
      <c r="BJ939" s="65"/>
      <c r="BK939" s="65"/>
      <c r="BL939" s="65"/>
      <c r="BM939" s="65"/>
      <c r="BN939" s="65"/>
      <c r="BO939" s="65"/>
      <c r="BP939" s="65"/>
      <c r="BQ939" s="65"/>
      <c r="BR939" s="65"/>
      <c r="BS939" s="65"/>
      <c r="BT939" s="65"/>
      <c r="BU939" s="65"/>
      <c r="BV939" s="65"/>
      <c r="BW939" s="65"/>
      <c r="BX939" s="65"/>
      <c r="BY939" s="65"/>
      <c r="BZ939" s="65"/>
      <c r="CA939" s="65"/>
      <c r="CB939" s="65"/>
      <c r="CC939" s="65"/>
      <c r="CD939" s="65"/>
      <c r="CE939" s="65"/>
      <c r="CF939" s="65"/>
      <c r="CG939" s="65"/>
      <c r="CH939" s="65"/>
      <c r="CI939" s="65"/>
      <c r="CJ939" s="65"/>
      <c r="CK939" s="65"/>
      <c r="CL939" s="65"/>
      <c r="CM939" s="65"/>
      <c r="CN939" s="65"/>
      <c r="CO939" s="65"/>
      <c r="CP939" s="65"/>
      <c r="CQ939" s="65"/>
      <c r="CR939" s="65"/>
    </row>
    <row r="940" spans="1:96" s="55" customFormat="1" ht="12.75" customHeight="1">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c r="AC940" s="15"/>
      <c r="AD940" s="15"/>
      <c r="AE940" s="15"/>
      <c r="AF940" s="15"/>
      <c r="AG940" s="15"/>
      <c r="AH940" s="15"/>
      <c r="AI940" s="15"/>
      <c r="AJ940" s="15"/>
      <c r="AK940" s="15"/>
      <c r="AL940" s="15"/>
      <c r="AM940" s="56"/>
      <c r="AN940" s="56"/>
      <c r="AO940" s="65"/>
      <c r="AP940" s="65"/>
      <c r="AQ940" s="65"/>
      <c r="AR940" s="65"/>
      <c r="AS940" s="65"/>
      <c r="AT940" s="60"/>
      <c r="AU940" s="60"/>
      <c r="AV940" s="60"/>
      <c r="AW940" s="60"/>
      <c r="AX940" s="60"/>
      <c r="AY940" s="60"/>
      <c r="AZ940" s="60"/>
      <c r="BA940" s="60"/>
      <c r="BO940" s="111"/>
      <c r="BP940" s="111"/>
      <c r="BQ940" s="111"/>
      <c r="BR940" s="111"/>
      <c r="BS940" s="111"/>
      <c r="BT940" s="111"/>
      <c r="BU940" s="111"/>
      <c r="BV940" s="111"/>
      <c r="BW940" s="111"/>
      <c r="BX940" s="111"/>
      <c r="BY940" s="111"/>
      <c r="BZ940" s="111"/>
      <c r="CA940" s="111"/>
      <c r="CB940" s="111"/>
      <c r="CC940" s="111"/>
      <c r="CD940" s="111"/>
      <c r="CE940" s="111"/>
      <c r="CF940" s="111"/>
      <c r="CG940" s="111"/>
      <c r="CH940" s="111"/>
      <c r="CI940" s="111"/>
      <c r="CJ940" s="111"/>
      <c r="CK940" s="111"/>
      <c r="CL940" s="111"/>
      <c r="CM940" s="111"/>
      <c r="CN940" s="111"/>
      <c r="CO940" s="111"/>
      <c r="CP940" s="111"/>
      <c r="CQ940" s="111"/>
      <c r="CR940" s="111"/>
    </row>
    <row r="941" spans="1:96" s="55" customFormat="1" ht="12.75">
      <c r="A941" s="1148" t="s">
        <v>624</v>
      </c>
      <c r="B941" s="1148"/>
      <c r="C941" s="1148"/>
      <c r="D941" s="1148"/>
      <c r="E941" s="1148"/>
      <c r="F941" s="1148"/>
      <c r="G941" s="1148"/>
      <c r="H941" s="1148"/>
      <c r="I941" s="1148"/>
      <c r="J941" s="1148"/>
      <c r="K941" s="1148"/>
      <c r="L941" s="1148"/>
      <c r="M941" s="1148"/>
      <c r="N941" s="1148"/>
      <c r="O941" s="1148"/>
      <c r="P941" s="1148"/>
      <c r="Q941" s="1148"/>
      <c r="R941" s="1148"/>
      <c r="S941" s="1148"/>
      <c r="T941" s="1148"/>
      <c r="U941" s="1148"/>
      <c r="V941" s="1148"/>
      <c r="W941" s="1148"/>
      <c r="X941" s="1148"/>
      <c r="Y941" s="1148"/>
      <c r="Z941" s="1148"/>
      <c r="AA941" s="1148"/>
      <c r="AB941" s="1148"/>
      <c r="AC941" s="1148"/>
      <c r="AD941" s="1148"/>
      <c r="AE941" s="1148"/>
      <c r="AF941" s="1148"/>
      <c r="AG941" s="1148"/>
      <c r="AH941" s="1148"/>
      <c r="AI941" s="1148"/>
      <c r="AJ941" s="1148"/>
      <c r="AK941" s="1148"/>
      <c r="AL941" s="1148"/>
      <c r="AM941" s="56"/>
      <c r="AN941" s="56"/>
      <c r="AO941" s="24"/>
      <c r="AP941" s="24"/>
      <c r="AQ941" s="24"/>
      <c r="AR941" s="24"/>
      <c r="AS941" s="24"/>
      <c r="AT941" s="1464"/>
      <c r="AU941" s="1464"/>
      <c r="AV941" s="1464"/>
      <c r="AW941" s="1464"/>
      <c r="AX941" s="1464"/>
      <c r="AY941" s="1464"/>
      <c r="AZ941" s="60"/>
      <c r="BA941" s="60"/>
      <c r="BO941" s="111"/>
      <c r="BP941" s="111"/>
      <c r="BQ941" s="111"/>
      <c r="BR941" s="111"/>
      <c r="BS941" s="111"/>
      <c r="BT941" s="111"/>
      <c r="BU941" s="111"/>
      <c r="BV941" s="111"/>
      <c r="BW941" s="111"/>
      <c r="BX941" s="111"/>
      <c r="BY941" s="111"/>
      <c r="BZ941" s="111"/>
      <c r="CA941" s="111"/>
      <c r="CB941" s="111"/>
      <c r="CC941" s="111"/>
      <c r="CD941" s="111"/>
      <c r="CE941" s="111"/>
      <c r="CF941" s="111"/>
      <c r="CG941" s="111"/>
      <c r="CH941" s="111"/>
      <c r="CI941" s="111"/>
      <c r="CJ941" s="111"/>
      <c r="CK941" s="111"/>
      <c r="CL941" s="111"/>
      <c r="CM941" s="111"/>
      <c r="CN941" s="111"/>
      <c r="CO941" s="111"/>
      <c r="CP941" s="111"/>
      <c r="CQ941" s="111"/>
      <c r="CR941" s="111"/>
    </row>
    <row r="942" spans="1:96" s="55" customFormat="1" ht="13.5" thickBot="1">
      <c r="A942" s="1149"/>
      <c r="B942" s="1149"/>
      <c r="C942" s="1149"/>
      <c r="D942" s="1149"/>
      <c r="E942" s="1149"/>
      <c r="F942" s="1149"/>
      <c r="G942" s="1149"/>
      <c r="H942" s="1149"/>
      <c r="I942" s="1149"/>
      <c r="J942" s="1149"/>
      <c r="K942" s="1149"/>
      <c r="L942" s="1149"/>
      <c r="M942" s="1149"/>
      <c r="N942" s="1149"/>
      <c r="O942" s="1149"/>
      <c r="P942" s="1149"/>
      <c r="Q942" s="1149"/>
      <c r="R942" s="1149"/>
      <c r="S942" s="1149"/>
      <c r="T942" s="1149"/>
      <c r="U942" s="1149"/>
      <c r="V942" s="1149"/>
      <c r="W942" s="1149"/>
      <c r="X942" s="1149"/>
      <c r="Y942" s="1149"/>
      <c r="Z942" s="1149"/>
      <c r="AA942" s="1149"/>
      <c r="AB942" s="1149"/>
      <c r="AC942" s="1149"/>
      <c r="AD942" s="1149"/>
      <c r="AE942" s="1149"/>
      <c r="AF942" s="1149"/>
      <c r="AG942" s="1149"/>
      <c r="AH942" s="1149"/>
      <c r="AI942" s="1149"/>
      <c r="AJ942" s="1149"/>
      <c r="AK942" s="1149"/>
      <c r="AL942" s="1149"/>
      <c r="AM942" s="56"/>
      <c r="AN942" s="56"/>
      <c r="AO942" s="24"/>
      <c r="AP942" s="24"/>
      <c r="AQ942" s="24"/>
      <c r="AR942" s="24"/>
      <c r="AS942" s="24"/>
      <c r="AZ942" s="60"/>
      <c r="BA942" s="60"/>
      <c r="BO942" s="111"/>
      <c r="BP942" s="111"/>
      <c r="BQ942" s="111"/>
      <c r="BR942" s="111"/>
      <c r="BS942" s="111"/>
      <c r="BT942" s="111"/>
      <c r="BU942" s="111"/>
      <c r="BV942" s="111"/>
      <c r="BW942" s="111"/>
      <c r="BX942" s="111"/>
      <c r="BY942" s="111"/>
      <c r="BZ942" s="111"/>
      <c r="CA942" s="111"/>
      <c r="CB942" s="111"/>
      <c r="CC942" s="111"/>
      <c r="CD942" s="111"/>
      <c r="CE942" s="111"/>
      <c r="CF942" s="111"/>
      <c r="CG942" s="111"/>
      <c r="CH942" s="111"/>
      <c r="CI942" s="111"/>
      <c r="CJ942" s="111"/>
      <c r="CK942" s="111"/>
      <c r="CL942" s="111"/>
      <c r="CM942" s="111"/>
      <c r="CN942" s="111"/>
      <c r="CO942" s="111"/>
      <c r="CP942" s="111"/>
      <c r="CQ942" s="111"/>
      <c r="CR942" s="111"/>
    </row>
    <row r="943" spans="1:96" s="55" customFormat="1" ht="13.5" thickTop="1">
      <c r="D943" s="29"/>
      <c r="E943" s="29"/>
      <c r="F943" s="29"/>
      <c r="G943" s="3"/>
      <c r="H943" s="29"/>
      <c r="AL943" s="109"/>
      <c r="AM943" s="133"/>
      <c r="AN943" s="133"/>
      <c r="AO943" s="24"/>
      <c r="AP943" s="24"/>
      <c r="AQ943" s="24"/>
      <c r="AR943" s="24"/>
      <c r="AS943" s="24"/>
      <c r="AZ943" s="60"/>
      <c r="BA943" s="60"/>
      <c r="BO943" s="111"/>
      <c r="BP943" s="111"/>
      <c r="BQ943" s="111"/>
      <c r="BR943" s="111"/>
      <c r="BS943" s="111"/>
      <c r="BT943" s="111"/>
      <c r="BU943" s="111"/>
      <c r="BV943" s="111"/>
      <c r="BW943" s="111"/>
      <c r="BX943" s="111"/>
      <c r="BY943" s="111"/>
      <c r="BZ943" s="111"/>
      <c r="CA943" s="111"/>
      <c r="CB943" s="111"/>
      <c r="CC943" s="111"/>
      <c r="CD943" s="111"/>
      <c r="CE943" s="111"/>
      <c r="CF943" s="111"/>
      <c r="CG943" s="111"/>
      <c r="CH943" s="111"/>
      <c r="CI943" s="111"/>
      <c r="CJ943" s="111"/>
      <c r="CK943" s="111"/>
      <c r="CL943" s="111"/>
      <c r="CM943" s="111"/>
      <c r="CN943" s="111"/>
      <c r="CO943" s="111"/>
      <c r="CP943" s="111"/>
      <c r="CQ943" s="111"/>
      <c r="CR943" s="111"/>
    </row>
    <row r="944" spans="1:96" s="55" customFormat="1" ht="12.75">
      <c r="A944" s="53" t="s">
        <v>344</v>
      </c>
      <c r="B944" s="29"/>
      <c r="C944" s="53" t="s">
        <v>695</v>
      </c>
      <c r="D944" s="29"/>
      <c r="E944" s="29"/>
      <c r="F944" s="29"/>
      <c r="G944" s="3"/>
      <c r="H944" s="29"/>
      <c r="AL944" s="109"/>
      <c r="AM944" s="133"/>
      <c r="AN944" s="133"/>
      <c r="AT944" s="60"/>
      <c r="AU944" s="60"/>
      <c r="AV944" s="60"/>
      <c r="AW944" s="60"/>
      <c r="AX944" s="60"/>
      <c r="AY944" s="60"/>
      <c r="AZ944" s="60"/>
      <c r="BA944" s="60"/>
      <c r="BO944" s="111"/>
      <c r="BP944" s="111"/>
      <c r="BQ944" s="111"/>
      <c r="BR944" s="111"/>
      <c r="BS944" s="111"/>
      <c r="BT944" s="111"/>
      <c r="BU944" s="111"/>
      <c r="BV944" s="111"/>
      <c r="BW944" s="111"/>
      <c r="BX944" s="111"/>
      <c r="BY944" s="111"/>
      <c r="BZ944" s="111"/>
      <c r="CA944" s="111"/>
      <c r="CB944" s="111"/>
      <c r="CC944" s="111"/>
      <c r="CD944" s="111"/>
      <c r="CE944" s="111"/>
      <c r="CF944" s="111"/>
      <c r="CG944" s="111"/>
      <c r="CH944" s="111"/>
      <c r="CI944" s="111"/>
      <c r="CJ944" s="111"/>
      <c r="CK944" s="111"/>
      <c r="CL944" s="111"/>
      <c r="CM944" s="111"/>
      <c r="CN944" s="111"/>
      <c r="CO944" s="111"/>
      <c r="CP944" s="111"/>
      <c r="CQ944" s="111"/>
      <c r="CR944" s="111"/>
    </row>
    <row r="945" spans="1:96" s="55" customFormat="1" ht="12.75">
      <c r="A945" s="53"/>
      <c r="B945" s="29"/>
      <c r="C945" s="53"/>
      <c r="D945" s="29"/>
      <c r="E945" s="29"/>
      <c r="F945" s="29"/>
      <c r="G945" s="3"/>
      <c r="H945" s="29"/>
      <c r="AL945" s="109"/>
      <c r="AM945" s="133"/>
      <c r="AN945" s="133"/>
      <c r="AT945" s="60"/>
      <c r="AU945" s="60"/>
      <c r="AV945" s="60"/>
      <c r="AW945" s="60"/>
      <c r="AX945" s="60"/>
      <c r="AY945" s="60"/>
      <c r="AZ945" s="60"/>
      <c r="BA945" s="60"/>
      <c r="BO945" s="111"/>
      <c r="BP945" s="111"/>
      <c r="BQ945" s="111"/>
      <c r="BR945" s="111"/>
      <c r="BS945" s="111"/>
      <c r="BT945" s="111"/>
      <c r="BU945" s="111"/>
      <c r="BV945" s="111"/>
      <c r="BW945" s="111"/>
      <c r="BX945" s="111"/>
      <c r="BY945" s="111"/>
      <c r="BZ945" s="111"/>
      <c r="CA945" s="111"/>
      <c r="CB945" s="111"/>
      <c r="CC945" s="111"/>
      <c r="CD945" s="111"/>
      <c r="CE945" s="111"/>
      <c r="CF945" s="111"/>
      <c r="CG945" s="111"/>
      <c r="CH945" s="111"/>
      <c r="CI945" s="111"/>
      <c r="CJ945" s="111"/>
      <c r="CK945" s="111"/>
      <c r="CL945" s="111"/>
      <c r="CM945" s="111"/>
      <c r="CN945" s="111"/>
      <c r="CO945" s="111"/>
      <c r="CP945" s="111"/>
      <c r="CQ945" s="111"/>
      <c r="CR945" s="111"/>
    </row>
    <row r="946" spans="1:96" s="55" customFormat="1" ht="12.75">
      <c r="A946" s="108"/>
      <c r="B946" s="1253" t="s">
        <v>720</v>
      </c>
      <c r="C946" s="1253"/>
      <c r="D946" s="1253"/>
      <c r="E946" s="1253"/>
      <c r="F946" s="1253"/>
      <c r="G946" s="1253"/>
      <c r="H946" s="1253"/>
      <c r="I946" s="1253"/>
      <c r="J946" s="1253"/>
      <c r="K946" s="1253"/>
      <c r="L946" s="1253" t="s">
        <v>721</v>
      </c>
      <c r="M946" s="1253"/>
      <c r="N946" s="1253"/>
      <c r="O946" s="1253"/>
      <c r="P946" s="1253"/>
      <c r="Q946" s="1253"/>
      <c r="R946" s="1253"/>
      <c r="S946" s="1253"/>
      <c r="T946" s="1253"/>
      <c r="U946" s="1253"/>
      <c r="V946" s="1253" t="s">
        <v>722</v>
      </c>
      <c r="W946" s="1253"/>
      <c r="X946" s="1253"/>
      <c r="Y946" s="1253"/>
      <c r="Z946" s="1253"/>
      <c r="AA946" s="1253"/>
      <c r="AB946" s="1253"/>
      <c r="AC946" s="1253"/>
      <c r="AD946" s="1250" t="s">
        <v>723</v>
      </c>
      <c r="AE946" s="1251"/>
      <c r="AF946" s="1251"/>
      <c r="AG946" s="1251"/>
      <c r="AH946" s="1251"/>
      <c r="AI946" s="1251"/>
      <c r="AJ946" s="1251"/>
      <c r="AK946" s="1252"/>
      <c r="AL946" s="109"/>
      <c r="AT946" s="60"/>
      <c r="AU946" s="60"/>
      <c r="AV946" s="60"/>
      <c r="AW946" s="60"/>
      <c r="AX946" s="60"/>
      <c r="AY946" s="60"/>
      <c r="AZ946" s="60"/>
      <c r="BA946" s="60"/>
      <c r="BO946" s="111"/>
      <c r="BP946" s="111"/>
      <c r="BQ946" s="111"/>
      <c r="BR946" s="111"/>
      <c r="BS946" s="111"/>
      <c r="BT946" s="111"/>
      <c r="BU946" s="111"/>
      <c r="BV946" s="111"/>
      <c r="BW946" s="111"/>
      <c r="BX946" s="111"/>
      <c r="BY946" s="111"/>
      <c r="BZ946" s="111"/>
      <c r="CA946" s="111"/>
      <c r="CB946" s="111"/>
      <c r="CC946" s="111"/>
      <c r="CD946" s="111"/>
      <c r="CE946" s="111"/>
      <c r="CF946" s="111"/>
      <c r="CG946" s="111"/>
      <c r="CH946" s="111"/>
      <c r="CI946" s="111"/>
      <c r="CJ946" s="111"/>
      <c r="CK946" s="111"/>
      <c r="CL946" s="111"/>
      <c r="CM946" s="111"/>
      <c r="CN946" s="111"/>
      <c r="CO946" s="111"/>
      <c r="CP946" s="111"/>
      <c r="CQ946" s="111"/>
      <c r="CR946" s="111"/>
    </row>
    <row r="947" spans="1:96" s="55" customFormat="1" ht="12.75" customHeight="1">
      <c r="B947" s="1315" t="s">
        <v>715</v>
      </c>
      <c r="C947" s="1560"/>
      <c r="D947" s="1560"/>
      <c r="E947" s="1560"/>
      <c r="F947" s="1560"/>
      <c r="G947" s="1560"/>
      <c r="H947" s="1560"/>
      <c r="I947" s="1560"/>
      <c r="J947" s="1560"/>
      <c r="K947" s="1560"/>
      <c r="L947" s="1497">
        <f>IF(ISNA(IF($BA$779="4%",(INDEX($BC$789:$BG$846,MATCH($BO$779,$BB$789:$BB$846,0),MATCH(B947,$BC$788:$BG$788,0))),(INDEX($BJ$789:$BN$846,MATCH($BO$779,$BI$789:$BI$846,0),MATCH(B947,$BJ$788:$BN$788,0))))),0,IF($BA$779="4%",(INDEX($BC$789:$BG$846,MATCH($BO$779,$BB$789:$BB$846,0),MATCH(B947,$BC$788:$BG$788,0))),(INDEX($BJ$789:$BN$846,MATCH($BO$779,$BI$789:$BI$846,0),MATCH(B947,$BJ$788:$BN$788,0)))))</f>
        <v>237558</v>
      </c>
      <c r="M947" s="1498"/>
      <c r="N947" s="1498"/>
      <c r="O947" s="1498"/>
      <c r="P947" s="1498"/>
      <c r="Q947" s="1498"/>
      <c r="R947" s="1498"/>
      <c r="S947" s="1498"/>
      <c r="T947" s="1498"/>
      <c r="U947" s="1499"/>
      <c r="V947" s="1269">
        <f>BA635</f>
        <v>20</v>
      </c>
      <c r="W947" s="1269"/>
      <c r="X947" s="1269"/>
      <c r="Y947" s="1269"/>
      <c r="Z947" s="1269"/>
      <c r="AA947" s="1269"/>
      <c r="AB947" s="1269"/>
      <c r="AC947" s="1269"/>
      <c r="AD947" s="1232">
        <f>IF(ISERROR((L947*V947)),0,(L947*V947))</f>
        <v>4751160</v>
      </c>
      <c r="AE947" s="1233"/>
      <c r="AF947" s="1233"/>
      <c r="AG947" s="1233"/>
      <c r="AH947" s="1233"/>
      <c r="AI947" s="1233"/>
      <c r="AJ947" s="1233"/>
      <c r="AK947" s="1234"/>
      <c r="AL947" s="109"/>
      <c r="AT947" s="60"/>
      <c r="AU947" s="60"/>
      <c r="AV947" s="60"/>
      <c r="AW947" s="60"/>
      <c r="AX947" s="60"/>
      <c r="AY947" s="60"/>
      <c r="AZ947" s="60"/>
      <c r="BA947" s="60"/>
      <c r="BO947" s="111"/>
      <c r="BP947" s="111"/>
      <c r="BQ947" s="111"/>
      <c r="BR947" s="111"/>
      <c r="BS947" s="111"/>
      <c r="BT947" s="111"/>
      <c r="BU947" s="111"/>
      <c r="BV947" s="111"/>
      <c r="BW947" s="111"/>
      <c r="BX947" s="111"/>
      <c r="BY947" s="111"/>
      <c r="BZ947" s="111"/>
      <c r="CA947" s="111"/>
      <c r="CB947" s="111"/>
      <c r="CC947" s="111"/>
      <c r="CD947" s="111"/>
      <c r="CE947" s="111"/>
      <c r="CF947" s="111"/>
      <c r="CG947" s="111"/>
      <c r="CH947" s="111"/>
      <c r="CI947" s="111"/>
      <c r="CJ947" s="111"/>
      <c r="CK947" s="111"/>
      <c r="CL947" s="111"/>
      <c r="CM947" s="111"/>
      <c r="CN947" s="111"/>
      <c r="CO947" s="111"/>
      <c r="CP947" s="111"/>
      <c r="CQ947" s="111"/>
      <c r="CR947" s="111"/>
    </row>
    <row r="948" spans="1:96" s="55" customFormat="1" ht="12.75">
      <c r="B948" s="1315" t="s">
        <v>351</v>
      </c>
      <c r="C948" s="1315"/>
      <c r="D948" s="1315"/>
      <c r="E948" s="1315"/>
      <c r="F948" s="1315"/>
      <c r="G948" s="1315"/>
      <c r="H948" s="1315"/>
      <c r="I948" s="1315"/>
      <c r="J948" s="1315"/>
      <c r="K948" s="1315"/>
      <c r="L948" s="1497">
        <f>IF(ISNA(IF($BA$779="4%",(INDEX($BC$789:$BG$846,MATCH($BO$779,$BB$789:$BB$846,0),MATCH(B948,$BC$788:$BG$788,0))),(INDEX($BJ$789:$BN$846,MATCH($BO$779,$BI$789:$BI$846,0),MATCH(B948,$BJ$788:$BN$788,0))))),0,IF($BA$779="4%",(INDEX($BC$789:$BG$846,MATCH($BO$779,$BB$789:$BB$846,0),MATCH(B948,$BC$788:$BG$788,0))),(INDEX($BJ$789:$BN$846,MATCH($BO$779,$BI$789:$BI$846,0),MATCH(B948,$BJ$788:$BN$788,0)))))</f>
        <v>273902</v>
      </c>
      <c r="M948" s="1498"/>
      <c r="N948" s="1498"/>
      <c r="O948" s="1498"/>
      <c r="P948" s="1498"/>
      <c r="Q948" s="1498"/>
      <c r="R948" s="1498"/>
      <c r="S948" s="1498"/>
      <c r="T948" s="1498"/>
      <c r="U948" s="1499"/>
      <c r="V948" s="1269">
        <f>BF635</f>
        <v>38</v>
      </c>
      <c r="W948" s="1269"/>
      <c r="X948" s="1269"/>
      <c r="Y948" s="1269"/>
      <c r="Z948" s="1269"/>
      <c r="AA948" s="1269"/>
      <c r="AB948" s="1269"/>
      <c r="AC948" s="1269"/>
      <c r="AD948" s="1232">
        <f>IF(ISERROR((L948*V948)),0,(L948*V948))</f>
        <v>10408276</v>
      </c>
      <c r="AE948" s="1233"/>
      <c r="AF948" s="1233"/>
      <c r="AG948" s="1233"/>
      <c r="AH948" s="1233"/>
      <c r="AI948" s="1233"/>
      <c r="AJ948" s="1233"/>
      <c r="AK948" s="1234"/>
      <c r="AL948" s="109"/>
      <c r="AT948" s="60"/>
      <c r="AU948" s="60"/>
      <c r="AV948" s="60"/>
      <c r="AW948" s="60"/>
      <c r="AX948" s="60"/>
      <c r="AY948" s="60"/>
      <c r="AZ948" s="60"/>
      <c r="BA948" s="60"/>
      <c r="BO948" s="111"/>
      <c r="BP948" s="111"/>
      <c r="BQ948" s="111"/>
      <c r="BR948" s="111"/>
      <c r="BS948" s="111"/>
      <c r="BT948" s="111"/>
      <c r="BU948" s="111"/>
      <c r="BV948" s="111"/>
      <c r="BW948" s="111"/>
      <c r="BX948" s="111"/>
      <c r="BY948" s="111"/>
      <c r="BZ948" s="111"/>
      <c r="CA948" s="111"/>
      <c r="CB948" s="111"/>
      <c r="CC948" s="111"/>
      <c r="CD948" s="111"/>
      <c r="CE948" s="111"/>
      <c r="CF948" s="111"/>
      <c r="CG948" s="111"/>
      <c r="CH948" s="111"/>
      <c r="CI948" s="111"/>
      <c r="CJ948" s="111"/>
      <c r="CK948" s="111"/>
      <c r="CL948" s="111"/>
      <c r="CM948" s="111"/>
      <c r="CN948" s="111"/>
      <c r="CO948" s="111"/>
      <c r="CP948" s="111"/>
      <c r="CQ948" s="111"/>
      <c r="CR948" s="111"/>
    </row>
    <row r="949" spans="1:96" ht="12.75" customHeight="1">
      <c r="A949" s="55"/>
      <c r="B949" s="1315" t="s">
        <v>174</v>
      </c>
      <c r="C949" s="1315"/>
      <c r="D949" s="1315"/>
      <c r="E949" s="1315"/>
      <c r="F949" s="1315"/>
      <c r="G949" s="1315"/>
      <c r="H949" s="1315"/>
      <c r="I949" s="1315"/>
      <c r="J949" s="1315"/>
      <c r="K949" s="1315"/>
      <c r="L949" s="1497">
        <f>IF(ISNA(IF($BA$779="4%",(INDEX($BC$789:$BG$846,MATCH($BO$779,$BB$789:$BB$846,0),MATCH(B949,$BC$788:$BG$788,0))),(INDEX($BJ$789:$BN$846,MATCH($BO$779,$BI$789:$BI$846,0),MATCH(B949,$BJ$788:$BN$788,0))))),0,IF($BA$779="4%",(INDEX($BC$789:$BG$846,MATCH($BO$779,$BB$789:$BB$846,0),MATCH(B949,$BC$788:$BG$788,0))),(INDEX($BJ$789:$BN$846,MATCH($BO$779,$BI$789:$BI$846,0),MATCH(B949,$BJ$788:$BN$788,0)))))</f>
        <v>330400</v>
      </c>
      <c r="M949" s="1498"/>
      <c r="N949" s="1498"/>
      <c r="O949" s="1498"/>
      <c r="P949" s="1498"/>
      <c r="Q949" s="1498"/>
      <c r="R949" s="1498"/>
      <c r="S949" s="1498"/>
      <c r="T949" s="1498"/>
      <c r="U949" s="1499"/>
      <c r="V949" s="1269">
        <f>BK635</f>
        <v>27</v>
      </c>
      <c r="W949" s="1269"/>
      <c r="X949" s="1269"/>
      <c r="Y949" s="1269"/>
      <c r="Z949" s="1269"/>
      <c r="AA949" s="1269"/>
      <c r="AB949" s="1269"/>
      <c r="AC949" s="1269"/>
      <c r="AD949" s="1232">
        <f>IF(ISERROR((L949*V949)),0,(L949*V949))</f>
        <v>8920800</v>
      </c>
      <c r="AE949" s="1233"/>
      <c r="AF949" s="1233"/>
      <c r="AG949" s="1233"/>
      <c r="AH949" s="1233"/>
      <c r="AI949" s="1233"/>
      <c r="AJ949" s="1233"/>
      <c r="AK949" s="1234"/>
      <c r="AL949" s="109"/>
      <c r="AM949" s="56"/>
      <c r="AN949" s="56"/>
      <c r="AO949" s="55"/>
      <c r="AP949" s="55"/>
      <c r="AQ949" s="55"/>
      <c r="AR949" s="24"/>
      <c r="AS949" s="24"/>
      <c r="AT949" s="60"/>
      <c r="AU949" s="60"/>
      <c r="AV949" s="60"/>
      <c r="AW949" s="60"/>
      <c r="AX949" s="60"/>
      <c r="AY949" s="60"/>
      <c r="AZ949" s="60"/>
      <c r="BA949" s="60"/>
      <c r="BO949" s="65"/>
      <c r="BP949" s="65"/>
      <c r="BQ949" s="65"/>
      <c r="BR949" s="65"/>
      <c r="BS949" s="65"/>
      <c r="BT949" s="65"/>
      <c r="BU949" s="65"/>
      <c r="BV949" s="65"/>
      <c r="BW949" s="65"/>
      <c r="BX949" s="65"/>
      <c r="BY949" s="65"/>
      <c r="BZ949" s="65"/>
      <c r="CA949" s="65"/>
      <c r="CB949" s="65"/>
      <c r="CC949" s="65"/>
      <c r="CD949" s="65"/>
      <c r="CE949" s="65"/>
      <c r="CF949" s="65"/>
      <c r="CG949" s="65"/>
      <c r="CH949" s="65"/>
      <c r="CI949" s="65"/>
      <c r="CJ949" s="65"/>
      <c r="CK949" s="65"/>
      <c r="CL949" s="65"/>
      <c r="CM949" s="65"/>
      <c r="CN949" s="65"/>
      <c r="CO949" s="65"/>
      <c r="CP949" s="65"/>
      <c r="CQ949" s="65"/>
      <c r="CR949" s="65"/>
    </row>
    <row r="950" spans="1:96" ht="12.75" customHeight="1">
      <c r="A950" s="55"/>
      <c r="B950" s="1315" t="s">
        <v>175</v>
      </c>
      <c r="C950" s="1315"/>
      <c r="D950" s="1315"/>
      <c r="E950" s="1315"/>
      <c r="F950" s="1315"/>
      <c r="G950" s="1315"/>
      <c r="H950" s="1315"/>
      <c r="I950" s="1315"/>
      <c r="J950" s="1315"/>
      <c r="K950" s="1315"/>
      <c r="L950" s="1497">
        <f>IF(ISNA(IF($BA$779="4%",(INDEX($BC$789:$BG$846,MATCH($BO$779,$BB$789:$BB$846,0),MATCH(B950,$BC$788:$BG$788,0))),(INDEX($BJ$789:$BN$846,MATCH($BO$779,$BI$789:$BI$846,0),MATCH(B950,$BJ$788:$BN$788,0))))),0,IF($BA$779="4%",(INDEX($BC$789:$BG$846,MATCH($BO$779,$BB$789:$BB$846,0),MATCH(B950,$BC$788:$BG$788,0))),(INDEX($BJ$789:$BN$846,MATCH($BO$779,$BI$789:$BI$846,0),MATCH(B950,$BJ$788:$BN$788,0)))))</f>
        <v>422912</v>
      </c>
      <c r="M950" s="1498"/>
      <c r="N950" s="1498"/>
      <c r="O950" s="1498"/>
      <c r="P950" s="1498"/>
      <c r="Q950" s="1498"/>
      <c r="R950" s="1498"/>
      <c r="S950" s="1498"/>
      <c r="T950" s="1498"/>
      <c r="U950" s="1499"/>
      <c r="V950" s="1269">
        <f>BP635</f>
        <v>2</v>
      </c>
      <c r="W950" s="1269"/>
      <c r="X950" s="1269"/>
      <c r="Y950" s="1269"/>
      <c r="Z950" s="1269"/>
      <c r="AA950" s="1269"/>
      <c r="AB950" s="1269"/>
      <c r="AC950" s="1269"/>
      <c r="AD950" s="1232">
        <f>IF(ISERROR((L950*V950)),0,(L950*V950))</f>
        <v>845824</v>
      </c>
      <c r="AE950" s="1233"/>
      <c r="AF950" s="1233"/>
      <c r="AG950" s="1233"/>
      <c r="AH950" s="1233"/>
      <c r="AI950" s="1233"/>
      <c r="AJ950" s="1233"/>
      <c r="AK950" s="1234"/>
      <c r="AL950" s="109"/>
      <c r="AM950" s="56"/>
      <c r="AN950" s="56"/>
      <c r="AO950" s="24"/>
      <c r="AP950" s="24"/>
      <c r="AQ950" s="24"/>
      <c r="AR950" s="24"/>
      <c r="AS950" s="24"/>
      <c r="AT950" s="60"/>
      <c r="AU950" s="60"/>
      <c r="AV950" s="60"/>
      <c r="AW950" s="60"/>
      <c r="AX950" s="60"/>
      <c r="AY950" s="60"/>
      <c r="AZ950" s="60"/>
      <c r="BA950" s="60"/>
      <c r="BO950" s="65"/>
      <c r="BP950" s="65"/>
      <c r="BQ950" s="65"/>
      <c r="BR950" s="65"/>
      <c r="BS950" s="65"/>
      <c r="BT950" s="65"/>
      <c r="BU950" s="65"/>
      <c r="BV950" s="65"/>
      <c r="BW950" s="65"/>
      <c r="BX950" s="65"/>
      <c r="BY950" s="65"/>
      <c r="BZ950" s="65"/>
      <c r="CA950" s="65"/>
      <c r="CB950" s="65"/>
      <c r="CC950" s="65"/>
      <c r="CD950" s="65"/>
      <c r="CE950" s="65"/>
      <c r="CF950" s="65"/>
      <c r="CG950" s="65"/>
      <c r="CH950" s="65"/>
      <c r="CI950" s="65"/>
      <c r="CJ950" s="65"/>
      <c r="CK950" s="65"/>
      <c r="CL950" s="65"/>
      <c r="CM950" s="65"/>
      <c r="CN950" s="65"/>
      <c r="CO950" s="65"/>
      <c r="CP950" s="65"/>
      <c r="CQ950" s="65"/>
      <c r="CR950" s="65"/>
    </row>
    <row r="951" spans="1:96" ht="12.4" customHeight="1">
      <c r="A951" s="55"/>
      <c r="B951" s="1315" t="s">
        <v>535</v>
      </c>
      <c r="C951" s="1315"/>
      <c r="D951" s="1315"/>
      <c r="E951" s="1315"/>
      <c r="F951" s="1315"/>
      <c r="G951" s="1315"/>
      <c r="H951" s="1315"/>
      <c r="I951" s="1315"/>
      <c r="J951" s="1315"/>
      <c r="K951" s="1315"/>
      <c r="L951" s="1497">
        <f>IF(ISNA(IF($BA$779="4%",(INDEX($BC$789:$BG$846,MATCH($BO$779,$BB$789:$BB$846,0),MATCH(B951,$BC$788:$BG$788,0))),(INDEX($BJ$789:$BN$846,MATCH($BO$779,$BI$789:$BI$846,0),MATCH(B951,$BJ$788:$BN$788,0))))),0,IF($BA$779="4%",(INDEX($BC$789:$BG$846,MATCH($BO$779,$BB$789:$BB$846,0),MATCH(B951,$BC$788:$BG$788,0))),(INDEX($BJ$789:$BN$846,MATCH($BO$779,$BI$789:$BI$846,0),MATCH(B951,$BJ$788:$BN$788,0)))))</f>
        <v>471150</v>
      </c>
      <c r="M951" s="1498"/>
      <c r="N951" s="1498"/>
      <c r="O951" s="1498"/>
      <c r="P951" s="1498"/>
      <c r="Q951" s="1498"/>
      <c r="R951" s="1498"/>
      <c r="S951" s="1498"/>
      <c r="T951" s="1498"/>
      <c r="U951" s="1499"/>
      <c r="V951" s="1269">
        <f>BZ635+BU635</f>
        <v>0</v>
      </c>
      <c r="W951" s="1269"/>
      <c r="X951" s="1269"/>
      <c r="Y951" s="1269"/>
      <c r="Z951" s="1269"/>
      <c r="AA951" s="1269"/>
      <c r="AB951" s="1269"/>
      <c r="AC951" s="1269"/>
      <c r="AD951" s="1232">
        <f>IF(ISERROR((L951*V951)),0,(L951*V951))</f>
        <v>0</v>
      </c>
      <c r="AE951" s="1233"/>
      <c r="AF951" s="1233"/>
      <c r="AG951" s="1233"/>
      <c r="AH951" s="1233"/>
      <c r="AI951" s="1233"/>
      <c r="AJ951" s="1233"/>
      <c r="AK951" s="1234"/>
      <c r="AL951" s="109"/>
      <c r="AM951" s="56"/>
      <c r="AN951" s="56"/>
      <c r="AO951" s="24"/>
      <c r="AP951" s="24"/>
      <c r="AQ951" s="24"/>
      <c r="AR951" s="24"/>
      <c r="AS951" s="24"/>
      <c r="AT951" s="60"/>
      <c r="AU951" s="60"/>
      <c r="AV951" s="60"/>
      <c r="AW951" s="60"/>
      <c r="AX951" s="60"/>
      <c r="AY951" s="60"/>
      <c r="AZ951" s="60"/>
      <c r="BA951" s="60"/>
      <c r="BO951" s="65"/>
      <c r="BP951" s="65"/>
      <c r="BQ951" s="65"/>
      <c r="BR951" s="65"/>
      <c r="BS951" s="65"/>
      <c r="BT951" s="65"/>
      <c r="BU951" s="65"/>
      <c r="BV951" s="65"/>
      <c r="BW951" s="65"/>
      <c r="BX951" s="65"/>
      <c r="BY951" s="65"/>
      <c r="BZ951" s="65"/>
      <c r="CA951" s="65"/>
      <c r="CB951" s="65"/>
      <c r="CC951" s="65"/>
      <c r="CD951" s="65"/>
      <c r="CE951" s="65"/>
      <c r="CF951" s="65"/>
      <c r="CG951" s="65"/>
      <c r="CH951" s="65"/>
      <c r="CI951" s="65"/>
      <c r="CJ951" s="65"/>
      <c r="CK951" s="65"/>
      <c r="CL951" s="65"/>
      <c r="CM951" s="65"/>
      <c r="CN951" s="65"/>
      <c r="CO951" s="65"/>
      <c r="CP951" s="65"/>
      <c r="CQ951" s="65"/>
      <c r="CR951" s="65"/>
    </row>
    <row r="952" spans="1:96" ht="12.75" customHeight="1">
      <c r="A952" s="55"/>
      <c r="B952" s="1565" t="s">
        <v>904</v>
      </c>
      <c r="C952" s="1566"/>
      <c r="D952" s="1566"/>
      <c r="E952" s="1566"/>
      <c r="F952" s="1566"/>
      <c r="G952" s="1566"/>
      <c r="H952" s="1566"/>
      <c r="I952" s="1566"/>
      <c r="J952" s="1566"/>
      <c r="K952" s="1566"/>
      <c r="L952" s="1566"/>
      <c r="M952" s="1566"/>
      <c r="N952" s="1566"/>
      <c r="O952" s="1566"/>
      <c r="P952" s="1566"/>
      <c r="Q952" s="1566"/>
      <c r="R952" s="1566"/>
      <c r="S952" s="1566"/>
      <c r="T952" s="1566"/>
      <c r="U952" s="1567"/>
      <c r="V952" s="1473">
        <f>SUM(V947:AC951)</f>
        <v>87</v>
      </c>
      <c r="W952" s="1474"/>
      <c r="X952" s="1474"/>
      <c r="Y952" s="1474"/>
      <c r="Z952" s="1474"/>
      <c r="AA952" s="1474"/>
      <c r="AB952" s="1474"/>
      <c r="AC952" s="1475"/>
      <c r="AD952" s="1232"/>
      <c r="AE952" s="1233"/>
      <c r="AF952" s="1233"/>
      <c r="AG952" s="1233"/>
      <c r="AH952" s="1233"/>
      <c r="AI952" s="1233"/>
      <c r="AJ952" s="1233"/>
      <c r="AK952" s="1234"/>
      <c r="AL952" s="109"/>
      <c r="AM952" s="56"/>
      <c r="AN952" s="56"/>
      <c r="AO952" s="24"/>
      <c r="AP952" s="24"/>
      <c r="AQ952" s="24"/>
      <c r="AR952" s="24"/>
      <c r="AS952" s="24"/>
      <c r="AT952" s="60"/>
      <c r="AU952" s="60"/>
      <c r="AV952" s="60"/>
      <c r="AW952" s="60"/>
      <c r="AX952" s="60"/>
      <c r="AY952" s="60"/>
      <c r="AZ952" s="60"/>
      <c r="BA952" s="60"/>
      <c r="BO952" s="65"/>
      <c r="BP952" s="65"/>
      <c r="BQ952" s="65"/>
      <c r="BR952" s="65"/>
      <c r="BS952" s="65"/>
      <c r="BT952" s="65"/>
      <c r="BU952" s="65"/>
      <c r="BV952" s="65"/>
      <c r="BW952" s="65"/>
      <c r="BX952" s="65"/>
      <c r="BY952" s="65"/>
      <c r="BZ952" s="65"/>
      <c r="CA952" s="65"/>
      <c r="CB952" s="65"/>
      <c r="CC952" s="65"/>
      <c r="CD952" s="65"/>
      <c r="CE952" s="65"/>
      <c r="CF952" s="65"/>
      <c r="CG952" s="65"/>
      <c r="CH952" s="65"/>
      <c r="CI952" s="65"/>
      <c r="CJ952" s="65"/>
      <c r="CK952" s="65"/>
      <c r="CL952" s="65"/>
      <c r="CM952" s="65"/>
      <c r="CN952" s="65"/>
      <c r="CO952" s="65"/>
      <c r="CP952" s="65"/>
      <c r="CQ952" s="65"/>
      <c r="CR952" s="65"/>
    </row>
    <row r="953" spans="1:96" ht="12.75" customHeight="1">
      <c r="A953" s="55"/>
      <c r="B953" s="1530" t="s">
        <v>588</v>
      </c>
      <c r="C953" s="1531"/>
      <c r="D953" s="1531"/>
      <c r="E953" s="1531"/>
      <c r="F953" s="1531"/>
      <c r="G953" s="1531"/>
      <c r="H953" s="1531"/>
      <c r="I953" s="1531"/>
      <c r="J953" s="1531"/>
      <c r="K953" s="1531"/>
      <c r="L953" s="1531"/>
      <c r="M953" s="1531"/>
      <c r="N953" s="1531"/>
      <c r="O953" s="1531"/>
      <c r="P953" s="1531"/>
      <c r="Q953" s="1531"/>
      <c r="R953" s="1531"/>
      <c r="S953" s="1531"/>
      <c r="T953" s="1531"/>
      <c r="U953" s="1531"/>
      <c r="V953" s="1531"/>
      <c r="W953" s="1531"/>
      <c r="X953" s="1531"/>
      <c r="Y953" s="1531"/>
      <c r="Z953" s="1531"/>
      <c r="AA953" s="1531"/>
      <c r="AB953" s="1531"/>
      <c r="AC953" s="1532"/>
      <c r="AD953" s="1476">
        <f>SUM(AD947:AK951)</f>
        <v>24926060</v>
      </c>
      <c r="AE953" s="1477"/>
      <c r="AF953" s="1477"/>
      <c r="AG953" s="1477"/>
      <c r="AH953" s="1477"/>
      <c r="AI953" s="1477"/>
      <c r="AJ953" s="1477"/>
      <c r="AK953" s="1478"/>
      <c r="AL953" s="109"/>
      <c r="AM953" s="56"/>
      <c r="AN953" s="56"/>
      <c r="AO953" s="24"/>
      <c r="AP953" s="24"/>
      <c r="AQ953" s="24"/>
      <c r="AR953" s="24"/>
      <c r="AS953" s="24"/>
      <c r="AT953" s="60"/>
      <c r="AU953" s="60"/>
      <c r="AV953" s="60"/>
      <c r="AW953" s="60"/>
      <c r="AX953" s="60"/>
      <c r="AY953" s="60"/>
      <c r="AZ953" s="60"/>
      <c r="BA953" s="60"/>
      <c r="BO953" s="65"/>
      <c r="BP953" s="65"/>
      <c r="BQ953" s="65"/>
      <c r="BR953" s="65"/>
      <c r="BS953" s="65"/>
      <c r="BT953" s="65"/>
      <c r="BU953" s="65"/>
      <c r="BV953" s="65"/>
      <c r="BW953" s="65"/>
      <c r="BX953" s="65"/>
      <c r="BY953" s="65"/>
      <c r="BZ953" s="65"/>
      <c r="CA953" s="65"/>
      <c r="CB953" s="65"/>
      <c r="CC953" s="65"/>
      <c r="CD953" s="65"/>
      <c r="CE953" s="65"/>
      <c r="CF953" s="65"/>
      <c r="CG953" s="65"/>
      <c r="CH953" s="65"/>
      <c r="CI953" s="65"/>
      <c r="CJ953" s="65"/>
      <c r="CK953" s="65"/>
      <c r="CL953" s="65"/>
      <c r="CM953" s="65"/>
      <c r="CN953" s="65"/>
      <c r="CO953" s="65"/>
      <c r="CP953" s="65"/>
      <c r="CQ953" s="65"/>
      <c r="CR953" s="65"/>
    </row>
    <row r="954" spans="1:96" ht="12.75" customHeight="1">
      <c r="A954" s="55"/>
      <c r="B954" s="114"/>
      <c r="C954" s="115"/>
      <c r="D954" s="115"/>
      <c r="E954" s="115"/>
      <c r="F954" s="115"/>
      <c r="G954" s="115"/>
      <c r="H954" s="115"/>
      <c r="I954" s="115"/>
      <c r="J954" s="115"/>
      <c r="K954" s="115"/>
      <c r="L954" s="115"/>
      <c r="M954" s="115"/>
      <c r="N954" s="115"/>
      <c r="O954" s="115"/>
      <c r="P954" s="115"/>
      <c r="Q954" s="115"/>
      <c r="R954" s="115"/>
      <c r="S954" s="115"/>
      <c r="T954" s="115"/>
      <c r="U954" s="115"/>
      <c r="V954" s="115"/>
      <c r="W954" s="115"/>
      <c r="X954" s="115"/>
      <c r="Y954" s="116"/>
      <c r="Z954" s="1266" t="s">
        <v>751</v>
      </c>
      <c r="AA954" s="1267"/>
      <c r="AB954" s="1267"/>
      <c r="AC954" s="1268"/>
      <c r="AD954" s="114"/>
      <c r="AE954" s="115"/>
      <c r="AF954" s="115"/>
      <c r="AG954" s="115"/>
      <c r="AH954" s="115"/>
      <c r="AI954" s="115"/>
      <c r="AJ954" s="115"/>
      <c r="AK954" s="116"/>
      <c r="AL954" s="109"/>
      <c r="AM954" s="56"/>
      <c r="AN954" s="56"/>
      <c r="AO954" s="24"/>
      <c r="AP954" s="24"/>
      <c r="AQ954" s="24"/>
      <c r="AR954" s="24"/>
      <c r="AS954" s="24"/>
      <c r="AT954" s="60"/>
      <c r="AU954" s="60"/>
      <c r="AV954" s="60"/>
      <c r="AW954" s="60"/>
      <c r="AX954" s="60"/>
      <c r="AY954" s="60"/>
      <c r="AZ954" s="60"/>
      <c r="BA954" s="60"/>
      <c r="BO954" s="65"/>
      <c r="BP954" s="65"/>
      <c r="BQ954" s="65"/>
      <c r="BR954" s="65"/>
      <c r="BS954" s="65"/>
      <c r="BT954" s="65"/>
      <c r="BU954" s="65"/>
      <c r="BV954" s="65"/>
      <c r="BW954" s="65"/>
      <c r="BX954" s="65"/>
      <c r="BY954" s="65"/>
      <c r="BZ954" s="65"/>
      <c r="CA954" s="65"/>
      <c r="CB954" s="65"/>
      <c r="CC954" s="65"/>
      <c r="CD954" s="65"/>
      <c r="CE954" s="65"/>
      <c r="CF954" s="65"/>
      <c r="CG954" s="65"/>
      <c r="CH954" s="65"/>
      <c r="CI954" s="65"/>
      <c r="CJ954" s="65"/>
      <c r="CK954" s="65"/>
      <c r="CL954" s="65"/>
      <c r="CM954" s="65"/>
      <c r="CN954" s="65"/>
      <c r="CO954" s="65"/>
      <c r="CP954" s="65"/>
      <c r="CQ954" s="65"/>
      <c r="CR954" s="65"/>
    </row>
    <row r="955" spans="1:96" ht="12.4" customHeight="1">
      <c r="A955" s="55"/>
      <c r="B955" s="124"/>
      <c r="C955" s="553" t="s">
        <v>753</v>
      </c>
      <c r="D955" s="1098" t="s">
        <v>1589</v>
      </c>
      <c r="E955" s="1099"/>
      <c r="F955" s="1099"/>
      <c r="G955" s="1099"/>
      <c r="H955" s="1099"/>
      <c r="I955" s="1099"/>
      <c r="J955" s="1099"/>
      <c r="K955" s="1099"/>
      <c r="L955" s="1099"/>
      <c r="M955" s="1099"/>
      <c r="N955" s="1099"/>
      <c r="O955" s="1099"/>
      <c r="P955" s="1099"/>
      <c r="Q955" s="1099"/>
      <c r="R955" s="1099"/>
      <c r="S955" s="1099"/>
      <c r="T955" s="1099"/>
      <c r="U955" s="1099"/>
      <c r="V955" s="1099"/>
      <c r="W955" s="1099"/>
      <c r="X955" s="1099"/>
      <c r="Y955" s="1100"/>
      <c r="Z955" s="119"/>
      <c r="AA955" s="1504" t="s">
        <v>754</v>
      </c>
      <c r="AB955" s="1505"/>
      <c r="AC955" s="132"/>
      <c r="AD955" s="1194">
        <f>ROUND(IF(AND(AA955="yes",D957&gt;0),AD953*0.2,0),0)</f>
        <v>0</v>
      </c>
      <c r="AE955" s="1194"/>
      <c r="AF955" s="1194"/>
      <c r="AG955" s="1194"/>
      <c r="AH955" s="1194"/>
      <c r="AI955" s="1194"/>
      <c r="AJ955" s="1194"/>
      <c r="AK955" s="1195"/>
      <c r="AL955" s="109"/>
      <c r="AM955" s="65"/>
      <c r="AN955" s="65"/>
      <c r="AO955" s="24"/>
      <c r="AP955" s="24"/>
      <c r="AQ955" s="24"/>
      <c r="AR955" s="24"/>
      <c r="AS955" s="24"/>
      <c r="AT955" s="65"/>
      <c r="AU955" s="65"/>
      <c r="AV955" s="65"/>
      <c r="AW955" s="65"/>
      <c r="AX955" s="65"/>
      <c r="AY955" s="65"/>
      <c r="AZ955" s="65"/>
      <c r="BA955" s="65"/>
      <c r="BB955" s="65"/>
      <c r="BC955" s="65"/>
      <c r="BD955" s="65"/>
      <c r="BE955" s="65"/>
      <c r="BF955" s="65"/>
      <c r="BG955" s="65"/>
      <c r="BH955" s="65"/>
      <c r="BI955" s="65"/>
      <c r="BJ955" s="65"/>
      <c r="BK955" s="65"/>
      <c r="BL955" s="65"/>
      <c r="BM955" s="65"/>
      <c r="BN955" s="65"/>
      <c r="BO955" s="65"/>
      <c r="BP955" s="65"/>
      <c r="BQ955" s="65"/>
      <c r="BR955" s="65"/>
      <c r="BS955" s="65"/>
      <c r="BT955" s="65"/>
      <c r="BU955" s="65"/>
      <c r="BV955" s="65"/>
      <c r="BW955" s="65"/>
      <c r="BX955" s="65"/>
      <c r="BY955" s="65"/>
      <c r="BZ955" s="65"/>
      <c r="CA955" s="65"/>
      <c r="CB955" s="65"/>
      <c r="CC955" s="65"/>
      <c r="CD955" s="65"/>
      <c r="CE955" s="65"/>
      <c r="CF955" s="65"/>
      <c r="CG955" s="65"/>
      <c r="CH955" s="65"/>
      <c r="CI955" s="65"/>
      <c r="CJ955" s="65"/>
      <c r="CK955" s="65"/>
      <c r="CL955" s="65"/>
      <c r="CM955" s="65"/>
      <c r="CN955" s="65"/>
      <c r="CO955" s="65"/>
      <c r="CP955" s="65"/>
      <c r="CQ955" s="65"/>
      <c r="CR955" s="65"/>
    </row>
    <row r="956" spans="1:96" ht="77.849999999999994" customHeight="1">
      <c r="A956" s="55"/>
      <c r="B956" s="451"/>
      <c r="C956" s="450"/>
      <c r="D956" s="1101" t="s">
        <v>1590</v>
      </c>
      <c r="E956" s="1102"/>
      <c r="F956" s="1102"/>
      <c r="G956" s="1102"/>
      <c r="H956" s="1102"/>
      <c r="I956" s="1102"/>
      <c r="J956" s="1102"/>
      <c r="K956" s="1102"/>
      <c r="L956" s="1102"/>
      <c r="M956" s="1102"/>
      <c r="N956" s="1102"/>
      <c r="O956" s="1102"/>
      <c r="P956" s="1102"/>
      <c r="Q956" s="1102"/>
      <c r="R956" s="1102"/>
      <c r="S956" s="1102"/>
      <c r="T956" s="1102"/>
      <c r="U956" s="1102"/>
      <c r="V956" s="1102"/>
      <c r="W956" s="1102"/>
      <c r="X956" s="1102"/>
      <c r="Y956" s="1103"/>
      <c r="Z956" s="119"/>
      <c r="AA956" s="119"/>
      <c r="AB956" s="119"/>
      <c r="AC956" s="128"/>
      <c r="AD956" s="1200"/>
      <c r="AE956" s="1200"/>
      <c r="AF956" s="1200"/>
      <c r="AG956" s="1200"/>
      <c r="AH956" s="1200"/>
      <c r="AI956" s="1200"/>
      <c r="AJ956" s="1200"/>
      <c r="AK956" s="1201"/>
      <c r="AL956" s="109"/>
      <c r="AM956" s="65"/>
      <c r="AN956" s="8" t="s">
        <v>269</v>
      </c>
      <c r="AO956" s="65"/>
      <c r="AP956" s="65"/>
      <c r="AQ956" s="65"/>
      <c r="AR956" s="65"/>
      <c r="AS956" s="65"/>
      <c r="AT956" s="65"/>
      <c r="AU956" s="65"/>
      <c r="AV956" s="65"/>
      <c r="AW956" s="65"/>
      <c r="AX956" s="65"/>
      <c r="AY956" s="65"/>
      <c r="AZ956" s="65"/>
      <c r="BA956" s="65"/>
      <c r="BB956" s="65"/>
      <c r="BC956" s="65"/>
      <c r="BD956" s="65"/>
      <c r="BE956" s="65"/>
      <c r="BF956" s="65"/>
      <c r="BG956" s="65"/>
      <c r="BH956" s="65"/>
      <c r="BI956" s="65"/>
      <c r="BJ956" s="65"/>
      <c r="BK956" s="65"/>
      <c r="BL956" s="65"/>
      <c r="BM956" s="65"/>
      <c r="BN956" s="65"/>
      <c r="BO956" s="65"/>
      <c r="BP956" s="65"/>
      <c r="BQ956" s="65"/>
      <c r="BR956" s="65"/>
      <c r="BS956" s="65"/>
      <c r="BT956" s="65"/>
      <c r="BU956" s="65"/>
      <c r="BV956" s="65"/>
      <c r="BW956" s="65"/>
      <c r="BX956" s="65"/>
      <c r="BY956" s="65"/>
      <c r="BZ956" s="65"/>
      <c r="CA956" s="65"/>
      <c r="CB956" s="65"/>
      <c r="CC956" s="65"/>
      <c r="CD956" s="65"/>
      <c r="CE956" s="65"/>
      <c r="CF956" s="65"/>
      <c r="CG956" s="65"/>
      <c r="CH956" s="65"/>
      <c r="CI956" s="65"/>
      <c r="CJ956" s="65"/>
      <c r="CK956" s="65"/>
      <c r="CL956" s="65"/>
      <c r="CM956" s="65"/>
      <c r="CN956" s="65"/>
      <c r="CO956" s="65"/>
      <c r="CP956" s="65"/>
      <c r="CQ956" s="65"/>
      <c r="CR956" s="65"/>
    </row>
    <row r="957" spans="1:96" ht="12.4" customHeight="1">
      <c r="A957" s="55"/>
      <c r="B957" s="451"/>
      <c r="C957" s="450"/>
      <c r="D957" s="1479" t="s">
        <v>1622</v>
      </c>
      <c r="E957" s="1480"/>
      <c r="F957" s="1480"/>
      <c r="G957" s="1480"/>
      <c r="H957" s="1480"/>
      <c r="I957" s="1480"/>
      <c r="J957" s="1480"/>
      <c r="K957" s="1480"/>
      <c r="L957" s="1480"/>
      <c r="M957" s="1480"/>
      <c r="N957" s="1480"/>
      <c r="O957" s="1480"/>
      <c r="P957" s="1480"/>
      <c r="Q957" s="1480"/>
      <c r="R957" s="1480"/>
      <c r="S957" s="1480"/>
      <c r="T957" s="1480"/>
      <c r="U957" s="1480"/>
      <c r="V957" s="1480"/>
      <c r="W957" s="1480"/>
      <c r="X957" s="1480"/>
      <c r="Y957" s="1481"/>
      <c r="Z957" s="119"/>
      <c r="AA957" s="119"/>
      <c r="AB957" s="119"/>
      <c r="AC957" s="128"/>
      <c r="AD957" s="1200"/>
      <c r="AE957" s="1200"/>
      <c r="AF957" s="1200"/>
      <c r="AG957" s="1200"/>
      <c r="AH957" s="1200"/>
      <c r="AI957" s="1200"/>
      <c r="AJ957" s="1200"/>
      <c r="AK957" s="1201"/>
      <c r="AL957" s="109"/>
      <c r="AM957" s="65"/>
      <c r="AN957" s="65"/>
      <c r="AO957" s="65"/>
      <c r="AP957" s="65"/>
      <c r="AQ957" s="65"/>
      <c r="AR957" s="65"/>
      <c r="AS957" s="65"/>
      <c r="AT957" s="65"/>
      <c r="AU957" s="65"/>
      <c r="AV957" s="65"/>
      <c r="AW957" s="65"/>
      <c r="AX957" s="65"/>
      <c r="AY957" s="65"/>
      <c r="AZ957" s="65"/>
      <c r="BA957" s="65"/>
      <c r="BB957" s="65"/>
      <c r="BC957" s="65"/>
      <c r="BD957" s="65"/>
      <c r="BE957" s="65"/>
      <c r="BF957" s="65"/>
      <c r="BG957" s="65"/>
      <c r="BH957" s="65"/>
      <c r="BI957" s="65"/>
      <c r="BJ957" s="65"/>
      <c r="BK957" s="65"/>
      <c r="BL957" s="65"/>
      <c r="BM957" s="65"/>
      <c r="BN957" s="65"/>
      <c r="BO957" s="65"/>
      <c r="BP957" s="65"/>
      <c r="BQ957" s="65"/>
      <c r="BR957" s="65"/>
      <c r="BS957" s="65"/>
      <c r="BT957" s="65"/>
      <c r="BU957" s="65"/>
      <c r="BV957" s="65"/>
      <c r="BW957" s="65"/>
      <c r="BX957" s="65"/>
      <c r="BY957" s="65"/>
      <c r="BZ957" s="65"/>
      <c r="CA957" s="65"/>
      <c r="CB957" s="65"/>
      <c r="CC957" s="65"/>
      <c r="CD957" s="65"/>
      <c r="CE957" s="65"/>
      <c r="CF957" s="65"/>
      <c r="CG957" s="65"/>
      <c r="CH957" s="65"/>
      <c r="CI957" s="65"/>
      <c r="CJ957" s="65"/>
      <c r="CK957" s="65"/>
      <c r="CL957" s="65"/>
      <c r="CM957" s="65"/>
      <c r="CN957" s="65"/>
      <c r="CO957" s="65"/>
      <c r="CP957" s="65"/>
      <c r="CQ957" s="65"/>
      <c r="CR957" s="65"/>
    </row>
    <row r="958" spans="1:96" ht="12.75" customHeight="1">
      <c r="A958" s="55"/>
      <c r="B958" s="449"/>
      <c r="C958" s="550"/>
      <c r="D958" s="1533" t="s">
        <v>1149</v>
      </c>
      <c r="E958" s="1099"/>
      <c r="F958" s="1099"/>
      <c r="G958" s="1099"/>
      <c r="H958" s="1099"/>
      <c r="I958" s="1099"/>
      <c r="J958" s="1099"/>
      <c r="K958" s="1099"/>
      <c r="L958" s="1099"/>
      <c r="M958" s="1099"/>
      <c r="N958" s="1099"/>
      <c r="O958" s="1099"/>
      <c r="P958" s="1099"/>
      <c r="Q958" s="1099"/>
      <c r="R958" s="1099"/>
      <c r="S958" s="1099"/>
      <c r="T958" s="1099"/>
      <c r="U958" s="1099"/>
      <c r="V958" s="1099"/>
      <c r="W958" s="1099"/>
      <c r="X958" s="1099"/>
      <c r="Y958" s="1100"/>
      <c r="Z958" s="131"/>
      <c r="AA958" s="1248" t="s">
        <v>754</v>
      </c>
      <c r="AB958" s="1249"/>
      <c r="AC958" s="132"/>
      <c r="AD958" s="1193">
        <f>ROUND(IF(AA958="yes",AD953*0.05,0),0)</f>
        <v>0</v>
      </c>
      <c r="AE958" s="1194"/>
      <c r="AF958" s="1194"/>
      <c r="AG958" s="1194"/>
      <c r="AH958" s="1194"/>
      <c r="AI958" s="1194"/>
      <c r="AJ958" s="1194"/>
      <c r="AK958" s="1195"/>
      <c r="AL958" s="109"/>
      <c r="AM958" s="65"/>
      <c r="AN958" s="65"/>
      <c r="AO958" s="65"/>
      <c r="AP958" s="65"/>
      <c r="AQ958" s="65"/>
      <c r="AR958" s="65"/>
      <c r="AS958" s="65"/>
      <c r="AT958" s="65"/>
      <c r="AU958" s="65"/>
      <c r="AV958" s="65"/>
      <c r="AW958" s="65"/>
      <c r="AX958" s="65"/>
      <c r="AY958" s="65"/>
      <c r="AZ958" s="65"/>
      <c r="BA958" s="65"/>
      <c r="BB958" s="65"/>
      <c r="BC958" s="65"/>
      <c r="BD958" s="65"/>
      <c r="BE958" s="65"/>
      <c r="BF958" s="65"/>
      <c r="BG958" s="65"/>
      <c r="BH958" s="65"/>
      <c r="BI958" s="65"/>
      <c r="BJ958" s="65"/>
      <c r="BK958" s="65"/>
      <c r="BL958" s="65"/>
      <c r="BM958" s="65"/>
      <c r="BN958" s="65"/>
      <c r="BO958" s="65"/>
      <c r="BP958" s="65"/>
      <c r="BQ958" s="65"/>
      <c r="BR958" s="65"/>
      <c r="BS958" s="65"/>
      <c r="BT958" s="65"/>
      <c r="BU958" s="65"/>
      <c r="BV958" s="65"/>
      <c r="BW958" s="65"/>
      <c r="BX958" s="65"/>
      <c r="BY958" s="65"/>
      <c r="BZ958" s="65"/>
      <c r="CA958" s="65"/>
      <c r="CB958" s="65"/>
      <c r="CC958" s="65"/>
      <c r="CD958" s="65"/>
      <c r="CE958" s="65"/>
      <c r="CF958" s="65"/>
      <c r="CG958" s="65"/>
      <c r="CH958" s="65"/>
      <c r="CI958" s="65"/>
      <c r="CJ958" s="65"/>
      <c r="CK958" s="65"/>
      <c r="CL958" s="65"/>
      <c r="CM958" s="65"/>
      <c r="CN958" s="65"/>
      <c r="CO958" s="65"/>
      <c r="CP958" s="65"/>
      <c r="CQ958" s="65"/>
      <c r="CR958" s="65"/>
    </row>
    <row r="959" spans="1:96" ht="12.75" customHeight="1">
      <c r="A959" s="55"/>
      <c r="B959" s="451"/>
      <c r="C959" s="127"/>
      <c r="D959" s="1534"/>
      <c r="E959" s="1535"/>
      <c r="F959" s="1535"/>
      <c r="G959" s="1535"/>
      <c r="H959" s="1535"/>
      <c r="I959" s="1535"/>
      <c r="J959" s="1535"/>
      <c r="K959" s="1535"/>
      <c r="L959" s="1535"/>
      <c r="M959" s="1535"/>
      <c r="N959" s="1535"/>
      <c r="O959" s="1535"/>
      <c r="P959" s="1535"/>
      <c r="Q959" s="1535"/>
      <c r="R959" s="1535"/>
      <c r="S959" s="1535"/>
      <c r="T959" s="1535"/>
      <c r="U959" s="1535"/>
      <c r="V959" s="1535"/>
      <c r="W959" s="1535"/>
      <c r="X959" s="1535"/>
      <c r="Y959" s="1536"/>
      <c r="Z959" s="119"/>
      <c r="AA959" s="119"/>
      <c r="AB959" s="119"/>
      <c r="AC959" s="128"/>
      <c r="AD959" s="1199"/>
      <c r="AE959" s="1200"/>
      <c r="AF959" s="1200"/>
      <c r="AG959" s="1200"/>
      <c r="AH959" s="1200"/>
      <c r="AI959" s="1200"/>
      <c r="AJ959" s="1200"/>
      <c r="AK959" s="1201"/>
      <c r="AL959" s="109"/>
      <c r="AM959" s="65"/>
      <c r="AN959" s="65"/>
      <c r="AO959" s="65"/>
      <c r="AP959" s="65"/>
      <c r="AQ959" s="65"/>
      <c r="AR959" s="65"/>
      <c r="AS959" s="65"/>
      <c r="AT959" s="65"/>
      <c r="AU959" s="65"/>
      <c r="AV959" s="65"/>
      <c r="AW959" s="65"/>
      <c r="AX959" s="65"/>
      <c r="AY959" s="65"/>
      <c r="AZ959" s="65"/>
      <c r="BA959" s="65"/>
      <c r="BB959" s="65"/>
      <c r="BC959" s="65"/>
      <c r="BD959" s="65"/>
      <c r="BE959" s="65"/>
      <c r="BF959" s="65"/>
      <c r="BG959" s="65"/>
      <c r="BH959" s="65"/>
      <c r="BI959" s="65"/>
      <c r="BJ959" s="65"/>
      <c r="BK959" s="65"/>
      <c r="BL959" s="65"/>
      <c r="BM959" s="65"/>
      <c r="BN959" s="65"/>
      <c r="BO959" s="65"/>
      <c r="BP959" s="65"/>
      <c r="BQ959" s="65"/>
      <c r="BR959" s="65"/>
      <c r="BS959" s="65"/>
      <c r="BT959" s="65"/>
      <c r="BU959" s="65"/>
      <c r="BV959" s="65"/>
      <c r="BW959" s="65"/>
      <c r="BX959" s="65"/>
      <c r="BY959" s="65"/>
      <c r="BZ959" s="65"/>
      <c r="CA959" s="65"/>
      <c r="CB959" s="65"/>
      <c r="CC959" s="65"/>
      <c r="CD959" s="65"/>
      <c r="CE959" s="65"/>
      <c r="CF959" s="65"/>
      <c r="CG959" s="65"/>
      <c r="CH959" s="65"/>
      <c r="CI959" s="65"/>
      <c r="CJ959" s="65"/>
      <c r="CK959" s="65"/>
      <c r="CL959" s="65"/>
      <c r="CM959" s="65"/>
      <c r="CN959" s="65"/>
      <c r="CO959" s="65"/>
      <c r="CP959" s="65"/>
      <c r="CQ959" s="65"/>
      <c r="CR959" s="65"/>
    </row>
    <row r="960" spans="1:96" ht="12.75" customHeight="1">
      <c r="A960" s="55"/>
      <c r="B960" s="451"/>
      <c r="C960" s="127"/>
      <c r="D960" s="1534"/>
      <c r="E960" s="1535"/>
      <c r="F960" s="1535"/>
      <c r="G960" s="1535"/>
      <c r="H960" s="1535"/>
      <c r="I960" s="1535"/>
      <c r="J960" s="1535"/>
      <c r="K960" s="1535"/>
      <c r="L960" s="1535"/>
      <c r="M960" s="1535"/>
      <c r="N960" s="1535"/>
      <c r="O960" s="1535"/>
      <c r="P960" s="1535"/>
      <c r="Q960" s="1535"/>
      <c r="R960" s="1535"/>
      <c r="S960" s="1535"/>
      <c r="T960" s="1535"/>
      <c r="U960" s="1535"/>
      <c r="V960" s="1535"/>
      <c r="W960" s="1535"/>
      <c r="X960" s="1535"/>
      <c r="Y960" s="1536"/>
      <c r="Z960" s="119"/>
      <c r="AA960" s="119"/>
      <c r="AB960" s="119"/>
      <c r="AC960" s="128"/>
      <c r="AD960" s="1199"/>
      <c r="AE960" s="1200"/>
      <c r="AF960" s="1200"/>
      <c r="AG960" s="1200"/>
      <c r="AH960" s="1200"/>
      <c r="AI960" s="1200"/>
      <c r="AJ960" s="1200"/>
      <c r="AK960" s="1201"/>
      <c r="AL960" s="109"/>
      <c r="AM960" s="65"/>
      <c r="AN960" s="65"/>
      <c r="AO960" s="65"/>
      <c r="AP960" s="65"/>
      <c r="AQ960" s="65"/>
      <c r="AR960" s="65"/>
      <c r="AS960" s="65"/>
      <c r="AT960" s="65"/>
      <c r="AU960" s="65"/>
      <c r="AV960" s="65"/>
      <c r="AW960" s="65"/>
      <c r="AX960" s="65"/>
      <c r="AY960" s="65"/>
      <c r="AZ960" s="65"/>
      <c r="BA960" s="65"/>
      <c r="BB960" s="65"/>
      <c r="BC960" s="65"/>
      <c r="BD960" s="65"/>
      <c r="BE960" s="65"/>
      <c r="BF960" s="65"/>
      <c r="BG960" s="65"/>
      <c r="BH960" s="65"/>
      <c r="BI960" s="65"/>
      <c r="BJ960" s="65"/>
      <c r="BK960" s="65"/>
      <c r="BL960" s="65"/>
      <c r="BM960" s="65"/>
      <c r="BN960" s="65"/>
      <c r="BO960" s="65"/>
      <c r="BP960" s="65"/>
      <c r="BQ960" s="65"/>
      <c r="BR960" s="65"/>
      <c r="BS960" s="65"/>
      <c r="BT960" s="65"/>
      <c r="BU960" s="65"/>
      <c r="BV960" s="65"/>
      <c r="BW960" s="65"/>
      <c r="BX960" s="65"/>
      <c r="BY960" s="65"/>
      <c r="BZ960" s="65"/>
      <c r="CA960" s="65"/>
      <c r="CB960" s="65"/>
      <c r="CC960" s="65"/>
      <c r="CD960" s="65"/>
      <c r="CE960" s="65"/>
      <c r="CF960" s="65"/>
      <c r="CG960" s="65"/>
      <c r="CH960" s="65"/>
      <c r="CI960" s="65"/>
      <c r="CJ960" s="65"/>
      <c r="CK960" s="65"/>
      <c r="CL960" s="65"/>
      <c r="CM960" s="65"/>
      <c r="CN960" s="65"/>
      <c r="CO960" s="65"/>
      <c r="CP960" s="65"/>
      <c r="CQ960" s="65"/>
      <c r="CR960" s="65"/>
    </row>
    <row r="961" spans="1:96" ht="42.6" customHeight="1">
      <c r="A961" s="55"/>
      <c r="B961" s="120"/>
      <c r="C961" s="121"/>
      <c r="D961" s="1537"/>
      <c r="E961" s="1102"/>
      <c r="F961" s="1102"/>
      <c r="G961" s="1102"/>
      <c r="H961" s="1102"/>
      <c r="I961" s="1102"/>
      <c r="J961" s="1102"/>
      <c r="K961" s="1102"/>
      <c r="L961" s="1102"/>
      <c r="M961" s="1102"/>
      <c r="N961" s="1102"/>
      <c r="O961" s="1102"/>
      <c r="P961" s="1102"/>
      <c r="Q961" s="1102"/>
      <c r="R961" s="1102"/>
      <c r="S961" s="1102"/>
      <c r="T961" s="1102"/>
      <c r="U961" s="1102"/>
      <c r="V961" s="1102"/>
      <c r="W961" s="1102"/>
      <c r="X961" s="1102"/>
      <c r="Y961" s="1103"/>
      <c r="Z961" s="14"/>
      <c r="AA961" s="14"/>
      <c r="AB961" s="14"/>
      <c r="AC961" s="123"/>
      <c r="AD961" s="1196"/>
      <c r="AE961" s="1197"/>
      <c r="AF961" s="1197"/>
      <c r="AG961" s="1197"/>
      <c r="AH961" s="1197"/>
      <c r="AI961" s="1197"/>
      <c r="AJ961" s="1197"/>
      <c r="AK961" s="1198"/>
      <c r="AL961" s="109"/>
      <c r="AM961" s="65"/>
      <c r="AN961" s="65"/>
      <c r="AO961" s="65"/>
      <c r="AP961" s="65"/>
      <c r="AQ961" s="65"/>
      <c r="AR961" s="65"/>
      <c r="AS961" s="65"/>
      <c r="AT961" s="65"/>
      <c r="AU961" s="65"/>
      <c r="AV961" s="65"/>
      <c r="AW961" s="65"/>
      <c r="AX961" s="65"/>
      <c r="AY961" s="65"/>
      <c r="AZ961" s="65"/>
      <c r="BA961" s="65"/>
      <c r="BB961" s="65"/>
      <c r="BC961" s="65"/>
      <c r="BD961" s="65"/>
      <c r="BE961" s="65"/>
      <c r="BF961" s="65"/>
      <c r="BG961" s="65"/>
      <c r="BH961" s="65"/>
      <c r="BI961" s="65"/>
      <c r="BJ961" s="65"/>
      <c r="BK961" s="65"/>
      <c r="BL961" s="65"/>
      <c r="BM961" s="65"/>
      <c r="BN961" s="65"/>
      <c r="BO961" s="65"/>
      <c r="BP961" s="65"/>
      <c r="BQ961" s="65"/>
      <c r="BR961" s="65"/>
      <c r="BS961" s="65"/>
      <c r="BT961" s="65"/>
      <c r="BU961" s="65"/>
      <c r="BV961" s="65"/>
      <c r="BW961" s="65"/>
      <c r="BX961" s="65"/>
      <c r="BY961" s="65"/>
      <c r="BZ961" s="65"/>
      <c r="CA961" s="65"/>
      <c r="CB961" s="65"/>
      <c r="CC961" s="65"/>
      <c r="CD961" s="65"/>
      <c r="CE961" s="65"/>
      <c r="CF961" s="65"/>
      <c r="CG961" s="65"/>
      <c r="CH961" s="65"/>
      <c r="CI961" s="65"/>
      <c r="CJ961" s="65"/>
      <c r="CK961" s="65"/>
      <c r="CL961" s="65"/>
      <c r="CM961" s="65"/>
      <c r="CN961" s="65"/>
      <c r="CO961" s="65"/>
      <c r="CP961" s="65"/>
      <c r="CQ961" s="65"/>
      <c r="CR961" s="65"/>
    </row>
    <row r="962" spans="1:96" ht="12.75" customHeight="1">
      <c r="A962" s="55"/>
      <c r="B962" s="449"/>
      <c r="C962" s="125" t="s">
        <v>757</v>
      </c>
      <c r="D962" s="1472" t="s">
        <v>1018</v>
      </c>
      <c r="E962" s="1239"/>
      <c r="F962" s="1239"/>
      <c r="G962" s="1239"/>
      <c r="H962" s="1239"/>
      <c r="I962" s="1239"/>
      <c r="J962" s="1239"/>
      <c r="K962" s="1239"/>
      <c r="L962" s="1239"/>
      <c r="M962" s="1239"/>
      <c r="N962" s="1239"/>
      <c r="O962" s="1239"/>
      <c r="P962" s="1239"/>
      <c r="Q962" s="1239"/>
      <c r="R962" s="1239"/>
      <c r="S962" s="1239"/>
      <c r="T962" s="1239"/>
      <c r="U962" s="1239"/>
      <c r="V962" s="1239"/>
      <c r="W962" s="1239"/>
      <c r="X962" s="1239"/>
      <c r="Y962" s="1240"/>
      <c r="Z962" s="131"/>
      <c r="AA962" s="1248" t="s">
        <v>621</v>
      </c>
      <c r="AB962" s="1249"/>
      <c r="AC962" s="132"/>
      <c r="AD962" s="1194">
        <f>ROUND(IF(AA962="yes",AD953*0.07,0),0)</f>
        <v>1744824</v>
      </c>
      <c r="AE962" s="1194"/>
      <c r="AF962" s="1194"/>
      <c r="AG962" s="1194"/>
      <c r="AH962" s="1194"/>
      <c r="AI962" s="1194"/>
      <c r="AJ962" s="1194"/>
      <c r="AK962" s="1195"/>
      <c r="AL962" s="109"/>
      <c r="AM962" s="65"/>
      <c r="AN962" s="65"/>
      <c r="AO962" s="65"/>
      <c r="AP962" s="65"/>
      <c r="AQ962" s="65"/>
      <c r="AR962" s="65"/>
      <c r="AS962" s="65"/>
      <c r="AT962" s="65"/>
      <c r="AU962" s="65"/>
      <c r="AV962" s="65"/>
      <c r="AW962" s="65"/>
      <c r="AX962" s="65"/>
      <c r="AY962" s="65"/>
      <c r="AZ962" s="65"/>
      <c r="BA962" s="65"/>
      <c r="BB962" s="65"/>
      <c r="BC962" s="65"/>
      <c r="BD962" s="65"/>
      <c r="BE962" s="65"/>
      <c r="BF962" s="65"/>
      <c r="BG962" s="65"/>
      <c r="BH962" s="65"/>
      <c r="BI962" s="65"/>
      <c r="BJ962" s="65"/>
      <c r="BK962" s="65"/>
      <c r="BL962" s="65"/>
      <c r="BM962" s="65"/>
      <c r="BN962" s="65"/>
      <c r="BO962" s="65"/>
      <c r="BP962" s="65"/>
      <c r="BQ962" s="65"/>
      <c r="BR962" s="65"/>
      <c r="BS962" s="65"/>
      <c r="BT962" s="65"/>
      <c r="BU962" s="65"/>
      <c r="BV962" s="65"/>
      <c r="BW962" s="65"/>
      <c r="BX962" s="65"/>
      <c r="BY962" s="65"/>
      <c r="BZ962" s="65"/>
      <c r="CA962" s="65"/>
      <c r="CB962" s="65"/>
      <c r="CC962" s="65"/>
      <c r="CD962" s="65"/>
      <c r="CE962" s="65"/>
      <c r="CF962" s="65"/>
      <c r="CG962" s="65"/>
      <c r="CH962" s="65"/>
      <c r="CI962" s="65"/>
      <c r="CJ962" s="65"/>
      <c r="CK962" s="65"/>
      <c r="CL962" s="65"/>
      <c r="CM962" s="65"/>
      <c r="CN962" s="65"/>
      <c r="CO962" s="65"/>
      <c r="CP962" s="65"/>
      <c r="CQ962" s="65"/>
      <c r="CR962" s="65"/>
    </row>
    <row r="963" spans="1:96" ht="12.75" customHeight="1">
      <c r="A963" s="55"/>
      <c r="B963" s="117"/>
      <c r="C963" s="118"/>
      <c r="D963" s="1241"/>
      <c r="E963" s="1242"/>
      <c r="F963" s="1242"/>
      <c r="G963" s="1242"/>
      <c r="H963" s="1242"/>
      <c r="I963" s="1242"/>
      <c r="J963" s="1242"/>
      <c r="K963" s="1242"/>
      <c r="L963" s="1242"/>
      <c r="M963" s="1242"/>
      <c r="N963" s="1242"/>
      <c r="O963" s="1242"/>
      <c r="P963" s="1242"/>
      <c r="Q963" s="1242"/>
      <c r="R963" s="1242"/>
      <c r="S963" s="1242"/>
      <c r="T963" s="1242"/>
      <c r="U963" s="1242"/>
      <c r="V963" s="1242"/>
      <c r="W963" s="1242"/>
      <c r="X963" s="1242"/>
      <c r="Y963" s="1243"/>
      <c r="Z963" s="119"/>
      <c r="AA963" s="29"/>
      <c r="AB963" s="29"/>
      <c r="AC963" s="128"/>
      <c r="AD963" s="1200"/>
      <c r="AE963" s="1200"/>
      <c r="AF963" s="1200"/>
      <c r="AG963" s="1200"/>
      <c r="AH963" s="1200"/>
      <c r="AI963" s="1200"/>
      <c r="AJ963" s="1200"/>
      <c r="AK963" s="1201"/>
      <c r="AL963" s="109"/>
      <c r="AM963" s="65"/>
      <c r="AN963" s="65"/>
      <c r="AO963" s="65"/>
      <c r="AP963" s="65"/>
      <c r="AQ963" s="65"/>
      <c r="AR963" s="65"/>
      <c r="AS963" s="65"/>
      <c r="AT963" s="65"/>
      <c r="AU963" s="65"/>
      <c r="AV963" s="65"/>
      <c r="AW963" s="65"/>
      <c r="AX963" s="65"/>
      <c r="AY963" s="65"/>
      <c r="AZ963" s="65"/>
      <c r="BA963" s="65"/>
      <c r="BB963" s="65"/>
      <c r="BC963" s="65"/>
      <c r="BD963" s="65"/>
      <c r="BE963" s="65"/>
      <c r="BF963" s="65"/>
      <c r="BG963" s="65"/>
      <c r="BH963" s="65"/>
      <c r="BI963" s="65"/>
      <c r="BJ963" s="65"/>
      <c r="BK963" s="65"/>
      <c r="BL963" s="65"/>
      <c r="BM963" s="65"/>
      <c r="BN963" s="65"/>
      <c r="BO963" s="65"/>
      <c r="BP963" s="65"/>
      <c r="BQ963" s="65"/>
      <c r="BR963" s="65"/>
      <c r="BS963" s="65"/>
      <c r="BT963" s="65"/>
      <c r="BU963" s="65"/>
      <c r="BV963" s="65"/>
      <c r="BW963" s="65"/>
      <c r="BX963" s="65"/>
      <c r="BY963" s="65"/>
      <c r="BZ963" s="65"/>
      <c r="CA963" s="65"/>
      <c r="CB963" s="65"/>
      <c r="CC963" s="65"/>
      <c r="CD963" s="65"/>
      <c r="CE963" s="65"/>
      <c r="CF963" s="65"/>
      <c r="CG963" s="65"/>
      <c r="CH963" s="65"/>
      <c r="CI963" s="65"/>
      <c r="CJ963" s="65"/>
      <c r="CK963" s="65"/>
      <c r="CL963" s="65"/>
      <c r="CM963" s="65"/>
      <c r="CN963" s="65"/>
      <c r="CO963" s="65"/>
      <c r="CP963" s="65"/>
      <c r="CQ963" s="65"/>
      <c r="CR963" s="65"/>
    </row>
    <row r="964" spans="1:96" ht="12.75" customHeight="1">
      <c r="A964" s="55"/>
      <c r="B964" s="117"/>
      <c r="C964" s="118"/>
      <c r="D964" s="1241"/>
      <c r="E964" s="1242"/>
      <c r="F964" s="1242"/>
      <c r="G964" s="1242"/>
      <c r="H964" s="1242"/>
      <c r="I964" s="1242"/>
      <c r="J964" s="1242"/>
      <c r="K964" s="1242"/>
      <c r="L964" s="1242"/>
      <c r="M964" s="1242"/>
      <c r="N964" s="1242"/>
      <c r="O964" s="1242"/>
      <c r="P964" s="1242"/>
      <c r="Q964" s="1242"/>
      <c r="R964" s="1242"/>
      <c r="S964" s="1242"/>
      <c r="T964" s="1242"/>
      <c r="U964" s="1242"/>
      <c r="V964" s="1242"/>
      <c r="W964" s="1242"/>
      <c r="X964" s="1242"/>
      <c r="Y964" s="1243"/>
      <c r="Z964" s="119"/>
      <c r="AA964" s="119"/>
      <c r="AB964" s="119"/>
      <c r="AC964" s="128"/>
      <c r="AD964" s="1200"/>
      <c r="AE964" s="1200"/>
      <c r="AF964" s="1200"/>
      <c r="AG964" s="1200"/>
      <c r="AH964" s="1200"/>
      <c r="AI964" s="1200"/>
      <c r="AJ964" s="1200"/>
      <c r="AK964" s="1201"/>
      <c r="AL964" s="109"/>
      <c r="AM964" s="65"/>
      <c r="AN964" s="65"/>
      <c r="AO964" s="65"/>
      <c r="AP964" s="65"/>
      <c r="AQ964" s="65"/>
      <c r="AR964" s="65"/>
      <c r="AS964" s="65"/>
      <c r="AT964" s="65"/>
      <c r="AU964" s="65"/>
      <c r="AV964" s="65"/>
      <c r="AW964" s="65"/>
      <c r="AX964" s="65"/>
      <c r="AY964" s="65"/>
      <c r="AZ964" s="65"/>
      <c r="BA964" s="65"/>
      <c r="BB964" s="65"/>
      <c r="BC964" s="65"/>
      <c r="BD964" s="65"/>
      <c r="BE964" s="65"/>
      <c r="BF964" s="65"/>
      <c r="BG964" s="65"/>
      <c r="BH964" s="65"/>
      <c r="BI964" s="65"/>
      <c r="BJ964" s="65"/>
      <c r="BK964" s="65"/>
      <c r="BL964" s="65"/>
      <c r="BM964" s="65"/>
      <c r="BN964" s="65"/>
      <c r="BO964" s="65"/>
      <c r="BP964" s="65"/>
      <c r="BQ964" s="65"/>
      <c r="BR964" s="65"/>
      <c r="BS964" s="65"/>
      <c r="BT964" s="65"/>
      <c r="BU964" s="65"/>
      <c r="BV964" s="65"/>
      <c r="BW964" s="65"/>
      <c r="BX964" s="65"/>
      <c r="BY964" s="65"/>
      <c r="BZ964" s="65"/>
      <c r="CA964" s="65"/>
      <c r="CB964" s="65"/>
      <c r="CC964" s="65"/>
      <c r="CD964" s="65"/>
      <c r="CE964" s="65"/>
      <c r="CF964" s="65"/>
      <c r="CG964" s="65"/>
      <c r="CH964" s="65"/>
      <c r="CI964" s="65"/>
      <c r="CJ964" s="65"/>
      <c r="CK964" s="65"/>
      <c r="CL964" s="65"/>
      <c r="CM964" s="65"/>
      <c r="CN964" s="65"/>
      <c r="CO964" s="65"/>
      <c r="CP964" s="65"/>
      <c r="CQ964" s="65"/>
      <c r="CR964" s="65"/>
    </row>
    <row r="965" spans="1:96" s="36" customFormat="1" ht="12.75" customHeight="1">
      <c r="A965" s="55"/>
      <c r="B965" s="130"/>
      <c r="C965" s="121"/>
      <c r="D965" s="1486"/>
      <c r="E965" s="1487"/>
      <c r="F965" s="1487"/>
      <c r="G965" s="1487"/>
      <c r="H965" s="1487"/>
      <c r="I965" s="1487"/>
      <c r="J965" s="1487"/>
      <c r="K965" s="1487"/>
      <c r="L965" s="1487"/>
      <c r="M965" s="1487"/>
      <c r="N965" s="1487"/>
      <c r="O965" s="1487"/>
      <c r="P965" s="1487"/>
      <c r="Q965" s="1487"/>
      <c r="R965" s="1487"/>
      <c r="S965" s="1487"/>
      <c r="T965" s="1487"/>
      <c r="U965" s="1487"/>
      <c r="V965" s="1487"/>
      <c r="W965" s="1487"/>
      <c r="X965" s="1487"/>
      <c r="Y965" s="1488"/>
      <c r="Z965" s="14"/>
      <c r="AA965" s="14"/>
      <c r="AB965" s="14"/>
      <c r="AC965" s="123"/>
      <c r="AD965" s="1197"/>
      <c r="AE965" s="1197"/>
      <c r="AF965" s="1197"/>
      <c r="AG965" s="1197"/>
      <c r="AH965" s="1197"/>
      <c r="AI965" s="1197"/>
      <c r="AJ965" s="1197"/>
      <c r="AK965" s="1198"/>
      <c r="AL965" s="109"/>
      <c r="AO965" s="65"/>
      <c r="AP965" s="65"/>
      <c r="AQ965" s="65"/>
      <c r="AR965" s="65"/>
      <c r="AS965" s="65"/>
    </row>
    <row r="966" spans="1:96" ht="12.75" customHeight="1">
      <c r="A966" s="55"/>
      <c r="B966" s="124"/>
      <c r="C966" s="125" t="s">
        <v>230</v>
      </c>
      <c r="D966" s="1241" t="s">
        <v>137</v>
      </c>
      <c r="E966" s="1242"/>
      <c r="F966" s="1242"/>
      <c r="G966" s="1242"/>
      <c r="H966" s="1242"/>
      <c r="I966" s="1242"/>
      <c r="J966" s="1242"/>
      <c r="K966" s="1242"/>
      <c r="L966" s="1242"/>
      <c r="M966" s="1242"/>
      <c r="N966" s="1242"/>
      <c r="O966" s="1242"/>
      <c r="P966" s="1242"/>
      <c r="Q966" s="1242"/>
      <c r="R966" s="1242"/>
      <c r="S966" s="1242"/>
      <c r="T966" s="1242"/>
      <c r="U966" s="1242"/>
      <c r="V966" s="1242"/>
      <c r="W966" s="1242"/>
      <c r="X966" s="1242"/>
      <c r="Y966" s="1243"/>
      <c r="Z966" s="117"/>
      <c r="AA966" s="1191" t="s">
        <v>754</v>
      </c>
      <c r="AB966" s="1192"/>
      <c r="AC966" s="55"/>
      <c r="AD966" s="1193">
        <f>ROUND(IF(AA966="yes",AD953*0.02,0),0)</f>
        <v>0</v>
      </c>
      <c r="AE966" s="1194"/>
      <c r="AF966" s="1194"/>
      <c r="AG966" s="1194"/>
      <c r="AH966" s="1194"/>
      <c r="AI966" s="1194"/>
      <c r="AJ966" s="1194"/>
      <c r="AK966" s="1195"/>
      <c r="AL966" s="109"/>
      <c r="AO966" s="36"/>
      <c r="AP966" s="36"/>
      <c r="AQ966" s="36"/>
      <c r="AR966" s="36"/>
      <c r="AS966" s="36"/>
    </row>
    <row r="967" spans="1:96" ht="12.75" customHeight="1">
      <c r="A967" s="55"/>
      <c r="B967" s="120"/>
      <c r="C967" s="121"/>
      <c r="D967" s="1486"/>
      <c r="E967" s="1487"/>
      <c r="F967" s="1487"/>
      <c r="G967" s="1487"/>
      <c r="H967" s="1487"/>
      <c r="I967" s="1487"/>
      <c r="J967" s="1487"/>
      <c r="K967" s="1487"/>
      <c r="L967" s="1487"/>
      <c r="M967" s="1487"/>
      <c r="N967" s="1487"/>
      <c r="O967" s="1487"/>
      <c r="P967" s="1487"/>
      <c r="Q967" s="1487"/>
      <c r="R967" s="1487"/>
      <c r="S967" s="1487"/>
      <c r="T967" s="1487"/>
      <c r="U967" s="1487"/>
      <c r="V967" s="1487"/>
      <c r="W967" s="1487"/>
      <c r="X967" s="1487"/>
      <c r="Y967" s="1488"/>
      <c r="Z967" s="122"/>
      <c r="AA967" s="14"/>
      <c r="AB967" s="14"/>
      <c r="AC967" s="123"/>
      <c r="AD967" s="1196"/>
      <c r="AE967" s="1197"/>
      <c r="AF967" s="1197"/>
      <c r="AG967" s="1197"/>
      <c r="AH967" s="1197"/>
      <c r="AI967" s="1197"/>
      <c r="AJ967" s="1197"/>
      <c r="AK967" s="1198"/>
      <c r="AL967" s="109"/>
    </row>
    <row r="968" spans="1:96" ht="12.75" customHeight="1">
      <c r="A968" s="55"/>
      <c r="B968" s="124"/>
      <c r="C968" s="125" t="s">
        <v>233</v>
      </c>
      <c r="D968" s="1238" t="s">
        <v>1324</v>
      </c>
      <c r="E968" s="1239"/>
      <c r="F968" s="1239"/>
      <c r="G968" s="1239"/>
      <c r="H968" s="1239"/>
      <c r="I968" s="1239"/>
      <c r="J968" s="1239"/>
      <c r="K968" s="1239"/>
      <c r="L968" s="1239"/>
      <c r="M968" s="1239"/>
      <c r="N968" s="1239"/>
      <c r="O968" s="1239"/>
      <c r="P968" s="1239"/>
      <c r="Q968" s="1239"/>
      <c r="R968" s="1239"/>
      <c r="S968" s="1239"/>
      <c r="T968" s="1239"/>
      <c r="U968" s="1239"/>
      <c r="V968" s="1239"/>
      <c r="W968" s="1239"/>
      <c r="X968" s="1239"/>
      <c r="Y968" s="1240"/>
      <c r="Z968" s="124"/>
      <c r="AA968" s="1248" t="s">
        <v>754</v>
      </c>
      <c r="AB968" s="1249"/>
      <c r="AC968" s="55"/>
      <c r="AD968" s="1193">
        <f>ROUND(IF(AA968="yes",AD953*0.02,0),0)</f>
        <v>0</v>
      </c>
      <c r="AE968" s="1194"/>
      <c r="AF968" s="1194"/>
      <c r="AG968" s="1194"/>
      <c r="AH968" s="1194"/>
      <c r="AI968" s="1194"/>
      <c r="AJ968" s="1194"/>
      <c r="AK968" s="1195"/>
      <c r="AL968" s="109"/>
    </row>
    <row r="969" spans="1:96" ht="12.75" customHeight="1">
      <c r="A969" s="55"/>
      <c r="B969" s="120"/>
      <c r="C969" s="121"/>
      <c r="D969" s="1486"/>
      <c r="E969" s="1487"/>
      <c r="F969" s="1487"/>
      <c r="G969" s="1487"/>
      <c r="H969" s="1487"/>
      <c r="I969" s="1487"/>
      <c r="J969" s="1487"/>
      <c r="K969" s="1487"/>
      <c r="L969" s="1487"/>
      <c r="M969" s="1487"/>
      <c r="N969" s="1487"/>
      <c r="O969" s="1487"/>
      <c r="P969" s="1487"/>
      <c r="Q969" s="1487"/>
      <c r="R969" s="1487"/>
      <c r="S969" s="1487"/>
      <c r="T969" s="1487"/>
      <c r="U969" s="1487"/>
      <c r="V969" s="1487"/>
      <c r="W969" s="1487"/>
      <c r="X969" s="1487"/>
      <c r="Y969" s="1488"/>
      <c r="Z969" s="122"/>
      <c r="AA969" s="14"/>
      <c r="AB969" s="14"/>
      <c r="AC969" s="123"/>
      <c r="AD969" s="1196"/>
      <c r="AE969" s="1197"/>
      <c r="AF969" s="1197"/>
      <c r="AG969" s="1197"/>
      <c r="AH969" s="1197"/>
      <c r="AI969" s="1197"/>
      <c r="AJ969" s="1197"/>
      <c r="AK969" s="1198"/>
      <c r="AL969" s="109"/>
    </row>
    <row r="970" spans="1:96" ht="12.75" customHeight="1">
      <c r="A970" s="55"/>
      <c r="B970" s="124"/>
      <c r="C970" s="125" t="s">
        <v>236</v>
      </c>
      <c r="D970" s="1472" t="s">
        <v>907</v>
      </c>
      <c r="E970" s="1239"/>
      <c r="F970" s="1239"/>
      <c r="G970" s="1239"/>
      <c r="H970" s="1239"/>
      <c r="I970" s="1239"/>
      <c r="J970" s="1239"/>
      <c r="K970" s="1239"/>
      <c r="L970" s="1239"/>
      <c r="M970" s="1239"/>
      <c r="N970" s="1239"/>
      <c r="O970" s="1239"/>
      <c r="P970" s="1239"/>
      <c r="Q970" s="1239"/>
      <c r="R970" s="1239"/>
      <c r="S970" s="1239"/>
      <c r="T970" s="1239"/>
      <c r="U970" s="1239"/>
      <c r="V970" s="1239"/>
      <c r="W970" s="1239"/>
      <c r="X970" s="1239"/>
      <c r="Y970" s="1240"/>
      <c r="Z970" s="124"/>
      <c r="AA970" s="1248" t="s">
        <v>754</v>
      </c>
      <c r="AB970" s="1249"/>
      <c r="AC970" s="132"/>
      <c r="AD970" s="1193">
        <f>IF(AA970="yes",AD953*AN891,0)</f>
        <v>0</v>
      </c>
      <c r="AE970" s="1194"/>
      <c r="AF970" s="1194"/>
      <c r="AG970" s="1194"/>
      <c r="AH970" s="1194"/>
      <c r="AI970" s="1194"/>
      <c r="AJ970" s="1194"/>
      <c r="AK970" s="1195"/>
      <c r="AL970" s="109"/>
    </row>
    <row r="971" spans="1:96" ht="15" customHeight="1">
      <c r="A971" s="55"/>
      <c r="B971" s="117"/>
      <c r="C971" s="118"/>
      <c r="D971" s="1241"/>
      <c r="E971" s="1242"/>
      <c r="F971" s="1242"/>
      <c r="G971" s="1242"/>
      <c r="H971" s="1242"/>
      <c r="I971" s="1242"/>
      <c r="J971" s="1242"/>
      <c r="K971" s="1242"/>
      <c r="L971" s="1242"/>
      <c r="M971" s="1242"/>
      <c r="N971" s="1242"/>
      <c r="O971" s="1242"/>
      <c r="P971" s="1242"/>
      <c r="Q971" s="1242"/>
      <c r="R971" s="1242"/>
      <c r="S971" s="1242"/>
      <c r="T971" s="1242"/>
      <c r="U971" s="1242"/>
      <c r="V971" s="1242"/>
      <c r="W971" s="1242"/>
      <c r="X971" s="1242"/>
      <c r="Y971" s="1243"/>
      <c r="Z971" s="117"/>
      <c r="AA971" s="119"/>
      <c r="AB971" s="119"/>
      <c r="AC971" s="128"/>
      <c r="AD971" s="1199"/>
      <c r="AE971" s="1200"/>
      <c r="AF971" s="1200"/>
      <c r="AG971" s="1200"/>
      <c r="AH971" s="1200"/>
      <c r="AI971" s="1200"/>
      <c r="AJ971" s="1200"/>
      <c r="AK971" s="1201"/>
      <c r="AL971" s="109"/>
    </row>
    <row r="972" spans="1:96" ht="12.75">
      <c r="A972" s="55"/>
      <c r="B972" s="126"/>
      <c r="C972" s="127"/>
      <c r="D972" s="1486"/>
      <c r="E972" s="1487"/>
      <c r="F972" s="1487"/>
      <c r="G972" s="1487"/>
      <c r="H972" s="1487"/>
      <c r="I972" s="1487"/>
      <c r="J972" s="1487"/>
      <c r="K972" s="1487"/>
      <c r="L972" s="1487"/>
      <c r="M972" s="1487"/>
      <c r="N972" s="1487"/>
      <c r="O972" s="1487"/>
      <c r="P972" s="1487"/>
      <c r="Q972" s="1487"/>
      <c r="R972" s="1487"/>
      <c r="S972" s="1487"/>
      <c r="T972" s="1487"/>
      <c r="U972" s="1487"/>
      <c r="V972" s="1487"/>
      <c r="W972" s="1487"/>
      <c r="X972" s="1487"/>
      <c r="Y972" s="1488"/>
      <c r="Z972" s="122"/>
      <c r="AA972" s="14"/>
      <c r="AB972" s="14"/>
      <c r="AC972" s="123"/>
      <c r="AD972" s="1196"/>
      <c r="AE972" s="1197"/>
      <c r="AF972" s="1197"/>
      <c r="AG972" s="1197"/>
      <c r="AH972" s="1197"/>
      <c r="AI972" s="1197"/>
      <c r="AJ972" s="1197"/>
      <c r="AK972" s="1198"/>
      <c r="AL972" s="109"/>
    </row>
    <row r="973" spans="1:96" ht="12.75" customHeight="1">
      <c r="A973" s="55"/>
      <c r="B973" s="124"/>
      <c r="C973" s="125" t="s">
        <v>241</v>
      </c>
      <c r="D973" s="1238" t="s">
        <v>1321</v>
      </c>
      <c r="E973" s="1239"/>
      <c r="F973" s="1239"/>
      <c r="G973" s="1239"/>
      <c r="H973" s="1239"/>
      <c r="I973" s="1239"/>
      <c r="J973" s="1239"/>
      <c r="K973" s="1239"/>
      <c r="L973" s="1239"/>
      <c r="M973" s="1239"/>
      <c r="N973" s="1239"/>
      <c r="O973" s="1239"/>
      <c r="P973" s="1239"/>
      <c r="Q973" s="1239"/>
      <c r="R973" s="1239"/>
      <c r="S973" s="1239"/>
      <c r="T973" s="1239"/>
      <c r="U973" s="1239"/>
      <c r="V973" s="1239"/>
      <c r="W973" s="1239"/>
      <c r="X973" s="1239"/>
      <c r="Y973" s="1240"/>
      <c r="Z973" s="117"/>
      <c r="AA973" s="1191" t="s">
        <v>754</v>
      </c>
      <c r="AB973" s="1192"/>
      <c r="AC973" s="55"/>
      <c r="AD973" s="1508"/>
      <c r="AE973" s="1509"/>
      <c r="AF973" s="1509"/>
      <c r="AG973" s="1509"/>
      <c r="AH973" s="1509"/>
      <c r="AI973" s="1509"/>
      <c r="AJ973" s="1509"/>
      <c r="AK973" s="1510"/>
      <c r="AL973" s="109"/>
    </row>
    <row r="974" spans="1:96" ht="12.75" customHeight="1">
      <c r="A974" s="55"/>
      <c r="B974" s="126"/>
      <c r="C974" s="129"/>
      <c r="D974" s="1241"/>
      <c r="E974" s="1242"/>
      <c r="F974" s="1242"/>
      <c r="G974" s="1242"/>
      <c r="H974" s="1242"/>
      <c r="I974" s="1242"/>
      <c r="J974" s="1242"/>
      <c r="K974" s="1242"/>
      <c r="L974" s="1242"/>
      <c r="M974" s="1242"/>
      <c r="N974" s="1242"/>
      <c r="O974" s="1242"/>
      <c r="P974" s="1242"/>
      <c r="Q974" s="1242"/>
      <c r="R974" s="1242"/>
      <c r="S974" s="1242"/>
      <c r="T974" s="1242"/>
      <c r="U974" s="1242"/>
      <c r="V974" s="1242"/>
      <c r="W974" s="1242"/>
      <c r="X974" s="1242"/>
      <c r="Y974" s="1243"/>
      <c r="Z974" s="1179">
        <f>IF(AA973="yes","Please Select Type and Enter Amount:",0)</f>
        <v>0</v>
      </c>
      <c r="AA974" s="1180"/>
      <c r="AB974" s="1180"/>
      <c r="AC974" s="1181"/>
      <c r="AD974" s="1511"/>
      <c r="AE974" s="1512"/>
      <c r="AF974" s="1512"/>
      <c r="AG974" s="1512"/>
      <c r="AH974" s="1512"/>
      <c r="AI974" s="1512"/>
      <c r="AJ974" s="1512"/>
      <c r="AK974" s="1513"/>
      <c r="AL974" s="109"/>
    </row>
    <row r="975" spans="1:96" ht="12.75">
      <c r="A975" s="55"/>
      <c r="B975" s="126"/>
      <c r="C975" s="129"/>
      <c r="D975" s="1241"/>
      <c r="E975" s="1242"/>
      <c r="F975" s="1242"/>
      <c r="G975" s="1242"/>
      <c r="H975" s="1242"/>
      <c r="I975" s="1242"/>
      <c r="J975" s="1242"/>
      <c r="K975" s="1242"/>
      <c r="L975" s="1242"/>
      <c r="M975" s="1242"/>
      <c r="N975" s="1242"/>
      <c r="O975" s="1242"/>
      <c r="P975" s="1242"/>
      <c r="Q975" s="1242"/>
      <c r="R975" s="1242"/>
      <c r="S975" s="1242"/>
      <c r="T975" s="1242"/>
      <c r="U975" s="1242"/>
      <c r="V975" s="1242"/>
      <c r="W975" s="1242"/>
      <c r="X975" s="1242"/>
      <c r="Y975" s="1243"/>
      <c r="Z975" s="1179"/>
      <c r="AA975" s="1180"/>
      <c r="AB975" s="1180"/>
      <c r="AC975" s="1181"/>
      <c r="AD975" s="1511"/>
      <c r="AE975" s="1512"/>
      <c r="AF975" s="1512"/>
      <c r="AG975" s="1512"/>
      <c r="AH975" s="1512"/>
      <c r="AI975" s="1512"/>
      <c r="AJ975" s="1512"/>
      <c r="AK975" s="1513"/>
      <c r="AL975" s="109"/>
    </row>
    <row r="976" spans="1:96" ht="12.75" customHeight="1">
      <c r="A976" s="55"/>
      <c r="B976" s="126"/>
      <c r="C976" s="129"/>
      <c r="D976" s="1241"/>
      <c r="E976" s="1242"/>
      <c r="F976" s="1242"/>
      <c r="G976" s="1242"/>
      <c r="H976" s="1242"/>
      <c r="I976" s="1242"/>
      <c r="J976" s="1242"/>
      <c r="K976" s="1242"/>
      <c r="L976" s="1242"/>
      <c r="M976" s="1242"/>
      <c r="N976" s="1242"/>
      <c r="O976" s="1242"/>
      <c r="P976" s="1242"/>
      <c r="Q976" s="1242"/>
      <c r="R976" s="1242"/>
      <c r="S976" s="1242"/>
      <c r="T976" s="1242"/>
      <c r="U976" s="1242"/>
      <c r="V976" s="1242"/>
      <c r="W976" s="1242"/>
      <c r="X976" s="1242"/>
      <c r="Y976" s="1243"/>
      <c r="Z976" s="1179"/>
      <c r="AA976" s="1180"/>
      <c r="AB976" s="1180"/>
      <c r="AC976" s="1181"/>
      <c r="AD976" s="1511"/>
      <c r="AE976" s="1512"/>
      <c r="AF976" s="1512"/>
      <c r="AG976" s="1512"/>
      <c r="AH976" s="1512"/>
      <c r="AI976" s="1512"/>
      <c r="AJ976" s="1512"/>
      <c r="AK976" s="1513"/>
      <c r="AL976" s="109"/>
    </row>
    <row r="977" spans="1:38" ht="12.75">
      <c r="A977" s="55"/>
      <c r="B977" s="126"/>
      <c r="C977" s="129"/>
      <c r="D977" s="168" t="s">
        <v>387</v>
      </c>
      <c r="E977" s="140"/>
      <c r="F977" s="140"/>
      <c r="G977" s="171"/>
      <c r="H977" s="8"/>
      <c r="I977" s="1517" t="s">
        <v>671</v>
      </c>
      <c r="J977" s="1518"/>
      <c r="K977" s="1518"/>
      <c r="L977" s="1518"/>
      <c r="M977" s="1518"/>
      <c r="N977" s="1518"/>
      <c r="O977" s="1518"/>
      <c r="P977" s="1519"/>
      <c r="Q977" s="172" t="str">
        <f>IF(AA973="yes","     15% Maximum=","")</f>
        <v/>
      </c>
      <c r="R977" s="8"/>
      <c r="S977" s="8"/>
      <c r="T977" s="173"/>
      <c r="U977" s="8"/>
      <c r="V977" s="1189" t="str">
        <f>IF(AA973="yes",(AD953*0.15),"")</f>
        <v/>
      </c>
      <c r="W977" s="1189"/>
      <c r="X977" s="1189"/>
      <c r="Y977" s="1190"/>
      <c r="Z977" s="1182"/>
      <c r="AA977" s="1183"/>
      <c r="AB977" s="1183"/>
      <c r="AC977" s="1184"/>
      <c r="AD977" s="1514"/>
      <c r="AE977" s="1515"/>
      <c r="AF977" s="1515"/>
      <c r="AG977" s="1515"/>
      <c r="AH977" s="1515"/>
      <c r="AI977" s="1515"/>
      <c r="AJ977" s="1515"/>
      <c r="AK977" s="1516"/>
      <c r="AL977" s="109"/>
    </row>
    <row r="978" spans="1:38" ht="12.75" customHeight="1">
      <c r="A978" s="55"/>
      <c r="B978" s="124"/>
      <c r="C978" s="125" t="s">
        <v>247</v>
      </c>
      <c r="D978" s="1472" t="s">
        <v>1116</v>
      </c>
      <c r="E978" s="1239"/>
      <c r="F978" s="1239"/>
      <c r="G978" s="1239"/>
      <c r="H978" s="1239"/>
      <c r="I978" s="1239"/>
      <c r="J978" s="1239"/>
      <c r="K978" s="1239"/>
      <c r="L978" s="1239"/>
      <c r="M978" s="1239"/>
      <c r="N978" s="1239"/>
      <c r="O978" s="1239"/>
      <c r="P978" s="1239"/>
      <c r="Q978" s="1239"/>
      <c r="R978" s="1239"/>
      <c r="S978" s="1239"/>
      <c r="T978" s="1239"/>
      <c r="U978" s="1239"/>
      <c r="V978" s="1239"/>
      <c r="W978" s="1239"/>
      <c r="X978" s="1239"/>
      <c r="Y978" s="1240"/>
      <c r="Z978" s="117"/>
      <c r="AA978" s="1191" t="s">
        <v>754</v>
      </c>
      <c r="AB978" s="1192"/>
      <c r="AC978" s="55"/>
      <c r="AD978" s="1508"/>
      <c r="AE978" s="1509"/>
      <c r="AF978" s="1509"/>
      <c r="AG978" s="1509"/>
      <c r="AH978" s="1509"/>
      <c r="AI978" s="1509"/>
      <c r="AJ978" s="1509"/>
      <c r="AK978" s="1510"/>
      <c r="AL978" s="109"/>
    </row>
    <row r="979" spans="1:38" ht="12.75" customHeight="1">
      <c r="A979" s="55"/>
      <c r="B979" s="117"/>
      <c r="C979" s="118"/>
      <c r="D979" s="1241"/>
      <c r="E979" s="1242"/>
      <c r="F979" s="1242"/>
      <c r="G979" s="1242"/>
      <c r="H979" s="1242"/>
      <c r="I979" s="1242"/>
      <c r="J979" s="1242"/>
      <c r="K979" s="1242"/>
      <c r="L979" s="1242"/>
      <c r="M979" s="1242"/>
      <c r="N979" s="1242"/>
      <c r="O979" s="1242"/>
      <c r="P979" s="1242"/>
      <c r="Q979" s="1242"/>
      <c r="R979" s="1242"/>
      <c r="S979" s="1242"/>
      <c r="T979" s="1242"/>
      <c r="U979" s="1242"/>
      <c r="V979" s="1242"/>
      <c r="W979" s="1242"/>
      <c r="X979" s="1242"/>
      <c r="Y979" s="1243"/>
      <c r="Z979" s="1506">
        <f>IF(AA978="yes","Please Enter Amount:",0)</f>
        <v>0</v>
      </c>
      <c r="AA979" s="1507"/>
      <c r="AB979" s="1507"/>
      <c r="AC979" s="1507"/>
      <c r="AD979" s="1511"/>
      <c r="AE979" s="1512"/>
      <c r="AF979" s="1512"/>
      <c r="AG979" s="1512"/>
      <c r="AH979" s="1512"/>
      <c r="AI979" s="1512"/>
      <c r="AJ979" s="1512"/>
      <c r="AK979" s="1513"/>
      <c r="AL979" s="109"/>
    </row>
    <row r="980" spans="1:38" ht="12.75" customHeight="1">
      <c r="A980" s="55"/>
      <c r="B980" s="130"/>
      <c r="C980" s="129"/>
      <c r="D980" s="1241"/>
      <c r="E980" s="1242"/>
      <c r="F980" s="1242"/>
      <c r="G980" s="1242"/>
      <c r="H980" s="1242"/>
      <c r="I980" s="1242"/>
      <c r="J980" s="1242"/>
      <c r="K980" s="1242"/>
      <c r="L980" s="1242"/>
      <c r="M980" s="1242"/>
      <c r="N980" s="1242"/>
      <c r="O980" s="1242"/>
      <c r="P980" s="1242"/>
      <c r="Q980" s="1242"/>
      <c r="R980" s="1242"/>
      <c r="S980" s="1242"/>
      <c r="T980" s="1242"/>
      <c r="U980" s="1242"/>
      <c r="V980" s="1242"/>
      <c r="W980" s="1242"/>
      <c r="X980" s="1242"/>
      <c r="Y980" s="1243"/>
      <c r="Z980" s="1506"/>
      <c r="AA980" s="1507"/>
      <c r="AB980" s="1507"/>
      <c r="AC980" s="1507"/>
      <c r="AD980" s="1514"/>
      <c r="AE980" s="1515"/>
      <c r="AF980" s="1515"/>
      <c r="AG980" s="1515"/>
      <c r="AH980" s="1515"/>
      <c r="AI980" s="1515"/>
      <c r="AJ980" s="1515"/>
      <c r="AK980" s="1516"/>
      <c r="AL980" s="109"/>
    </row>
    <row r="981" spans="1:38" ht="12.75" customHeight="1">
      <c r="A981" s="55"/>
      <c r="B981" s="124"/>
      <c r="C981" s="125" t="s">
        <v>252</v>
      </c>
      <c r="D981" s="1472" t="s">
        <v>479</v>
      </c>
      <c r="E981" s="1239"/>
      <c r="F981" s="1239"/>
      <c r="G981" s="1239"/>
      <c r="H981" s="1239"/>
      <c r="I981" s="1239"/>
      <c r="J981" s="1239"/>
      <c r="K981" s="1239"/>
      <c r="L981" s="1239"/>
      <c r="M981" s="1239"/>
      <c r="N981" s="1239"/>
      <c r="O981" s="1239"/>
      <c r="P981" s="1239"/>
      <c r="Q981" s="1239"/>
      <c r="R981" s="1239"/>
      <c r="S981" s="1239"/>
      <c r="T981" s="1239"/>
      <c r="U981" s="1239"/>
      <c r="V981" s="1239"/>
      <c r="W981" s="1239"/>
      <c r="X981" s="1239"/>
      <c r="Y981" s="1240"/>
      <c r="Z981" s="124"/>
      <c r="AA981" s="1248" t="s">
        <v>621</v>
      </c>
      <c r="AB981" s="1249"/>
      <c r="AC981" s="131"/>
      <c r="AD981" s="1193">
        <f>ROUND(IF(AA981="yes",(AD953*0.1),0),0)</f>
        <v>2492606</v>
      </c>
      <c r="AE981" s="1194"/>
      <c r="AF981" s="1194"/>
      <c r="AG981" s="1194"/>
      <c r="AH981" s="1194"/>
      <c r="AI981" s="1194"/>
      <c r="AJ981" s="1194"/>
      <c r="AK981" s="1195"/>
      <c r="AL981" s="109"/>
    </row>
    <row r="982" spans="1:38" ht="12.75">
      <c r="A982" s="55"/>
      <c r="B982" s="117"/>
      <c r="C982" s="118"/>
      <c r="D982" s="1241"/>
      <c r="E982" s="1242"/>
      <c r="F982" s="1242"/>
      <c r="G982" s="1242"/>
      <c r="H982" s="1242"/>
      <c r="I982" s="1242"/>
      <c r="J982" s="1242"/>
      <c r="K982" s="1242"/>
      <c r="L982" s="1242"/>
      <c r="M982" s="1242"/>
      <c r="N982" s="1242"/>
      <c r="O982" s="1242"/>
      <c r="P982" s="1242"/>
      <c r="Q982" s="1242"/>
      <c r="R982" s="1242"/>
      <c r="S982" s="1242"/>
      <c r="T982" s="1242"/>
      <c r="U982" s="1242"/>
      <c r="V982" s="1242"/>
      <c r="W982" s="1242"/>
      <c r="X982" s="1242"/>
      <c r="Y982" s="1243"/>
      <c r="Z982" s="117"/>
      <c r="AA982" s="119"/>
      <c r="AB982" s="119"/>
      <c r="AC982" s="119"/>
      <c r="AD982" s="1199"/>
      <c r="AE982" s="1200"/>
      <c r="AF982" s="1200"/>
      <c r="AG982" s="1200"/>
      <c r="AH982" s="1200"/>
      <c r="AI982" s="1200"/>
      <c r="AJ982" s="1200"/>
      <c r="AK982" s="1201"/>
      <c r="AL982" s="109"/>
    </row>
    <row r="983" spans="1:38" ht="12.75" customHeight="1">
      <c r="A983" s="55"/>
      <c r="B983" s="124"/>
      <c r="C983" s="584" t="s">
        <v>773</v>
      </c>
      <c r="D983" s="1238" t="s">
        <v>1322</v>
      </c>
      <c r="E983" s="1239"/>
      <c r="F983" s="1239"/>
      <c r="G983" s="1239"/>
      <c r="H983" s="1239"/>
      <c r="I983" s="1239"/>
      <c r="J983" s="1239"/>
      <c r="K983" s="1239"/>
      <c r="L983" s="1239"/>
      <c r="M983" s="1239"/>
      <c r="N983" s="1239"/>
      <c r="O983" s="1239"/>
      <c r="P983" s="1239"/>
      <c r="Q983" s="1239"/>
      <c r="R983" s="1239"/>
      <c r="S983" s="1239"/>
      <c r="T983" s="1239"/>
      <c r="U983" s="1239"/>
      <c r="V983" s="1239"/>
      <c r="W983" s="1239"/>
      <c r="X983" s="1239"/>
      <c r="Y983" s="1240"/>
      <c r="Z983" s="124"/>
      <c r="AA983" s="1248" t="s">
        <v>754</v>
      </c>
      <c r="AB983" s="1249"/>
      <c r="AC983" s="131"/>
      <c r="AD983" s="1193">
        <f>ROUND(IF(AA983="yes",(AD953*0.1),0),0)</f>
        <v>0</v>
      </c>
      <c r="AE983" s="1194"/>
      <c r="AF983" s="1194"/>
      <c r="AG983" s="1194"/>
      <c r="AH983" s="1194"/>
      <c r="AI983" s="1194"/>
      <c r="AJ983" s="1194"/>
      <c r="AK983" s="1195"/>
      <c r="AL983" s="109"/>
    </row>
    <row r="984" spans="1:38" s="754" customFormat="1" ht="12.75" customHeight="1">
      <c r="A984" s="55"/>
      <c r="B984" s="117"/>
      <c r="C984" s="118"/>
      <c r="D984" s="1241"/>
      <c r="E984" s="1242"/>
      <c r="F984" s="1242"/>
      <c r="G984" s="1242"/>
      <c r="H984" s="1242"/>
      <c r="I984" s="1242"/>
      <c r="J984" s="1242"/>
      <c r="K984" s="1242"/>
      <c r="L984" s="1242"/>
      <c r="M984" s="1242"/>
      <c r="N984" s="1242"/>
      <c r="O984" s="1242"/>
      <c r="P984" s="1242"/>
      <c r="Q984" s="1242"/>
      <c r="R984" s="1242"/>
      <c r="S984" s="1242"/>
      <c r="T984" s="1242"/>
      <c r="U984" s="1242"/>
      <c r="V984" s="1242"/>
      <c r="W984" s="1242"/>
      <c r="X984" s="1242"/>
      <c r="Y984" s="1243"/>
      <c r="Z984" s="117"/>
      <c r="AA984" s="119"/>
      <c r="AB984" s="119"/>
      <c r="AC984" s="119"/>
      <c r="AD984" s="1199"/>
      <c r="AE984" s="1200"/>
      <c r="AF984" s="1200"/>
      <c r="AG984" s="1200"/>
      <c r="AH984" s="1200"/>
      <c r="AI984" s="1200"/>
      <c r="AJ984" s="1200"/>
      <c r="AK984" s="1201"/>
      <c r="AL984" s="109"/>
    </row>
    <row r="985" spans="1:38" ht="12.75" customHeight="1">
      <c r="A985" s="55"/>
      <c r="B985" s="117"/>
      <c r="C985" s="118"/>
      <c r="D985" s="1241"/>
      <c r="E985" s="1242"/>
      <c r="F985" s="1242"/>
      <c r="G985" s="1242"/>
      <c r="H985" s="1242"/>
      <c r="I985" s="1242"/>
      <c r="J985" s="1242"/>
      <c r="K985" s="1242"/>
      <c r="L985" s="1242"/>
      <c r="M985" s="1242"/>
      <c r="N985" s="1242"/>
      <c r="O985" s="1242"/>
      <c r="P985" s="1242"/>
      <c r="Q985" s="1242"/>
      <c r="R985" s="1242"/>
      <c r="S985" s="1242"/>
      <c r="T985" s="1242"/>
      <c r="U985" s="1242"/>
      <c r="V985" s="1242"/>
      <c r="W985" s="1242"/>
      <c r="X985" s="1242"/>
      <c r="Y985" s="1243"/>
      <c r="Z985" s="117"/>
      <c r="AA985" s="119"/>
      <c r="AB985" s="119"/>
      <c r="AC985" s="119"/>
      <c r="AD985" s="581"/>
      <c r="AE985" s="582"/>
      <c r="AF985" s="582"/>
      <c r="AG985" s="582"/>
      <c r="AH985" s="582"/>
      <c r="AI985" s="582"/>
      <c r="AJ985" s="582"/>
      <c r="AK985" s="583"/>
      <c r="AL985" s="109"/>
    </row>
    <row r="986" spans="1:38" ht="12.75" customHeight="1">
      <c r="A986" s="55"/>
      <c r="B986" s="117"/>
      <c r="C986" s="118"/>
      <c r="D986" s="1241"/>
      <c r="E986" s="1242"/>
      <c r="F986" s="1242"/>
      <c r="G986" s="1242"/>
      <c r="H986" s="1242"/>
      <c r="I986" s="1242"/>
      <c r="J986" s="1242"/>
      <c r="K986" s="1242"/>
      <c r="L986" s="1242"/>
      <c r="M986" s="1242"/>
      <c r="N986" s="1242"/>
      <c r="O986" s="1242"/>
      <c r="P986" s="1242"/>
      <c r="Q986" s="1242"/>
      <c r="R986" s="1242"/>
      <c r="S986" s="1242"/>
      <c r="T986" s="1242"/>
      <c r="U986" s="1242"/>
      <c r="V986" s="1242"/>
      <c r="W986" s="1242"/>
      <c r="X986" s="1242"/>
      <c r="Y986" s="1243"/>
      <c r="Z986" s="117"/>
      <c r="AA986" s="119"/>
      <c r="AB986" s="119"/>
      <c r="AC986" s="119"/>
      <c r="AD986" s="581"/>
      <c r="AE986" s="582"/>
      <c r="AF986" s="582"/>
      <c r="AG986" s="582"/>
      <c r="AH986" s="582"/>
      <c r="AI986" s="582"/>
      <c r="AJ986" s="582"/>
      <c r="AK986" s="583"/>
      <c r="AL986" s="109"/>
    </row>
    <row r="987" spans="1:38" ht="12.75" customHeight="1">
      <c r="A987" s="55"/>
      <c r="B987" s="117"/>
      <c r="C987" s="118"/>
      <c r="D987" s="1241"/>
      <c r="E987" s="1242"/>
      <c r="F987" s="1242"/>
      <c r="G987" s="1242"/>
      <c r="H987" s="1242"/>
      <c r="I987" s="1242"/>
      <c r="J987" s="1242"/>
      <c r="K987" s="1242"/>
      <c r="L987" s="1242"/>
      <c r="M987" s="1242"/>
      <c r="N987" s="1242"/>
      <c r="O987" s="1242"/>
      <c r="P987" s="1242"/>
      <c r="Q987" s="1242"/>
      <c r="R987" s="1242"/>
      <c r="S987" s="1242"/>
      <c r="T987" s="1242"/>
      <c r="U987" s="1242"/>
      <c r="V987" s="1242"/>
      <c r="W987" s="1242"/>
      <c r="X987" s="1242"/>
      <c r="Y987" s="1243"/>
      <c r="Z987" s="117"/>
      <c r="AA987" s="119"/>
      <c r="AB987" s="119"/>
      <c r="AC987" s="119"/>
      <c r="AD987" s="581"/>
      <c r="AE987" s="582"/>
      <c r="AF987" s="582"/>
      <c r="AG987" s="582"/>
      <c r="AH987" s="582"/>
      <c r="AI987" s="582"/>
      <c r="AJ987" s="582"/>
      <c r="AK987" s="583"/>
      <c r="AL987" s="109"/>
    </row>
    <row r="988" spans="1:38" ht="12.75" customHeight="1">
      <c r="A988" s="55"/>
      <c r="B988" s="124"/>
      <c r="C988" s="222" t="s">
        <v>735</v>
      </c>
      <c r="D988" s="1238" t="s">
        <v>1320</v>
      </c>
      <c r="E988" s="1239"/>
      <c r="F988" s="1239"/>
      <c r="G988" s="1239"/>
      <c r="H988" s="1239"/>
      <c r="I988" s="1239"/>
      <c r="J988" s="1239"/>
      <c r="K988" s="1239"/>
      <c r="L988" s="1239"/>
      <c r="M988" s="1239"/>
      <c r="N988" s="1239"/>
      <c r="O988" s="1239"/>
      <c r="P988" s="1239"/>
      <c r="Q988" s="1239"/>
      <c r="R988" s="1239"/>
      <c r="S988" s="1239"/>
      <c r="T988" s="1239"/>
      <c r="U988" s="1239"/>
      <c r="V988" s="1239"/>
      <c r="W988" s="1239"/>
      <c r="X988" s="1239"/>
      <c r="Y988" s="1240"/>
      <c r="Z988" s="124"/>
      <c r="AA988" s="1255" t="str">
        <f>IF(X990&gt;0,"Yes","No")</f>
        <v>Yes</v>
      </c>
      <c r="AB988" s="1256"/>
      <c r="AC988" s="132"/>
      <c r="AD988" s="1257">
        <f>IF((X990=0),"",AO906*AD953)</f>
        <v>24926060</v>
      </c>
      <c r="AE988" s="1258"/>
      <c r="AF988" s="1258"/>
      <c r="AG988" s="1258"/>
      <c r="AH988" s="1258"/>
      <c r="AI988" s="1258"/>
      <c r="AJ988" s="1258"/>
      <c r="AK988" s="1259"/>
      <c r="AL988" s="109"/>
    </row>
    <row r="989" spans="1:38" ht="12.75" customHeight="1">
      <c r="A989" s="55"/>
      <c r="B989" s="117"/>
      <c r="C989" s="774"/>
      <c r="D989" s="1254"/>
      <c r="E989" s="1242"/>
      <c r="F989" s="1242"/>
      <c r="G989" s="1242"/>
      <c r="H989" s="1242"/>
      <c r="I989" s="1242"/>
      <c r="J989" s="1242"/>
      <c r="K989" s="1242"/>
      <c r="L989" s="1242"/>
      <c r="M989" s="1242"/>
      <c r="N989" s="1242"/>
      <c r="O989" s="1242"/>
      <c r="P989" s="1242"/>
      <c r="Q989" s="1242"/>
      <c r="R989" s="1242"/>
      <c r="S989" s="1242"/>
      <c r="T989" s="1242"/>
      <c r="U989" s="1242"/>
      <c r="V989" s="1242"/>
      <c r="W989" s="1242"/>
      <c r="X989" s="1242"/>
      <c r="Y989" s="1243"/>
      <c r="Z989" s="117"/>
      <c r="AA989" s="775"/>
      <c r="AB989" s="775"/>
      <c r="AC989" s="128"/>
      <c r="AD989" s="1260"/>
      <c r="AE989" s="1261"/>
      <c r="AF989" s="1261"/>
      <c r="AG989" s="1261"/>
      <c r="AH989" s="1261"/>
      <c r="AI989" s="1261"/>
      <c r="AJ989" s="1261"/>
      <c r="AK989" s="1262"/>
      <c r="AL989" s="109"/>
    </row>
    <row r="990" spans="1:38" ht="12.75" customHeight="1">
      <c r="A990" s="55"/>
      <c r="B990" s="122"/>
      <c r="C990" s="123"/>
      <c r="D990" s="223" t="s">
        <v>1123</v>
      </c>
      <c r="E990" s="224"/>
      <c r="F990" s="224"/>
      <c r="G990" s="224"/>
      <c r="H990" s="108"/>
      <c r="I990" s="1185">
        <f>AM905</f>
        <v>86</v>
      </c>
      <c r="J990" s="1186"/>
      <c r="K990" s="55"/>
      <c r="L990" s="108"/>
      <c r="M990" s="224"/>
      <c r="N990" s="224"/>
      <c r="O990" s="224"/>
      <c r="P990" s="224"/>
      <c r="Q990" s="224"/>
      <c r="R990" s="224"/>
      <c r="S990" s="224"/>
      <c r="T990" s="224"/>
      <c r="U990" s="224"/>
      <c r="V990" s="108"/>
      <c r="W990" s="225" t="s">
        <v>1124</v>
      </c>
      <c r="X990" s="1187">
        <f>AT614</f>
        <v>86</v>
      </c>
      <c r="Y990" s="1188"/>
      <c r="Z990" s="1182"/>
      <c r="AA990" s="1183"/>
      <c r="AB990" s="1183"/>
      <c r="AC990" s="1184"/>
      <c r="AD990" s="1263"/>
      <c r="AE990" s="1264"/>
      <c r="AF990" s="1264"/>
      <c r="AG990" s="1264"/>
      <c r="AH990" s="1264"/>
      <c r="AI990" s="1264"/>
      <c r="AJ990" s="1264"/>
      <c r="AK990" s="1265"/>
      <c r="AL990" s="109"/>
    </row>
    <row r="991" spans="1:38" ht="12.75" customHeight="1">
      <c r="A991" s="55"/>
      <c r="B991" s="124"/>
      <c r="C991" s="222" t="s">
        <v>1205</v>
      </c>
      <c r="D991" s="1238" t="s">
        <v>1319</v>
      </c>
      <c r="E991" s="1239"/>
      <c r="F991" s="1239"/>
      <c r="G991" s="1239"/>
      <c r="H991" s="1239"/>
      <c r="I991" s="1239"/>
      <c r="J991" s="1239"/>
      <c r="K991" s="1239"/>
      <c r="L991" s="1239"/>
      <c r="M991" s="1239"/>
      <c r="N991" s="1239"/>
      <c r="O991" s="1239"/>
      <c r="P991" s="1239"/>
      <c r="Q991" s="1239"/>
      <c r="R991" s="1239"/>
      <c r="S991" s="1239"/>
      <c r="T991" s="1239"/>
      <c r="U991" s="1239"/>
      <c r="V991" s="1239"/>
      <c r="W991" s="1239"/>
      <c r="X991" s="1239"/>
      <c r="Y991" s="1240"/>
      <c r="Z991" s="117"/>
      <c r="AA991" s="1255" t="str">
        <f>IF(X993&gt;0,"Yes","No")</f>
        <v>No</v>
      </c>
      <c r="AB991" s="1256"/>
      <c r="AC991" s="128"/>
      <c r="AD991" s="1257" t="str">
        <f>IF((X993=0)," ",(2*AO907)*AD953)</f>
        <v xml:space="preserve"> </v>
      </c>
      <c r="AE991" s="1258"/>
      <c r="AF991" s="1258"/>
      <c r="AG991" s="1258"/>
      <c r="AH991" s="1258"/>
      <c r="AI991" s="1258"/>
      <c r="AJ991" s="1258"/>
      <c r="AK991" s="1259"/>
      <c r="AL991" s="109"/>
    </row>
    <row r="992" spans="1:38" ht="12.75" customHeight="1">
      <c r="A992" s="55"/>
      <c r="B992" s="117"/>
      <c r="C992" s="128"/>
      <c r="D992" s="1241"/>
      <c r="E992" s="1242"/>
      <c r="F992" s="1242"/>
      <c r="G992" s="1242"/>
      <c r="H992" s="1242"/>
      <c r="I992" s="1242"/>
      <c r="J992" s="1242"/>
      <c r="K992" s="1242"/>
      <c r="L992" s="1242"/>
      <c r="M992" s="1242"/>
      <c r="N992" s="1242"/>
      <c r="O992" s="1242"/>
      <c r="P992" s="1242"/>
      <c r="Q992" s="1242"/>
      <c r="R992" s="1242"/>
      <c r="S992" s="1242"/>
      <c r="T992" s="1242"/>
      <c r="U992" s="1242"/>
      <c r="V992" s="1242"/>
      <c r="W992" s="1242"/>
      <c r="X992" s="1242"/>
      <c r="Y992" s="1243"/>
      <c r="Z992" s="1179"/>
      <c r="AA992" s="1180"/>
      <c r="AB992" s="1180"/>
      <c r="AC992" s="1181"/>
      <c r="AD992" s="1260"/>
      <c r="AE992" s="1261"/>
      <c r="AF992" s="1261"/>
      <c r="AG992" s="1261"/>
      <c r="AH992" s="1261"/>
      <c r="AI992" s="1261"/>
      <c r="AJ992" s="1261"/>
      <c r="AK992" s="1262"/>
      <c r="AL992" s="109"/>
    </row>
    <row r="993" spans="1:38" ht="12.75" customHeight="1">
      <c r="A993" s="55"/>
      <c r="B993" s="122"/>
      <c r="C993" s="123"/>
      <c r="D993" s="223" t="s">
        <v>1123</v>
      </c>
      <c r="E993" s="224"/>
      <c r="F993" s="224"/>
      <c r="G993" s="224"/>
      <c r="H993" s="224"/>
      <c r="I993" s="1185">
        <f>AM905</f>
        <v>86</v>
      </c>
      <c r="J993" s="1186"/>
      <c r="K993" s="55"/>
      <c r="L993" s="224"/>
      <c r="M993" s="224"/>
      <c r="N993" s="224"/>
      <c r="O993" s="224"/>
      <c r="P993" s="224"/>
      <c r="Q993" s="224"/>
      <c r="R993" s="224"/>
      <c r="S993" s="224"/>
      <c r="T993" s="224"/>
      <c r="U993" s="224"/>
      <c r="V993" s="224"/>
      <c r="W993" s="225" t="s">
        <v>1125</v>
      </c>
      <c r="X993" s="1187">
        <f>AX614</f>
        <v>0</v>
      </c>
      <c r="Y993" s="1188"/>
      <c r="Z993" s="1182"/>
      <c r="AA993" s="1183"/>
      <c r="AB993" s="1183"/>
      <c r="AC993" s="1184"/>
      <c r="AD993" s="1263"/>
      <c r="AE993" s="1264"/>
      <c r="AF993" s="1264"/>
      <c r="AG993" s="1264"/>
      <c r="AH993" s="1264"/>
      <c r="AI993" s="1264"/>
      <c r="AJ993" s="1264"/>
      <c r="AK993" s="1265"/>
      <c r="AL993" s="109"/>
    </row>
    <row r="994" spans="1:38" ht="12.75" customHeight="1">
      <c r="A994" s="55"/>
      <c r="B994" s="169"/>
      <c r="C994" s="170"/>
      <c r="D994" s="1526" t="s">
        <v>589</v>
      </c>
      <c r="E994" s="1526"/>
      <c r="F994" s="1526"/>
      <c r="G994" s="1526"/>
      <c r="H994" s="1526"/>
      <c r="I994" s="1526"/>
      <c r="J994" s="1526"/>
      <c r="K994" s="1526"/>
      <c r="L994" s="1526"/>
      <c r="M994" s="1526"/>
      <c r="N994" s="1526"/>
      <c r="O994" s="1526"/>
      <c r="P994" s="1526"/>
      <c r="Q994" s="1526"/>
      <c r="R994" s="1526"/>
      <c r="S994" s="1526"/>
      <c r="T994" s="1526"/>
      <c r="U994" s="1526"/>
      <c r="V994" s="1526"/>
      <c r="W994" s="1526"/>
      <c r="X994" s="1526"/>
      <c r="Y994" s="1526"/>
      <c r="Z994" s="1526"/>
      <c r="AA994" s="1526"/>
      <c r="AB994" s="1526"/>
      <c r="AC994" s="1527"/>
      <c r="AD994" s="1476">
        <f>SUM(AD953:AK993)</f>
        <v>54089550</v>
      </c>
      <c r="AE994" s="1477"/>
      <c r="AF994" s="1477"/>
      <c r="AG994" s="1477"/>
      <c r="AH994" s="1477"/>
      <c r="AI994" s="1477"/>
      <c r="AJ994" s="1477"/>
      <c r="AK994" s="1478"/>
      <c r="AL994" s="109"/>
    </row>
    <row r="995" spans="1:38" ht="12.75" customHeight="1">
      <c r="A995" s="55"/>
      <c r="B995" s="119"/>
      <c r="C995" s="370"/>
      <c r="D995" s="375"/>
      <c r="E995" s="375"/>
      <c r="F995" s="375"/>
      <c r="G995" s="375"/>
      <c r="H995" s="375"/>
      <c r="I995" s="375"/>
      <c r="J995" s="375"/>
      <c r="K995" s="375"/>
      <c r="L995" s="375"/>
      <c r="M995" s="375"/>
      <c r="N995" s="375"/>
      <c r="O995" s="375"/>
      <c r="P995" s="375"/>
      <c r="Q995" s="375"/>
      <c r="R995" s="375"/>
      <c r="S995" s="375"/>
      <c r="T995" s="371"/>
      <c r="U995" s="371"/>
      <c r="V995" s="371"/>
      <c r="W995" s="371"/>
      <c r="X995" s="371"/>
      <c r="Y995" s="371"/>
      <c r="Z995" s="371"/>
      <c r="AA995" s="371"/>
      <c r="AB995" s="371"/>
      <c r="AC995" s="371"/>
      <c r="AD995" s="367"/>
      <c r="AE995" s="367"/>
      <c r="AF995" s="367"/>
      <c r="AG995" s="367"/>
      <c r="AH995" s="367"/>
      <c r="AI995" s="367"/>
      <c r="AJ995" s="367"/>
      <c r="AK995" s="367"/>
      <c r="AL995" s="109"/>
    </row>
    <row r="996" spans="1:38" ht="12.75" customHeight="1">
      <c r="A996" s="55"/>
      <c r="B996" s="119"/>
      <c r="C996" s="370"/>
      <c r="D996" s="377"/>
      <c r="E996" s="376"/>
      <c r="F996" s="376"/>
      <c r="G996" s="376"/>
      <c r="H996" s="376"/>
      <c r="I996" s="376"/>
      <c r="J996" s="376"/>
      <c r="K996" s="376"/>
      <c r="L996" s="376"/>
      <c r="M996" s="376"/>
      <c r="N996" s="376"/>
      <c r="O996" s="376"/>
      <c r="P996" s="376"/>
      <c r="Q996" s="376"/>
      <c r="R996" s="376"/>
      <c r="S996" s="376"/>
      <c r="T996" s="376"/>
      <c r="U996" s="376"/>
      <c r="V996" s="376"/>
      <c r="W996" s="376"/>
      <c r="X996" s="376"/>
      <c r="Y996" s="376"/>
      <c r="Z996" s="376"/>
      <c r="AA996" s="376"/>
      <c r="AB996" s="376"/>
      <c r="AC996" s="376"/>
      <c r="AD996" s="366"/>
      <c r="AE996" s="366"/>
      <c r="AF996" s="366"/>
      <c r="AG996" s="366"/>
      <c r="AH996" s="366"/>
      <c r="AI996" s="366"/>
      <c r="AJ996" s="366"/>
      <c r="AK996" s="366"/>
      <c r="AL996" s="109"/>
    </row>
    <row r="997" spans="1:38" ht="12.75" customHeight="1">
      <c r="A997" s="55"/>
      <c r="B997" s="119"/>
      <c r="C997" s="370"/>
      <c r="D997" s="378"/>
      <c r="E997" s="379"/>
      <c r="F997" s="379"/>
      <c r="G997" s="379"/>
      <c r="H997" s="379"/>
      <c r="I997" s="379"/>
      <c r="J997" s="379"/>
      <c r="K997" s="379"/>
      <c r="L997" s="379"/>
      <c r="M997" s="379"/>
      <c r="N997" s="379"/>
      <c r="O997" s="379"/>
      <c r="P997" s="379"/>
      <c r="Q997" s="379"/>
      <c r="R997" s="379"/>
      <c r="S997" s="379"/>
      <c r="T997" s="379"/>
      <c r="U997" s="379"/>
      <c r="V997" s="379"/>
      <c r="W997" s="379"/>
      <c r="X997" s="1558"/>
      <c r="Y997" s="1558"/>
      <c r="Z997" s="1558"/>
      <c r="AA997" s="1558"/>
      <c r="AB997" s="1558"/>
      <c r="AC997" s="1558"/>
      <c r="AD997" s="366"/>
      <c r="AE997" s="366"/>
      <c r="AF997" s="366"/>
      <c r="AG997" s="366"/>
      <c r="AH997" s="366"/>
      <c r="AI997" s="366"/>
      <c r="AJ997" s="366"/>
      <c r="AK997" s="366"/>
      <c r="AL997" s="109"/>
    </row>
    <row r="998" spans="1:38" ht="12.75" customHeight="1">
      <c r="A998" s="55"/>
      <c r="B998" s="119"/>
      <c r="C998" s="370"/>
      <c r="D998" s="378"/>
      <c r="E998" s="378"/>
      <c r="F998" s="379"/>
      <c r="G998" s="379"/>
      <c r="H998" s="379"/>
      <c r="I998" s="379"/>
      <c r="J998" s="379"/>
      <c r="K998" s="379"/>
      <c r="L998" s="379"/>
      <c r="M998" s="379"/>
      <c r="N998" s="379"/>
      <c r="O998" s="379"/>
      <c r="P998" s="379"/>
      <c r="Q998" s="379"/>
      <c r="R998" s="379"/>
      <c r="S998" s="379"/>
      <c r="T998" s="379"/>
      <c r="U998" s="379"/>
      <c r="V998" s="379"/>
      <c r="W998" s="379"/>
      <c r="X998" s="1559"/>
      <c r="Y998" s="1559"/>
      <c r="Z998" s="1559"/>
      <c r="AA998" s="1559"/>
      <c r="AB998" s="1559"/>
      <c r="AC998" s="1559"/>
      <c r="AD998" s="366"/>
      <c r="AE998" s="366"/>
      <c r="AF998" s="366"/>
      <c r="AG998" s="366"/>
      <c r="AH998" s="366"/>
      <c r="AI998" s="366"/>
      <c r="AJ998" s="366"/>
      <c r="AK998" s="366"/>
      <c r="AL998" s="109"/>
    </row>
    <row r="999" spans="1:38" ht="12.75" customHeight="1">
      <c r="A999" s="55"/>
      <c r="B999" s="119"/>
      <c r="C999" s="370"/>
      <c r="D999" s="1216"/>
      <c r="E999" s="1216"/>
      <c r="F999" s="1216"/>
      <c r="G999" s="1216"/>
      <c r="H999" s="1216"/>
      <c r="I999" s="1216"/>
      <c r="J999" s="1216"/>
      <c r="K999" s="1216"/>
      <c r="L999" s="1216"/>
      <c r="M999" s="1216"/>
      <c r="N999" s="1216"/>
      <c r="O999" s="1216"/>
      <c r="P999" s="1216"/>
      <c r="Q999" s="1216"/>
      <c r="R999" s="1216"/>
      <c r="S999" s="1216"/>
      <c r="T999" s="1216"/>
      <c r="U999" s="1216"/>
      <c r="V999" s="1216"/>
      <c r="W999" s="1216"/>
      <c r="X999" s="1216"/>
      <c r="Y999" s="1216"/>
      <c r="Z999" s="1216"/>
      <c r="AA999" s="1216"/>
      <c r="AB999" s="1216"/>
      <c r="AC999" s="1216"/>
      <c r="AD999" s="1216"/>
      <c r="AE999" s="1216"/>
      <c r="AF999" s="1216"/>
      <c r="AG999" s="1216"/>
      <c r="AH999" s="1216"/>
      <c r="AI999" s="1216"/>
      <c r="AJ999" s="1216"/>
      <c r="AK999" s="1216"/>
      <c r="AL999" s="109"/>
    </row>
    <row r="1000" spans="1:38" ht="12.75" customHeight="1">
      <c r="A1000" s="55"/>
      <c r="B1000" s="119"/>
      <c r="C1000" s="370"/>
      <c r="D1000" s="1216"/>
      <c r="E1000" s="1216"/>
      <c r="F1000" s="1216"/>
      <c r="G1000" s="1216"/>
      <c r="H1000" s="1216"/>
      <c r="I1000" s="1216"/>
      <c r="J1000" s="1216"/>
      <c r="K1000" s="1216"/>
      <c r="L1000" s="1216"/>
      <c r="M1000" s="1216"/>
      <c r="N1000" s="1216"/>
      <c r="O1000" s="1216"/>
      <c r="P1000" s="1216"/>
      <c r="Q1000" s="1216"/>
      <c r="R1000" s="1216"/>
      <c r="S1000" s="1216"/>
      <c r="T1000" s="1216"/>
      <c r="U1000" s="1216"/>
      <c r="V1000" s="1216"/>
      <c r="W1000" s="1216"/>
      <c r="X1000" s="1216"/>
      <c r="Y1000" s="1216"/>
      <c r="Z1000" s="1216"/>
      <c r="AA1000" s="1216"/>
      <c r="AB1000" s="1216"/>
      <c r="AC1000" s="1216"/>
      <c r="AD1000" s="1216"/>
      <c r="AE1000" s="1216"/>
      <c r="AF1000" s="1216"/>
      <c r="AG1000" s="1216"/>
      <c r="AH1000" s="1216"/>
      <c r="AI1000" s="1216"/>
      <c r="AJ1000" s="1216"/>
      <c r="AK1000" s="1216"/>
      <c r="AL1000" s="109"/>
    </row>
    <row r="1001" spans="1:38" ht="12.75" customHeight="1">
      <c r="A1001" s="55"/>
      <c r="B1001" s="119"/>
      <c r="C1001" s="370"/>
      <c r="D1001" s="1216"/>
      <c r="E1001" s="1216"/>
      <c r="F1001" s="1216"/>
      <c r="G1001" s="1216"/>
      <c r="H1001" s="1216"/>
      <c r="I1001" s="1216"/>
      <c r="J1001" s="1216"/>
      <c r="K1001" s="1216"/>
      <c r="L1001" s="1216"/>
      <c r="M1001" s="1216"/>
      <c r="N1001" s="1216"/>
      <c r="O1001" s="1216"/>
      <c r="P1001" s="1216"/>
      <c r="Q1001" s="1216"/>
      <c r="R1001" s="1216"/>
      <c r="S1001" s="1216"/>
      <c r="T1001" s="1216"/>
      <c r="U1001" s="1216"/>
      <c r="V1001" s="1216"/>
      <c r="W1001" s="1216"/>
      <c r="X1001" s="1216"/>
      <c r="Y1001" s="1216"/>
      <c r="Z1001" s="1216"/>
      <c r="AA1001" s="1216"/>
      <c r="AB1001" s="1216"/>
      <c r="AC1001" s="1216"/>
      <c r="AD1001" s="1216"/>
      <c r="AE1001" s="1216"/>
      <c r="AF1001" s="1216"/>
      <c r="AG1001" s="1216"/>
      <c r="AH1001" s="1216"/>
      <c r="AI1001" s="1216"/>
      <c r="AJ1001" s="1216"/>
      <c r="AK1001" s="1216"/>
      <c r="AL1001" s="109"/>
    </row>
    <row r="1002" spans="1:38" ht="12.6" customHeight="1">
      <c r="A1002" s="55"/>
      <c r="B1002" s="1563"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02" s="1563"/>
      <c r="D1002" s="1563"/>
      <c r="E1002" s="1563"/>
      <c r="F1002" s="1563"/>
      <c r="G1002" s="1563"/>
      <c r="H1002" s="1563"/>
      <c r="I1002" s="1563"/>
      <c r="J1002" s="1563"/>
      <c r="K1002" s="1563"/>
      <c r="L1002" s="1563"/>
      <c r="M1002" s="1563"/>
      <c r="N1002" s="1563"/>
      <c r="O1002" s="1563"/>
      <c r="P1002" s="1563"/>
      <c r="Q1002" s="1563"/>
      <c r="R1002" s="1563"/>
      <c r="S1002" s="1563"/>
      <c r="T1002" s="1563"/>
      <c r="U1002" s="1563"/>
      <c r="V1002" s="1563"/>
      <c r="W1002" s="1563"/>
      <c r="X1002" s="1563"/>
      <c r="Y1002" s="1563"/>
      <c r="Z1002" s="1563"/>
      <c r="AA1002" s="1563"/>
      <c r="AB1002" s="1563"/>
      <c r="AC1002" s="1563"/>
      <c r="AD1002" s="1563"/>
      <c r="AE1002" s="1563"/>
      <c r="AF1002" s="1563"/>
      <c r="AG1002" s="1563"/>
      <c r="AH1002" s="1563"/>
      <c r="AI1002" s="1563"/>
      <c r="AJ1002" s="1563"/>
      <c r="AK1002" s="1563"/>
      <c r="AL1002" s="109"/>
    </row>
    <row r="1003" spans="1:38" ht="12.6" customHeight="1">
      <c r="A1003" s="135"/>
      <c r="B1003" s="1563"/>
      <c r="C1003" s="1563"/>
      <c r="D1003" s="1563"/>
      <c r="E1003" s="1563"/>
      <c r="F1003" s="1563"/>
      <c r="G1003" s="1563"/>
      <c r="H1003" s="1563"/>
      <c r="I1003" s="1563"/>
      <c r="J1003" s="1563"/>
      <c r="K1003" s="1563"/>
      <c r="L1003" s="1563"/>
      <c r="M1003" s="1563"/>
      <c r="N1003" s="1563"/>
      <c r="O1003" s="1563"/>
      <c r="P1003" s="1563"/>
      <c r="Q1003" s="1563"/>
      <c r="R1003" s="1563"/>
      <c r="S1003" s="1563"/>
      <c r="T1003" s="1563"/>
      <c r="U1003" s="1563"/>
      <c r="V1003" s="1563"/>
      <c r="W1003" s="1563"/>
      <c r="X1003" s="1563"/>
      <c r="Y1003" s="1563"/>
      <c r="Z1003" s="1563"/>
      <c r="AA1003" s="1563"/>
      <c r="AB1003" s="1563"/>
      <c r="AC1003" s="1563"/>
      <c r="AD1003" s="1563"/>
      <c r="AE1003" s="1563"/>
      <c r="AF1003" s="1563"/>
      <c r="AG1003" s="1563"/>
      <c r="AH1003" s="1563"/>
      <c r="AI1003" s="1563"/>
      <c r="AJ1003" s="1563"/>
      <c r="AK1003" s="1563"/>
      <c r="AL1003" s="109"/>
    </row>
    <row r="1004" spans="1:38" ht="12.6" customHeight="1">
      <c r="A1004" s="135"/>
      <c r="B1004" s="1562">
        <f>IF(ISNA(IF((AD973&gt;(AD953*0.15)),"(f) cannot be greater than 15% of unadjusted eligible basis.",0)),"",(IF((AD973&gt;(AD953*0.15)),"(f) cannot be greater than 15% of unadjusted eligible basis.",0)))</f>
        <v>0</v>
      </c>
      <c r="C1004" s="1562"/>
      <c r="D1004" s="1562"/>
      <c r="E1004" s="1562"/>
      <c r="F1004" s="1562"/>
      <c r="G1004" s="1562"/>
      <c r="H1004" s="1562"/>
      <c r="I1004" s="1562"/>
      <c r="J1004" s="1562"/>
      <c r="K1004" s="1562"/>
      <c r="L1004" s="1562"/>
      <c r="M1004" s="1562"/>
      <c r="N1004" s="1562"/>
      <c r="O1004" s="1562"/>
      <c r="P1004" s="1562"/>
      <c r="Q1004" s="1562"/>
      <c r="R1004" s="1562"/>
      <c r="S1004" s="1562"/>
      <c r="T1004" s="1562"/>
      <c r="U1004" s="1562"/>
      <c r="V1004" s="1562"/>
      <c r="W1004" s="1562"/>
      <c r="X1004" s="1562"/>
      <c r="Y1004" s="1562"/>
      <c r="Z1004" s="1562"/>
      <c r="AA1004" s="1562"/>
      <c r="AB1004" s="1562"/>
      <c r="AC1004" s="1562"/>
      <c r="AD1004" s="1562"/>
      <c r="AE1004" s="1562"/>
      <c r="AF1004" s="1562"/>
      <c r="AG1004" s="1562"/>
      <c r="AH1004" s="1562"/>
      <c r="AI1004" s="1562"/>
      <c r="AJ1004" s="1562"/>
      <c r="AK1004" s="1562"/>
      <c r="AL1004" s="109"/>
    </row>
    <row r="1005" spans="1:38" ht="12.6" customHeight="1" thickBot="1">
      <c r="A1005" s="1541" t="s">
        <v>908</v>
      </c>
      <c r="B1005" s="1541"/>
      <c r="C1005" s="1541"/>
      <c r="D1005" s="1541"/>
      <c r="E1005" s="1541"/>
      <c r="F1005" s="1541"/>
      <c r="G1005" s="1541"/>
      <c r="H1005" s="1541"/>
      <c r="I1005" s="1541"/>
      <c r="J1005" s="1541"/>
      <c r="K1005" s="1541"/>
      <c r="L1005" s="1541"/>
      <c r="M1005" s="1541"/>
      <c r="N1005" s="1541"/>
      <c r="O1005" s="1541"/>
      <c r="P1005" s="1541"/>
      <c r="Q1005" s="1541"/>
      <c r="R1005" s="1541"/>
      <c r="S1005" s="1541"/>
      <c r="T1005" s="1541"/>
      <c r="U1005" s="1541"/>
      <c r="V1005" s="1541"/>
      <c r="W1005" s="1541"/>
      <c r="X1005" s="1541"/>
      <c r="Y1005" s="1541"/>
      <c r="Z1005" s="1541"/>
      <c r="AA1005" s="1541"/>
      <c r="AB1005" s="1541"/>
      <c r="AC1005" s="1541"/>
      <c r="AD1005" s="1541"/>
      <c r="AE1005" s="1541"/>
      <c r="AF1005" s="1541"/>
      <c r="AG1005" s="1541"/>
      <c r="AH1005" s="1541"/>
      <c r="AI1005" s="1541"/>
      <c r="AJ1005" s="1541"/>
      <c r="AK1005" s="1541"/>
      <c r="AL1005" s="1541"/>
    </row>
    <row r="1006" spans="1:38" ht="12.6" customHeight="1" thickTop="1">
      <c r="A1006" s="55"/>
      <c r="B1006" s="55"/>
      <c r="C1006" s="55"/>
      <c r="D1006" s="55"/>
      <c r="E1006" s="55"/>
      <c r="F1006" s="55"/>
      <c r="G1006" s="55"/>
      <c r="H1006" s="55"/>
      <c r="I1006" s="55"/>
      <c r="J1006" s="55"/>
      <c r="K1006" s="55"/>
      <c r="L1006" s="55"/>
      <c r="M1006" s="55"/>
      <c r="N1006" s="55"/>
      <c r="O1006" s="55"/>
      <c r="P1006" s="55"/>
      <c r="Q1006" s="23"/>
      <c r="R1006" s="23"/>
      <c r="S1006" s="23"/>
      <c r="T1006" s="23"/>
      <c r="U1006" s="23"/>
      <c r="V1006" s="23"/>
      <c r="W1006" s="23"/>
      <c r="X1006" s="23"/>
      <c r="Y1006" s="23"/>
      <c r="Z1006" s="23"/>
      <c r="AA1006" s="23"/>
      <c r="AB1006" s="23"/>
      <c r="AC1006" s="23"/>
      <c r="AD1006" s="23"/>
      <c r="AE1006" s="23"/>
      <c r="AF1006" s="23"/>
      <c r="AG1006" s="23"/>
      <c r="AH1006" s="23"/>
      <c r="AI1006" s="23"/>
      <c r="AJ1006" s="23"/>
      <c r="AK1006" s="23"/>
      <c r="AL1006" s="23"/>
    </row>
    <row r="1007" spans="1:38" ht="12.6" customHeight="1">
      <c r="A1007" s="96" t="s">
        <v>909</v>
      </c>
      <c r="B1007" s="23"/>
      <c r="C1007" s="23"/>
      <c r="D1007" s="23"/>
      <c r="E1007" s="23"/>
      <c r="F1007" s="23"/>
      <c r="G1007" s="23"/>
      <c r="H1007" s="23"/>
      <c r="I1007" s="23"/>
      <c r="J1007" s="23"/>
      <c r="K1007" s="23"/>
      <c r="L1007" s="23"/>
      <c r="M1007" s="23"/>
      <c r="N1007" s="23"/>
      <c r="O1007" s="23"/>
      <c r="P1007" s="23"/>
      <c r="Q1007" s="23"/>
      <c r="R1007" s="23"/>
      <c r="S1007" s="23"/>
      <c r="T1007" s="23"/>
      <c r="U1007" s="23"/>
      <c r="V1007" s="23"/>
      <c r="W1007" s="23"/>
      <c r="X1007" s="23"/>
      <c r="AJ1007" s="55"/>
      <c r="AK1007" s="55"/>
      <c r="AL1007" s="55"/>
    </row>
    <row r="1008" spans="1:38" ht="12.6" customHeight="1">
      <c r="A1008" s="346" t="s">
        <v>910</v>
      </c>
      <c r="B1008" s="108"/>
      <c r="C1008" s="108"/>
      <c r="D1008" s="108"/>
      <c r="E1008" s="108"/>
      <c r="F1008" s="108"/>
      <c r="G1008" s="108"/>
      <c r="H1008" s="108"/>
      <c r="I1008" s="108"/>
      <c r="J1008" s="108"/>
      <c r="K1008" s="108"/>
      <c r="L1008" s="108"/>
      <c r="M1008" s="108"/>
      <c r="N1008" s="108"/>
      <c r="O1008" s="108"/>
      <c r="P1008" s="108"/>
      <c r="Q1008" s="23"/>
      <c r="R1008" s="23"/>
      <c r="S1008" s="23"/>
      <c r="T1008" s="23"/>
      <c r="U1008" s="23"/>
      <c r="V1008" s="23"/>
      <c r="W1008" s="23"/>
      <c r="X1008" s="23"/>
      <c r="Y1008" s="137"/>
      <c r="Z1008" s="137"/>
      <c r="AA1008" s="137"/>
      <c r="AB1008" s="137"/>
      <c r="AC1008" s="137"/>
      <c r="AD1008" s="137"/>
      <c r="AE1008" s="137"/>
      <c r="AF1008" s="137"/>
      <c r="AG1008" s="137"/>
      <c r="AH1008" s="137"/>
      <c r="AI1008" s="137"/>
      <c r="AJ1008" s="55"/>
      <c r="AK1008" s="55"/>
      <c r="AL1008" s="55"/>
    </row>
    <row r="1009" spans="1:38" ht="12.6" customHeight="1">
      <c r="A1009" s="1117" t="s">
        <v>671</v>
      </c>
      <c r="B1009" s="1117"/>
      <c r="C1009" s="16">
        <v>1</v>
      </c>
      <c r="D1009" s="993" t="s">
        <v>1335</v>
      </c>
      <c r="E1009" s="993"/>
      <c r="F1009" s="993"/>
      <c r="G1009" s="993"/>
      <c r="H1009" s="993"/>
      <c r="I1009" s="993"/>
      <c r="J1009" s="993"/>
      <c r="K1009" s="993"/>
      <c r="L1009" s="993"/>
      <c r="M1009" s="993"/>
      <c r="N1009" s="993"/>
      <c r="O1009" s="993"/>
      <c r="P1009" s="993"/>
      <c r="Q1009" s="993"/>
      <c r="R1009" s="993"/>
      <c r="S1009" s="993"/>
      <c r="T1009" s="993"/>
      <c r="U1009" s="993"/>
      <c r="V1009" s="993"/>
      <c r="W1009" s="993"/>
      <c r="X1009" s="993"/>
      <c r="Y1009" s="993"/>
      <c r="Z1009" s="993"/>
      <c r="AA1009" s="993"/>
      <c r="AB1009" s="993"/>
      <c r="AC1009" s="993"/>
      <c r="AD1009" s="993"/>
      <c r="AE1009" s="993"/>
      <c r="AF1009" s="993"/>
      <c r="AG1009" s="993"/>
      <c r="AH1009" s="993"/>
      <c r="AI1009" s="993"/>
      <c r="AJ1009" s="993"/>
      <c r="AK1009" s="993"/>
      <c r="AL1009" s="138"/>
    </row>
    <row r="1010" spans="1:38" ht="12.6" customHeight="1">
      <c r="A1010" s="259"/>
      <c r="B1010" s="259"/>
      <c r="C1010" s="16"/>
      <c r="D1010" s="993"/>
      <c r="E1010" s="993"/>
      <c r="F1010" s="993"/>
      <c r="G1010" s="993"/>
      <c r="H1010" s="993"/>
      <c r="I1010" s="993"/>
      <c r="J1010" s="993"/>
      <c r="K1010" s="993"/>
      <c r="L1010" s="993"/>
      <c r="M1010" s="993"/>
      <c r="N1010" s="993"/>
      <c r="O1010" s="993"/>
      <c r="P1010" s="993"/>
      <c r="Q1010" s="993"/>
      <c r="R1010" s="993"/>
      <c r="S1010" s="993"/>
      <c r="T1010" s="993"/>
      <c r="U1010" s="993"/>
      <c r="V1010" s="993"/>
      <c r="W1010" s="993"/>
      <c r="X1010" s="993"/>
      <c r="Y1010" s="993"/>
      <c r="Z1010" s="993"/>
      <c r="AA1010" s="993"/>
      <c r="AB1010" s="993"/>
      <c r="AC1010" s="993"/>
      <c r="AD1010" s="993"/>
      <c r="AE1010" s="993"/>
      <c r="AF1010" s="993"/>
      <c r="AG1010" s="993"/>
      <c r="AH1010" s="993"/>
      <c r="AI1010" s="993"/>
      <c r="AJ1010" s="993"/>
      <c r="AK1010" s="993"/>
      <c r="AL1010" s="138"/>
    </row>
    <row r="1011" spans="1:38" ht="12.6" customHeight="1">
      <c r="A1011" s="259"/>
      <c r="B1011" s="259"/>
      <c r="C1011" s="16"/>
      <c r="D1011" s="993"/>
      <c r="E1011" s="993"/>
      <c r="F1011" s="993"/>
      <c r="G1011" s="993"/>
      <c r="H1011" s="993"/>
      <c r="I1011" s="993"/>
      <c r="J1011" s="993"/>
      <c r="K1011" s="993"/>
      <c r="L1011" s="993"/>
      <c r="M1011" s="993"/>
      <c r="N1011" s="993"/>
      <c r="O1011" s="993"/>
      <c r="P1011" s="993"/>
      <c r="Q1011" s="993"/>
      <c r="R1011" s="993"/>
      <c r="S1011" s="993"/>
      <c r="T1011" s="993"/>
      <c r="U1011" s="993"/>
      <c r="V1011" s="993"/>
      <c r="W1011" s="993"/>
      <c r="X1011" s="993"/>
      <c r="Y1011" s="993"/>
      <c r="Z1011" s="993"/>
      <c r="AA1011" s="993"/>
      <c r="AB1011" s="993"/>
      <c r="AC1011" s="993"/>
      <c r="AD1011" s="993"/>
      <c r="AE1011" s="993"/>
      <c r="AF1011" s="993"/>
      <c r="AG1011" s="993"/>
      <c r="AH1011" s="993"/>
      <c r="AI1011" s="993"/>
      <c r="AJ1011" s="993"/>
      <c r="AK1011" s="993"/>
      <c r="AL1011" s="109"/>
    </row>
    <row r="1012" spans="1:38" ht="12.6" customHeight="1">
      <c r="A1012" s="259"/>
      <c r="B1012" s="259"/>
      <c r="C1012" s="16"/>
      <c r="D1012" s="993"/>
      <c r="E1012" s="993"/>
      <c r="F1012" s="993"/>
      <c r="G1012" s="993"/>
      <c r="H1012" s="993"/>
      <c r="I1012" s="993"/>
      <c r="J1012" s="993"/>
      <c r="K1012" s="993"/>
      <c r="L1012" s="993"/>
      <c r="M1012" s="993"/>
      <c r="N1012" s="993"/>
      <c r="O1012" s="993"/>
      <c r="P1012" s="993"/>
      <c r="Q1012" s="993"/>
      <c r="R1012" s="993"/>
      <c r="S1012" s="993"/>
      <c r="T1012" s="993"/>
      <c r="U1012" s="993"/>
      <c r="V1012" s="993"/>
      <c r="W1012" s="993"/>
      <c r="X1012" s="993"/>
      <c r="Y1012" s="993"/>
      <c r="Z1012" s="993"/>
      <c r="AA1012" s="993"/>
      <c r="AB1012" s="993"/>
      <c r="AC1012" s="993"/>
      <c r="AD1012" s="993"/>
      <c r="AE1012" s="993"/>
      <c r="AF1012" s="993"/>
      <c r="AG1012" s="993"/>
      <c r="AH1012" s="993"/>
      <c r="AI1012" s="993"/>
      <c r="AJ1012" s="993"/>
      <c r="AK1012" s="993"/>
      <c r="AL1012" s="109"/>
    </row>
    <row r="1013" spans="1:38" ht="12.6" customHeight="1">
      <c r="A1013" s="259"/>
      <c r="B1013" s="259"/>
      <c r="C1013" s="16"/>
      <c r="D1013" s="993"/>
      <c r="E1013" s="993"/>
      <c r="F1013" s="993"/>
      <c r="G1013" s="993"/>
      <c r="H1013" s="993"/>
      <c r="I1013" s="993"/>
      <c r="J1013" s="993"/>
      <c r="K1013" s="993"/>
      <c r="L1013" s="993"/>
      <c r="M1013" s="993"/>
      <c r="N1013" s="993"/>
      <c r="O1013" s="993"/>
      <c r="P1013" s="993"/>
      <c r="Q1013" s="993"/>
      <c r="R1013" s="993"/>
      <c r="S1013" s="993"/>
      <c r="T1013" s="993"/>
      <c r="U1013" s="993"/>
      <c r="V1013" s="993"/>
      <c r="W1013" s="993"/>
      <c r="X1013" s="993"/>
      <c r="Y1013" s="993"/>
      <c r="Z1013" s="993"/>
      <c r="AA1013" s="993"/>
      <c r="AB1013" s="993"/>
      <c r="AC1013" s="993"/>
      <c r="AD1013" s="993"/>
      <c r="AE1013" s="993"/>
      <c r="AF1013" s="993"/>
      <c r="AG1013" s="993"/>
      <c r="AH1013" s="993"/>
      <c r="AI1013" s="993"/>
      <c r="AJ1013" s="993"/>
      <c r="AK1013" s="993"/>
      <c r="AL1013" s="109"/>
    </row>
    <row r="1014" spans="1:38" ht="12.6" customHeight="1">
      <c r="A1014" s="41"/>
      <c r="B1014" s="70"/>
      <c r="C1014" s="16"/>
      <c r="D1014" s="993"/>
      <c r="E1014" s="993"/>
      <c r="F1014" s="993"/>
      <c r="G1014" s="993"/>
      <c r="H1014" s="993"/>
      <c r="I1014" s="993"/>
      <c r="J1014" s="993"/>
      <c r="K1014" s="993"/>
      <c r="L1014" s="993"/>
      <c r="M1014" s="993"/>
      <c r="N1014" s="993"/>
      <c r="O1014" s="993"/>
      <c r="P1014" s="993"/>
      <c r="Q1014" s="993"/>
      <c r="R1014" s="993"/>
      <c r="S1014" s="993"/>
      <c r="T1014" s="993"/>
      <c r="U1014" s="993"/>
      <c r="V1014" s="993"/>
      <c r="W1014" s="993"/>
      <c r="X1014" s="993"/>
      <c r="Y1014" s="993"/>
      <c r="Z1014" s="993"/>
      <c r="AA1014" s="993"/>
      <c r="AB1014" s="993"/>
      <c r="AC1014" s="993"/>
      <c r="AD1014" s="993"/>
      <c r="AE1014" s="993"/>
      <c r="AF1014" s="993"/>
      <c r="AG1014" s="993"/>
      <c r="AH1014" s="993"/>
      <c r="AI1014" s="993"/>
      <c r="AJ1014" s="993"/>
      <c r="AK1014" s="993"/>
      <c r="AL1014" s="109"/>
    </row>
    <row r="1015" spans="1:38" ht="12.6" customHeight="1">
      <c r="A1015" s="1117" t="s">
        <v>671</v>
      </c>
      <c r="B1015" s="1117"/>
      <c r="C1015" s="16">
        <v>2</v>
      </c>
      <c r="D1015" s="993" t="s">
        <v>1334</v>
      </c>
      <c r="E1015" s="993"/>
      <c r="F1015" s="993"/>
      <c r="G1015" s="993"/>
      <c r="H1015" s="993"/>
      <c r="I1015" s="993"/>
      <c r="J1015" s="993"/>
      <c r="K1015" s="993"/>
      <c r="L1015" s="993"/>
      <c r="M1015" s="993"/>
      <c r="N1015" s="993"/>
      <c r="O1015" s="993"/>
      <c r="P1015" s="993"/>
      <c r="Q1015" s="993"/>
      <c r="R1015" s="993"/>
      <c r="S1015" s="993"/>
      <c r="T1015" s="993"/>
      <c r="U1015" s="993"/>
      <c r="V1015" s="993"/>
      <c r="W1015" s="993"/>
      <c r="X1015" s="993"/>
      <c r="Y1015" s="993"/>
      <c r="Z1015" s="993"/>
      <c r="AA1015" s="993"/>
      <c r="AB1015" s="993"/>
      <c r="AC1015" s="993"/>
      <c r="AD1015" s="993"/>
      <c r="AE1015" s="993"/>
      <c r="AF1015" s="993"/>
      <c r="AG1015" s="993"/>
      <c r="AH1015" s="993"/>
      <c r="AI1015" s="993"/>
      <c r="AJ1015" s="993"/>
      <c r="AK1015" s="993"/>
      <c r="AL1015" s="109"/>
    </row>
    <row r="1016" spans="1:38" ht="12.6" customHeight="1">
      <c r="A1016" s="259"/>
      <c r="B1016" s="259"/>
      <c r="C1016" s="16"/>
      <c r="D1016" s="993"/>
      <c r="E1016" s="993"/>
      <c r="F1016" s="993"/>
      <c r="G1016" s="993"/>
      <c r="H1016" s="993"/>
      <c r="I1016" s="993"/>
      <c r="J1016" s="993"/>
      <c r="K1016" s="993"/>
      <c r="L1016" s="993"/>
      <c r="M1016" s="993"/>
      <c r="N1016" s="993"/>
      <c r="O1016" s="993"/>
      <c r="P1016" s="993"/>
      <c r="Q1016" s="993"/>
      <c r="R1016" s="993"/>
      <c r="S1016" s="993"/>
      <c r="T1016" s="993"/>
      <c r="U1016" s="993"/>
      <c r="V1016" s="993"/>
      <c r="W1016" s="993"/>
      <c r="X1016" s="993"/>
      <c r="Y1016" s="993"/>
      <c r="Z1016" s="993"/>
      <c r="AA1016" s="993"/>
      <c r="AB1016" s="993"/>
      <c r="AC1016" s="993"/>
      <c r="AD1016" s="993"/>
      <c r="AE1016" s="993"/>
      <c r="AF1016" s="993"/>
      <c r="AG1016" s="993"/>
      <c r="AH1016" s="993"/>
      <c r="AI1016" s="993"/>
      <c r="AJ1016" s="993"/>
      <c r="AK1016" s="993"/>
      <c r="AL1016" s="109"/>
    </row>
    <row r="1017" spans="1:38" ht="12.6" customHeight="1">
      <c r="A1017" s="259"/>
      <c r="B1017" s="259"/>
      <c r="C1017" s="16"/>
      <c r="D1017" s="993"/>
      <c r="E1017" s="993"/>
      <c r="F1017" s="993"/>
      <c r="G1017" s="993"/>
      <c r="H1017" s="993"/>
      <c r="I1017" s="993"/>
      <c r="J1017" s="993"/>
      <c r="K1017" s="993"/>
      <c r="L1017" s="993"/>
      <c r="M1017" s="993"/>
      <c r="N1017" s="993"/>
      <c r="O1017" s="993"/>
      <c r="P1017" s="993"/>
      <c r="Q1017" s="993"/>
      <c r="R1017" s="993"/>
      <c r="S1017" s="993"/>
      <c r="T1017" s="993"/>
      <c r="U1017" s="993"/>
      <c r="V1017" s="993"/>
      <c r="W1017" s="993"/>
      <c r="X1017" s="993"/>
      <c r="Y1017" s="993"/>
      <c r="Z1017" s="993"/>
      <c r="AA1017" s="993"/>
      <c r="AB1017" s="993"/>
      <c r="AC1017" s="993"/>
      <c r="AD1017" s="993"/>
      <c r="AE1017" s="993"/>
      <c r="AF1017" s="993"/>
      <c r="AG1017" s="993"/>
      <c r="AH1017" s="993"/>
      <c r="AI1017" s="993"/>
      <c r="AJ1017" s="993"/>
      <c r="AK1017" s="993"/>
      <c r="AL1017" s="109"/>
    </row>
    <row r="1018" spans="1:38" ht="12.6" customHeight="1">
      <c r="A1018" s="259"/>
      <c r="B1018" s="259"/>
      <c r="C1018" s="16"/>
      <c r="D1018" s="993"/>
      <c r="E1018" s="993"/>
      <c r="F1018" s="993"/>
      <c r="G1018" s="993"/>
      <c r="H1018" s="993"/>
      <c r="I1018" s="993"/>
      <c r="J1018" s="993"/>
      <c r="K1018" s="993"/>
      <c r="L1018" s="993"/>
      <c r="M1018" s="993"/>
      <c r="N1018" s="993"/>
      <c r="O1018" s="993"/>
      <c r="P1018" s="993"/>
      <c r="Q1018" s="993"/>
      <c r="R1018" s="993"/>
      <c r="S1018" s="993"/>
      <c r="T1018" s="993"/>
      <c r="U1018" s="993"/>
      <c r="V1018" s="993"/>
      <c r="W1018" s="993"/>
      <c r="X1018" s="993"/>
      <c r="Y1018" s="993"/>
      <c r="Z1018" s="993"/>
      <c r="AA1018" s="993"/>
      <c r="AB1018" s="993"/>
      <c r="AC1018" s="993"/>
      <c r="AD1018" s="993"/>
      <c r="AE1018" s="993"/>
      <c r="AF1018" s="993"/>
      <c r="AG1018" s="993"/>
      <c r="AH1018" s="993"/>
      <c r="AI1018" s="993"/>
      <c r="AJ1018" s="993"/>
      <c r="AK1018" s="993"/>
      <c r="AL1018" s="109"/>
    </row>
    <row r="1019" spans="1:38" ht="12.6" customHeight="1">
      <c r="A1019" s="259"/>
      <c r="B1019" s="259"/>
      <c r="C1019" s="16"/>
      <c r="D1019" s="993"/>
      <c r="E1019" s="993"/>
      <c r="F1019" s="993"/>
      <c r="G1019" s="993"/>
      <c r="H1019" s="993"/>
      <c r="I1019" s="993"/>
      <c r="J1019" s="993"/>
      <c r="K1019" s="993"/>
      <c r="L1019" s="993"/>
      <c r="M1019" s="993"/>
      <c r="N1019" s="993"/>
      <c r="O1019" s="993"/>
      <c r="P1019" s="993"/>
      <c r="Q1019" s="993"/>
      <c r="R1019" s="993"/>
      <c r="S1019" s="993"/>
      <c r="T1019" s="993"/>
      <c r="U1019" s="993"/>
      <c r="V1019" s="993"/>
      <c r="W1019" s="993"/>
      <c r="X1019" s="993"/>
      <c r="Y1019" s="993"/>
      <c r="Z1019" s="993"/>
      <c r="AA1019" s="993"/>
      <c r="AB1019" s="993"/>
      <c r="AC1019" s="993"/>
      <c r="AD1019" s="993"/>
      <c r="AE1019" s="993"/>
      <c r="AF1019" s="993"/>
      <c r="AG1019" s="993"/>
      <c r="AH1019" s="993"/>
      <c r="AI1019" s="993"/>
      <c r="AJ1019" s="993"/>
      <c r="AK1019" s="993"/>
      <c r="AL1019" s="109"/>
    </row>
    <row r="1020" spans="1:38" ht="12.6" customHeight="1">
      <c r="A1020" s="259"/>
      <c r="B1020" s="259"/>
      <c r="C1020" s="16"/>
      <c r="D1020" s="993"/>
      <c r="E1020" s="993"/>
      <c r="F1020" s="993"/>
      <c r="G1020" s="993"/>
      <c r="H1020" s="993"/>
      <c r="I1020" s="993"/>
      <c r="J1020" s="993"/>
      <c r="K1020" s="993"/>
      <c r="L1020" s="993"/>
      <c r="M1020" s="993"/>
      <c r="N1020" s="993"/>
      <c r="O1020" s="993"/>
      <c r="P1020" s="993"/>
      <c r="Q1020" s="993"/>
      <c r="R1020" s="993"/>
      <c r="S1020" s="993"/>
      <c r="T1020" s="993"/>
      <c r="U1020" s="993"/>
      <c r="V1020" s="993"/>
      <c r="W1020" s="993"/>
      <c r="X1020" s="993"/>
      <c r="Y1020" s="993"/>
      <c r="Z1020" s="993"/>
      <c r="AA1020" s="993"/>
      <c r="AB1020" s="993"/>
      <c r="AC1020" s="993"/>
      <c r="AD1020" s="993"/>
      <c r="AE1020" s="993"/>
      <c r="AF1020" s="993"/>
      <c r="AG1020" s="993"/>
      <c r="AH1020" s="993"/>
      <c r="AI1020" s="993"/>
      <c r="AJ1020" s="993"/>
      <c r="AK1020" s="993"/>
    </row>
    <row r="1021" spans="1:38" ht="12.6" customHeight="1">
      <c r="A1021" s="1117" t="s">
        <v>671</v>
      </c>
      <c r="B1021" s="1117"/>
      <c r="C1021" s="16">
        <v>3</v>
      </c>
      <c r="D1021" s="993" t="s">
        <v>1314</v>
      </c>
      <c r="E1021" s="993"/>
      <c r="F1021" s="993"/>
      <c r="G1021" s="993"/>
      <c r="H1021" s="993"/>
      <c r="I1021" s="993"/>
      <c r="J1021" s="993"/>
      <c r="K1021" s="993"/>
      <c r="L1021" s="993"/>
      <c r="M1021" s="993"/>
      <c r="N1021" s="993"/>
      <c r="O1021" s="993"/>
      <c r="P1021" s="993"/>
      <c r="Q1021" s="993"/>
      <c r="R1021" s="993"/>
      <c r="S1021" s="993"/>
      <c r="T1021" s="993"/>
      <c r="U1021" s="993"/>
      <c r="V1021" s="993"/>
      <c r="W1021" s="993"/>
      <c r="X1021" s="993"/>
      <c r="Y1021" s="993"/>
      <c r="Z1021" s="993"/>
      <c r="AA1021" s="993"/>
      <c r="AB1021" s="993"/>
      <c r="AC1021" s="993"/>
      <c r="AD1021" s="993"/>
      <c r="AE1021" s="993"/>
      <c r="AF1021" s="993"/>
      <c r="AG1021" s="993"/>
      <c r="AH1021" s="993"/>
      <c r="AI1021" s="993"/>
      <c r="AJ1021" s="993"/>
      <c r="AK1021" s="993"/>
    </row>
    <row r="1022" spans="1:38" ht="12.6" customHeight="1">
      <c r="A1022" s="137"/>
      <c r="B1022" s="137"/>
      <c r="C1022" s="16"/>
      <c r="D1022" s="993"/>
      <c r="E1022" s="993"/>
      <c r="F1022" s="993"/>
      <c r="G1022" s="993"/>
      <c r="H1022" s="993"/>
      <c r="I1022" s="993"/>
      <c r="J1022" s="993"/>
      <c r="K1022" s="993"/>
      <c r="L1022" s="993"/>
      <c r="M1022" s="993"/>
      <c r="N1022" s="993"/>
      <c r="O1022" s="993"/>
      <c r="P1022" s="993"/>
      <c r="Q1022" s="993"/>
      <c r="R1022" s="993"/>
      <c r="S1022" s="993"/>
      <c r="T1022" s="993"/>
      <c r="U1022" s="993"/>
      <c r="V1022" s="993"/>
      <c r="W1022" s="993"/>
      <c r="X1022" s="993"/>
      <c r="Y1022" s="993"/>
      <c r="Z1022" s="993"/>
      <c r="AA1022" s="993"/>
      <c r="AB1022" s="993"/>
      <c r="AC1022" s="993"/>
      <c r="AD1022" s="993"/>
      <c r="AE1022" s="993"/>
      <c r="AF1022" s="993"/>
      <c r="AG1022" s="993"/>
      <c r="AH1022" s="993"/>
      <c r="AI1022" s="993"/>
      <c r="AJ1022" s="993"/>
      <c r="AK1022" s="993"/>
    </row>
    <row r="1023" spans="1:38" ht="12.6" customHeight="1">
      <c r="A1023" s="66"/>
      <c r="B1023" s="70"/>
      <c r="C1023" s="16"/>
      <c r="D1023" s="993"/>
      <c r="E1023" s="993"/>
      <c r="F1023" s="993"/>
      <c r="G1023" s="993"/>
      <c r="H1023" s="993"/>
      <c r="I1023" s="993"/>
      <c r="J1023" s="993"/>
      <c r="K1023" s="993"/>
      <c r="L1023" s="993"/>
      <c r="M1023" s="993"/>
      <c r="N1023" s="993"/>
      <c r="O1023" s="993"/>
      <c r="P1023" s="993"/>
      <c r="Q1023" s="993"/>
      <c r="R1023" s="993"/>
      <c r="S1023" s="993"/>
      <c r="T1023" s="993"/>
      <c r="U1023" s="993"/>
      <c r="V1023" s="993"/>
      <c r="W1023" s="993"/>
      <c r="X1023" s="993"/>
      <c r="Y1023" s="993"/>
      <c r="Z1023" s="993"/>
      <c r="AA1023" s="993"/>
      <c r="AB1023" s="993"/>
      <c r="AC1023" s="993"/>
      <c r="AD1023" s="993"/>
      <c r="AE1023" s="993"/>
      <c r="AF1023" s="993"/>
      <c r="AG1023" s="993"/>
      <c r="AH1023" s="993"/>
      <c r="AI1023" s="993"/>
      <c r="AJ1023" s="993"/>
      <c r="AK1023" s="993"/>
    </row>
    <row r="1024" spans="1:38" ht="12.6" customHeight="1">
      <c r="A1024" s="66"/>
      <c r="B1024" s="70"/>
      <c r="C1024" s="16"/>
      <c r="D1024" s="993"/>
      <c r="E1024" s="993"/>
      <c r="F1024" s="993"/>
      <c r="G1024" s="993"/>
      <c r="H1024" s="993"/>
      <c r="I1024" s="993"/>
      <c r="J1024" s="993"/>
      <c r="K1024" s="993"/>
      <c r="L1024" s="993"/>
      <c r="M1024" s="993"/>
      <c r="N1024" s="993"/>
      <c r="O1024" s="993"/>
      <c r="P1024" s="993"/>
      <c r="Q1024" s="993"/>
      <c r="R1024" s="993"/>
      <c r="S1024" s="993"/>
      <c r="T1024" s="993"/>
      <c r="U1024" s="993"/>
      <c r="V1024" s="993"/>
      <c r="W1024" s="993"/>
      <c r="X1024" s="993"/>
      <c r="Y1024" s="993"/>
      <c r="Z1024" s="993"/>
      <c r="AA1024" s="993"/>
      <c r="AB1024" s="993"/>
      <c r="AC1024" s="993"/>
      <c r="AD1024" s="993"/>
      <c r="AE1024" s="993"/>
      <c r="AF1024" s="993"/>
      <c r="AG1024" s="993"/>
      <c r="AH1024" s="993"/>
      <c r="AI1024" s="993"/>
      <c r="AJ1024" s="993"/>
      <c r="AK1024" s="993"/>
    </row>
    <row r="1025" spans="1:38" ht="12.6" customHeight="1">
      <c r="A1025" s="66"/>
      <c r="B1025" s="70"/>
      <c r="C1025" s="16"/>
      <c r="D1025" s="993"/>
      <c r="E1025" s="993"/>
      <c r="F1025" s="993"/>
      <c r="G1025" s="993"/>
      <c r="H1025" s="993"/>
      <c r="I1025" s="993"/>
      <c r="J1025" s="993"/>
      <c r="K1025" s="993"/>
      <c r="L1025" s="993"/>
      <c r="M1025" s="993"/>
      <c r="N1025" s="993"/>
      <c r="O1025" s="993"/>
      <c r="P1025" s="993"/>
      <c r="Q1025" s="993"/>
      <c r="R1025" s="993"/>
      <c r="S1025" s="993"/>
      <c r="T1025" s="993"/>
      <c r="U1025" s="993"/>
      <c r="V1025" s="993"/>
      <c r="W1025" s="993"/>
      <c r="X1025" s="993"/>
      <c r="Y1025" s="993"/>
      <c r="Z1025" s="993"/>
      <c r="AA1025" s="993"/>
      <c r="AB1025" s="993"/>
      <c r="AC1025" s="993"/>
      <c r="AD1025" s="993"/>
      <c r="AE1025" s="993"/>
      <c r="AF1025" s="993"/>
      <c r="AG1025" s="993"/>
      <c r="AH1025" s="993"/>
      <c r="AI1025" s="993"/>
      <c r="AJ1025" s="993"/>
      <c r="AK1025" s="993"/>
    </row>
    <row r="1026" spans="1:38" ht="12.6" customHeight="1">
      <c r="A1026" s="66"/>
      <c r="B1026" s="70"/>
      <c r="C1026" s="16"/>
      <c r="D1026" s="993"/>
      <c r="E1026" s="993"/>
      <c r="F1026" s="993"/>
      <c r="G1026" s="993"/>
      <c r="H1026" s="993"/>
      <c r="I1026" s="993"/>
      <c r="J1026" s="993"/>
      <c r="K1026" s="993"/>
      <c r="L1026" s="993"/>
      <c r="M1026" s="993"/>
      <c r="N1026" s="993"/>
      <c r="O1026" s="993"/>
      <c r="P1026" s="993"/>
      <c r="Q1026" s="993"/>
      <c r="R1026" s="993"/>
      <c r="S1026" s="993"/>
      <c r="T1026" s="993"/>
      <c r="U1026" s="993"/>
      <c r="V1026" s="993"/>
      <c r="W1026" s="993"/>
      <c r="X1026" s="993"/>
      <c r="Y1026" s="993"/>
      <c r="Z1026" s="993"/>
      <c r="AA1026" s="993"/>
      <c r="AB1026" s="993"/>
      <c r="AC1026" s="993"/>
      <c r="AD1026" s="993"/>
      <c r="AE1026" s="993"/>
      <c r="AF1026" s="993"/>
      <c r="AG1026" s="993"/>
      <c r="AH1026" s="993"/>
      <c r="AI1026" s="993"/>
      <c r="AJ1026" s="993"/>
      <c r="AK1026" s="993"/>
    </row>
    <row r="1027" spans="1:38" ht="12.6" customHeight="1">
      <c r="A1027" s="1117" t="s">
        <v>671</v>
      </c>
      <c r="B1027" s="1117"/>
      <c r="C1027" s="16">
        <v>4</v>
      </c>
      <c r="D1027" s="993" t="s">
        <v>1315</v>
      </c>
      <c r="E1027" s="993"/>
      <c r="F1027" s="993"/>
      <c r="G1027" s="993"/>
      <c r="H1027" s="993"/>
      <c r="I1027" s="993"/>
      <c r="J1027" s="993"/>
      <c r="K1027" s="993"/>
      <c r="L1027" s="993"/>
      <c r="M1027" s="993"/>
      <c r="N1027" s="993"/>
      <c r="O1027" s="993"/>
      <c r="P1027" s="993"/>
      <c r="Q1027" s="993"/>
      <c r="R1027" s="993"/>
      <c r="S1027" s="993"/>
      <c r="T1027" s="993"/>
      <c r="U1027" s="993"/>
      <c r="V1027" s="993"/>
      <c r="W1027" s="993"/>
      <c r="X1027" s="993"/>
      <c r="Y1027" s="993"/>
      <c r="Z1027" s="993"/>
      <c r="AA1027" s="993"/>
      <c r="AB1027" s="993"/>
      <c r="AC1027" s="993"/>
      <c r="AD1027" s="993"/>
      <c r="AE1027" s="993"/>
      <c r="AF1027" s="993"/>
      <c r="AG1027" s="993"/>
      <c r="AH1027" s="993"/>
      <c r="AI1027" s="993"/>
      <c r="AJ1027" s="993"/>
      <c r="AK1027" s="993"/>
    </row>
    <row r="1028" spans="1:38" s="754" customFormat="1" ht="12.6" customHeight="1">
      <c r="A1028" s="259"/>
      <c r="B1028" s="259"/>
      <c r="C1028" s="16"/>
      <c r="D1028" s="993"/>
      <c r="E1028" s="993"/>
      <c r="F1028" s="993"/>
      <c r="G1028" s="993"/>
      <c r="H1028" s="993"/>
      <c r="I1028" s="993"/>
      <c r="J1028" s="993"/>
      <c r="K1028" s="993"/>
      <c r="L1028" s="993"/>
      <c r="M1028" s="993"/>
      <c r="N1028" s="993"/>
      <c r="O1028" s="993"/>
      <c r="P1028" s="993"/>
      <c r="Q1028" s="993"/>
      <c r="R1028" s="993"/>
      <c r="S1028" s="993"/>
      <c r="T1028" s="993"/>
      <c r="U1028" s="993"/>
      <c r="V1028" s="993"/>
      <c r="W1028" s="993"/>
      <c r="X1028" s="993"/>
      <c r="Y1028" s="993"/>
      <c r="Z1028" s="993"/>
      <c r="AA1028" s="993"/>
      <c r="AB1028" s="993"/>
      <c r="AC1028" s="993"/>
      <c r="AD1028" s="993"/>
      <c r="AE1028" s="993"/>
      <c r="AF1028" s="993"/>
      <c r="AG1028" s="993"/>
      <c r="AH1028" s="993"/>
      <c r="AI1028" s="993"/>
      <c r="AJ1028" s="993"/>
      <c r="AK1028" s="993"/>
      <c r="AL1028" s="15"/>
    </row>
    <row r="1029" spans="1:38" ht="12.6" customHeight="1">
      <c r="A1029" s="66"/>
      <c r="B1029" s="70"/>
      <c r="C1029" s="16"/>
      <c r="D1029" s="993"/>
      <c r="E1029" s="993"/>
      <c r="F1029" s="993"/>
      <c r="G1029" s="993"/>
      <c r="H1029" s="993"/>
      <c r="I1029" s="993"/>
      <c r="J1029" s="993"/>
      <c r="K1029" s="993"/>
      <c r="L1029" s="993"/>
      <c r="M1029" s="993"/>
      <c r="N1029" s="993"/>
      <c r="O1029" s="993"/>
      <c r="P1029" s="993"/>
      <c r="Q1029" s="993"/>
      <c r="R1029" s="993"/>
      <c r="S1029" s="993"/>
      <c r="T1029" s="993"/>
      <c r="U1029" s="993"/>
      <c r="V1029" s="993"/>
      <c r="W1029" s="993"/>
      <c r="X1029" s="993"/>
      <c r="Y1029" s="993"/>
      <c r="Z1029" s="993"/>
      <c r="AA1029" s="993"/>
      <c r="AB1029" s="993"/>
      <c r="AC1029" s="993"/>
      <c r="AD1029" s="993"/>
      <c r="AE1029" s="993"/>
      <c r="AF1029" s="993"/>
      <c r="AG1029" s="993"/>
      <c r="AH1029" s="993"/>
      <c r="AI1029" s="993"/>
      <c r="AJ1029" s="993"/>
      <c r="AK1029" s="993"/>
    </row>
    <row r="1030" spans="1:38" ht="12.6" customHeight="1">
      <c r="A1030" s="1117" t="s">
        <v>671</v>
      </c>
      <c r="B1030" s="1117"/>
      <c r="C1030" s="16">
        <v>5</v>
      </c>
      <c r="D1030" s="993" t="s">
        <v>1556</v>
      </c>
      <c r="E1030" s="993"/>
      <c r="F1030" s="993"/>
      <c r="G1030" s="993"/>
      <c r="H1030" s="993"/>
      <c r="I1030" s="993"/>
      <c r="J1030" s="993"/>
      <c r="K1030" s="993"/>
      <c r="L1030" s="993"/>
      <c r="M1030" s="993"/>
      <c r="N1030" s="993"/>
      <c r="O1030" s="993"/>
      <c r="P1030" s="993"/>
      <c r="Q1030" s="993"/>
      <c r="R1030" s="993"/>
      <c r="S1030" s="993"/>
      <c r="T1030" s="993"/>
      <c r="U1030" s="993"/>
      <c r="V1030" s="993"/>
      <c r="W1030" s="993"/>
      <c r="X1030" s="993"/>
      <c r="Y1030" s="993"/>
      <c r="Z1030" s="993"/>
      <c r="AA1030" s="993"/>
      <c r="AB1030" s="993"/>
      <c r="AC1030" s="993"/>
      <c r="AD1030" s="993"/>
      <c r="AE1030" s="993"/>
      <c r="AF1030" s="993"/>
      <c r="AG1030" s="993"/>
      <c r="AH1030" s="993"/>
      <c r="AI1030" s="993"/>
      <c r="AJ1030" s="993"/>
      <c r="AK1030" s="993"/>
    </row>
    <row r="1031" spans="1:38" ht="12.6" customHeight="1">
      <c r="A1031" s="259"/>
      <c r="B1031" s="259"/>
      <c r="C1031" s="16"/>
      <c r="D1031" s="993"/>
      <c r="E1031" s="993"/>
      <c r="F1031" s="993"/>
      <c r="G1031" s="993"/>
      <c r="H1031" s="993"/>
      <c r="I1031" s="993"/>
      <c r="J1031" s="993"/>
      <c r="K1031" s="993"/>
      <c r="L1031" s="993"/>
      <c r="M1031" s="993"/>
      <c r="N1031" s="993"/>
      <c r="O1031" s="993"/>
      <c r="P1031" s="993"/>
      <c r="Q1031" s="993"/>
      <c r="R1031" s="993"/>
      <c r="S1031" s="993"/>
      <c r="T1031" s="993"/>
      <c r="U1031" s="993"/>
      <c r="V1031" s="993"/>
      <c r="W1031" s="993"/>
      <c r="X1031" s="993"/>
      <c r="Y1031" s="993"/>
      <c r="Z1031" s="993"/>
      <c r="AA1031" s="993"/>
      <c r="AB1031" s="993"/>
      <c r="AC1031" s="993"/>
      <c r="AD1031" s="993"/>
      <c r="AE1031" s="993"/>
      <c r="AF1031" s="993"/>
      <c r="AG1031" s="993"/>
      <c r="AH1031" s="993"/>
      <c r="AI1031" s="993"/>
      <c r="AJ1031" s="993"/>
      <c r="AK1031" s="993"/>
    </row>
    <row r="1032" spans="1:38" ht="12.6" customHeight="1">
      <c r="A1032" s="259"/>
      <c r="B1032" s="259"/>
      <c r="C1032" s="16"/>
      <c r="D1032" s="993"/>
      <c r="E1032" s="993"/>
      <c r="F1032" s="993"/>
      <c r="G1032" s="993"/>
      <c r="H1032" s="993"/>
      <c r="I1032" s="993"/>
      <c r="J1032" s="993"/>
      <c r="K1032" s="993"/>
      <c r="L1032" s="993"/>
      <c r="M1032" s="993"/>
      <c r="N1032" s="993"/>
      <c r="O1032" s="993"/>
      <c r="P1032" s="993"/>
      <c r="Q1032" s="993"/>
      <c r="R1032" s="993"/>
      <c r="S1032" s="993"/>
      <c r="T1032" s="993"/>
      <c r="U1032" s="993"/>
      <c r="V1032" s="993"/>
      <c r="W1032" s="993"/>
      <c r="X1032" s="993"/>
      <c r="Y1032" s="993"/>
      <c r="Z1032" s="993"/>
      <c r="AA1032" s="993"/>
      <c r="AB1032" s="993"/>
      <c r="AC1032" s="993"/>
      <c r="AD1032" s="993"/>
      <c r="AE1032" s="993"/>
      <c r="AF1032" s="993"/>
      <c r="AG1032" s="993"/>
      <c r="AH1032" s="993"/>
      <c r="AI1032" s="993"/>
      <c r="AJ1032" s="993"/>
      <c r="AK1032" s="993"/>
    </row>
    <row r="1033" spans="1:38" ht="12.6" customHeight="1">
      <c r="A1033" s="259"/>
      <c r="B1033" s="259"/>
      <c r="C1033" s="16"/>
      <c r="D1033" s="993"/>
      <c r="E1033" s="993"/>
      <c r="F1033" s="993"/>
      <c r="G1033" s="993"/>
      <c r="H1033" s="993"/>
      <c r="I1033" s="993"/>
      <c r="J1033" s="993"/>
      <c r="K1033" s="993"/>
      <c r="L1033" s="993"/>
      <c r="M1033" s="993"/>
      <c r="N1033" s="993"/>
      <c r="O1033" s="993"/>
      <c r="P1033" s="993"/>
      <c r="Q1033" s="993"/>
      <c r="R1033" s="993"/>
      <c r="S1033" s="993"/>
      <c r="T1033" s="993"/>
      <c r="U1033" s="993"/>
      <c r="V1033" s="993"/>
      <c r="W1033" s="993"/>
      <c r="X1033" s="993"/>
      <c r="Y1033" s="993"/>
      <c r="Z1033" s="993"/>
      <c r="AA1033" s="993"/>
      <c r="AB1033" s="993"/>
      <c r="AC1033" s="993"/>
      <c r="AD1033" s="993"/>
      <c r="AE1033" s="993"/>
      <c r="AF1033" s="993"/>
      <c r="AG1033" s="993"/>
      <c r="AH1033" s="993"/>
      <c r="AI1033" s="993"/>
      <c r="AJ1033" s="993"/>
      <c r="AK1033" s="993"/>
      <c r="AL1033" s="754"/>
    </row>
    <row r="1034" spans="1:38" ht="12.6" customHeight="1">
      <c r="A1034" s="66"/>
      <c r="B1034" s="70"/>
      <c r="C1034" s="16"/>
      <c r="D1034" s="993"/>
      <c r="E1034" s="993"/>
      <c r="F1034" s="993"/>
      <c r="G1034" s="993"/>
      <c r="H1034" s="993"/>
      <c r="I1034" s="993"/>
      <c r="J1034" s="993"/>
      <c r="K1034" s="993"/>
      <c r="L1034" s="993"/>
      <c r="M1034" s="993"/>
      <c r="N1034" s="993"/>
      <c r="O1034" s="993"/>
      <c r="P1034" s="993"/>
      <c r="Q1034" s="993"/>
      <c r="R1034" s="993"/>
      <c r="S1034" s="993"/>
      <c r="T1034" s="993"/>
      <c r="U1034" s="993"/>
      <c r="V1034" s="993"/>
      <c r="W1034" s="993"/>
      <c r="X1034" s="993"/>
      <c r="Y1034" s="993"/>
      <c r="Z1034" s="993"/>
      <c r="AA1034" s="993"/>
      <c r="AB1034" s="993"/>
      <c r="AC1034" s="993"/>
      <c r="AD1034" s="993"/>
      <c r="AE1034" s="993"/>
      <c r="AF1034" s="993"/>
      <c r="AG1034" s="993"/>
      <c r="AH1034" s="993"/>
      <c r="AI1034" s="993"/>
      <c r="AJ1034" s="993"/>
      <c r="AK1034" s="993"/>
    </row>
    <row r="1035" spans="1:38" ht="12.6" customHeight="1">
      <c r="A1035" s="1117" t="s">
        <v>671</v>
      </c>
      <c r="B1035" s="1117"/>
      <c r="C1035" s="16">
        <v>6</v>
      </c>
      <c r="D1035" s="993" t="s">
        <v>1316</v>
      </c>
      <c r="E1035" s="993"/>
      <c r="F1035" s="993"/>
      <c r="G1035" s="993"/>
      <c r="H1035" s="993"/>
      <c r="I1035" s="993"/>
      <c r="J1035" s="993"/>
      <c r="K1035" s="993"/>
      <c r="L1035" s="993"/>
      <c r="M1035" s="993"/>
      <c r="N1035" s="993"/>
      <c r="O1035" s="993"/>
      <c r="P1035" s="993"/>
      <c r="Q1035" s="993"/>
      <c r="R1035" s="993"/>
      <c r="S1035" s="993"/>
      <c r="T1035" s="993"/>
      <c r="U1035" s="993"/>
      <c r="V1035" s="993"/>
      <c r="W1035" s="993"/>
      <c r="X1035" s="993"/>
      <c r="Y1035" s="993"/>
      <c r="Z1035" s="993"/>
      <c r="AA1035" s="993"/>
      <c r="AB1035" s="993"/>
      <c r="AC1035" s="993"/>
      <c r="AD1035" s="993"/>
      <c r="AE1035" s="993"/>
      <c r="AF1035" s="993"/>
      <c r="AG1035" s="993"/>
      <c r="AH1035" s="993"/>
      <c r="AI1035" s="993"/>
      <c r="AJ1035" s="993"/>
      <c r="AK1035" s="993"/>
    </row>
    <row r="1036" spans="1:38" ht="12.6" customHeight="1">
      <c r="A1036" s="66"/>
      <c r="B1036" s="347"/>
      <c r="C1036" s="16"/>
      <c r="D1036" s="993"/>
      <c r="E1036" s="993"/>
      <c r="F1036" s="993"/>
      <c r="G1036" s="993"/>
      <c r="H1036" s="993"/>
      <c r="I1036" s="993"/>
      <c r="J1036" s="993"/>
      <c r="K1036" s="993"/>
      <c r="L1036" s="993"/>
      <c r="M1036" s="993"/>
      <c r="N1036" s="993"/>
      <c r="O1036" s="993"/>
      <c r="P1036" s="993"/>
      <c r="Q1036" s="993"/>
      <c r="R1036" s="993"/>
      <c r="S1036" s="993"/>
      <c r="T1036" s="993"/>
      <c r="U1036" s="993"/>
      <c r="V1036" s="993"/>
      <c r="W1036" s="993"/>
      <c r="X1036" s="993"/>
      <c r="Y1036" s="993"/>
      <c r="Z1036" s="993"/>
      <c r="AA1036" s="993"/>
      <c r="AB1036" s="993"/>
      <c r="AC1036" s="993"/>
      <c r="AD1036" s="993"/>
      <c r="AE1036" s="993"/>
      <c r="AF1036" s="993"/>
      <c r="AG1036" s="993"/>
      <c r="AH1036" s="993"/>
      <c r="AI1036" s="993"/>
      <c r="AJ1036" s="993"/>
      <c r="AK1036" s="993"/>
    </row>
    <row r="1037" spans="1:38" ht="12.6" customHeight="1">
      <c r="A1037" s="66"/>
      <c r="B1037" s="70"/>
      <c r="C1037" s="16"/>
      <c r="D1037" s="993"/>
      <c r="E1037" s="993"/>
      <c r="F1037" s="993"/>
      <c r="G1037" s="993"/>
      <c r="H1037" s="993"/>
      <c r="I1037" s="993"/>
      <c r="J1037" s="993"/>
      <c r="K1037" s="993"/>
      <c r="L1037" s="993"/>
      <c r="M1037" s="993"/>
      <c r="N1037" s="993"/>
      <c r="O1037" s="993"/>
      <c r="P1037" s="993"/>
      <c r="Q1037" s="993"/>
      <c r="R1037" s="993"/>
      <c r="S1037" s="993"/>
      <c r="T1037" s="993"/>
      <c r="U1037" s="993"/>
      <c r="V1037" s="993"/>
      <c r="W1037" s="993"/>
      <c r="X1037" s="993"/>
      <c r="Y1037" s="993"/>
      <c r="Z1037" s="993"/>
      <c r="AA1037" s="993"/>
      <c r="AB1037" s="993"/>
      <c r="AC1037" s="993"/>
      <c r="AD1037" s="993"/>
      <c r="AE1037" s="993"/>
      <c r="AF1037" s="993"/>
      <c r="AG1037" s="993"/>
      <c r="AH1037" s="993"/>
      <c r="AI1037" s="993"/>
      <c r="AJ1037" s="993"/>
      <c r="AK1037" s="993"/>
    </row>
    <row r="1038" spans="1:38" ht="12.6" customHeight="1">
      <c r="A1038" s="1117" t="s">
        <v>671</v>
      </c>
      <c r="B1038" s="1117"/>
      <c r="C1038" s="348">
        <v>7</v>
      </c>
      <c r="D1038" s="993" t="s">
        <v>1318</v>
      </c>
      <c r="E1038" s="993"/>
      <c r="F1038" s="993"/>
      <c r="G1038" s="993"/>
      <c r="H1038" s="993"/>
      <c r="I1038" s="993"/>
      <c r="J1038" s="993"/>
      <c r="K1038" s="993"/>
      <c r="L1038" s="993"/>
      <c r="M1038" s="993"/>
      <c r="N1038" s="993"/>
      <c r="O1038" s="993"/>
      <c r="P1038" s="993"/>
      <c r="Q1038" s="993"/>
      <c r="R1038" s="993"/>
      <c r="S1038" s="993"/>
      <c r="T1038" s="993"/>
      <c r="U1038" s="993"/>
      <c r="V1038" s="993"/>
      <c r="W1038" s="993"/>
      <c r="X1038" s="993"/>
      <c r="Y1038" s="993"/>
      <c r="Z1038" s="993"/>
      <c r="AA1038" s="993"/>
      <c r="AB1038" s="993"/>
      <c r="AC1038" s="993"/>
      <c r="AD1038" s="993"/>
      <c r="AE1038" s="993"/>
      <c r="AF1038" s="993"/>
      <c r="AG1038" s="993"/>
      <c r="AH1038" s="993"/>
      <c r="AI1038" s="993"/>
      <c r="AJ1038" s="993"/>
      <c r="AK1038" s="993"/>
      <c r="AL1038" s="36"/>
    </row>
    <row r="1039" spans="1:38" s="754" customFormat="1" ht="12.6" customHeight="1">
      <c r="A1039" s="259"/>
      <c r="B1039" s="259"/>
      <c r="C1039" s="349"/>
      <c r="D1039" s="993"/>
      <c r="E1039" s="993"/>
      <c r="F1039" s="993"/>
      <c r="G1039" s="993"/>
      <c r="H1039" s="993"/>
      <c r="I1039" s="993"/>
      <c r="J1039" s="993"/>
      <c r="K1039" s="993"/>
      <c r="L1039" s="993"/>
      <c r="M1039" s="993"/>
      <c r="N1039" s="993"/>
      <c r="O1039" s="993"/>
      <c r="P1039" s="993"/>
      <c r="Q1039" s="993"/>
      <c r="R1039" s="993"/>
      <c r="S1039" s="993"/>
      <c r="T1039" s="993"/>
      <c r="U1039" s="993"/>
      <c r="V1039" s="993"/>
      <c r="W1039" s="993"/>
      <c r="X1039" s="993"/>
      <c r="Y1039" s="993"/>
      <c r="Z1039" s="993"/>
      <c r="AA1039" s="993"/>
      <c r="AB1039" s="993"/>
      <c r="AC1039" s="993"/>
      <c r="AD1039" s="993"/>
      <c r="AE1039" s="993"/>
      <c r="AF1039" s="993"/>
      <c r="AG1039" s="993"/>
      <c r="AH1039" s="993"/>
      <c r="AI1039" s="993"/>
      <c r="AJ1039" s="993"/>
      <c r="AK1039" s="993"/>
      <c r="AL1039" s="15"/>
    </row>
    <row r="1040" spans="1:38" ht="12.6" customHeight="1">
      <c r="A1040" s="259"/>
      <c r="B1040" s="259"/>
      <c r="C1040" s="349"/>
      <c r="D1040" s="993"/>
      <c r="E1040" s="993"/>
      <c r="F1040" s="993"/>
      <c r="G1040" s="993"/>
      <c r="H1040" s="993"/>
      <c r="I1040" s="993"/>
      <c r="J1040" s="993"/>
      <c r="K1040" s="993"/>
      <c r="L1040" s="993"/>
      <c r="M1040" s="993"/>
      <c r="N1040" s="993"/>
      <c r="O1040" s="993"/>
      <c r="P1040" s="993"/>
      <c r="Q1040" s="993"/>
      <c r="R1040" s="993"/>
      <c r="S1040" s="993"/>
      <c r="T1040" s="993"/>
      <c r="U1040" s="993"/>
      <c r="V1040" s="993"/>
      <c r="W1040" s="993"/>
      <c r="X1040" s="993"/>
      <c r="Y1040" s="993"/>
      <c r="Z1040" s="993"/>
      <c r="AA1040" s="993"/>
      <c r="AB1040" s="993"/>
      <c r="AC1040" s="993"/>
      <c r="AD1040" s="993"/>
      <c r="AE1040" s="993"/>
      <c r="AF1040" s="993"/>
      <c r="AG1040" s="993"/>
      <c r="AH1040" s="993"/>
      <c r="AI1040" s="993"/>
      <c r="AJ1040" s="993"/>
      <c r="AK1040" s="993"/>
    </row>
    <row r="1041" spans="1:38" ht="12.6" customHeight="1">
      <c r="A1041" s="66"/>
      <c r="B1041" s="70"/>
      <c r="C1041" s="348"/>
      <c r="D1041" s="993"/>
      <c r="E1041" s="993"/>
      <c r="F1041" s="993"/>
      <c r="G1041" s="993"/>
      <c r="H1041" s="993"/>
      <c r="I1041" s="993"/>
      <c r="J1041" s="993"/>
      <c r="K1041" s="993"/>
      <c r="L1041" s="993"/>
      <c r="M1041" s="993"/>
      <c r="N1041" s="993"/>
      <c r="O1041" s="993"/>
      <c r="P1041" s="993"/>
      <c r="Q1041" s="993"/>
      <c r="R1041" s="993"/>
      <c r="S1041" s="993"/>
      <c r="T1041" s="993"/>
      <c r="U1041" s="993"/>
      <c r="V1041" s="993"/>
      <c r="W1041" s="993"/>
      <c r="X1041" s="993"/>
      <c r="Y1041" s="993"/>
      <c r="Z1041" s="993"/>
      <c r="AA1041" s="993"/>
      <c r="AB1041" s="993"/>
      <c r="AC1041" s="993"/>
      <c r="AD1041" s="993"/>
      <c r="AE1041" s="993"/>
      <c r="AF1041" s="993"/>
      <c r="AG1041" s="993"/>
      <c r="AH1041" s="993"/>
      <c r="AI1041" s="993"/>
      <c r="AJ1041" s="993"/>
      <c r="AK1041" s="993"/>
    </row>
    <row r="1042" spans="1:38" ht="12.6" customHeight="1">
      <c r="A1042" s="1117" t="s">
        <v>671</v>
      </c>
      <c r="B1042" s="1117"/>
      <c r="C1042" s="348">
        <v>8</v>
      </c>
      <c r="D1042" s="993" t="s">
        <v>1577</v>
      </c>
      <c r="E1042" s="993"/>
      <c r="F1042" s="993"/>
      <c r="G1042" s="993"/>
      <c r="H1042" s="993"/>
      <c r="I1042" s="993"/>
      <c r="J1042" s="993"/>
      <c r="K1042" s="993"/>
      <c r="L1042" s="993"/>
      <c r="M1042" s="993"/>
      <c r="N1042" s="993"/>
      <c r="O1042" s="993"/>
      <c r="P1042" s="993"/>
      <c r="Q1042" s="993"/>
      <c r="R1042" s="993"/>
      <c r="S1042" s="993"/>
      <c r="T1042" s="993"/>
      <c r="U1042" s="993"/>
      <c r="V1042" s="993"/>
      <c r="W1042" s="993"/>
      <c r="X1042" s="993"/>
      <c r="Y1042" s="993"/>
      <c r="Z1042" s="993"/>
      <c r="AA1042" s="993"/>
      <c r="AB1042" s="993"/>
      <c r="AC1042" s="993"/>
      <c r="AD1042" s="993"/>
      <c r="AE1042" s="993"/>
      <c r="AF1042" s="993"/>
      <c r="AG1042" s="993"/>
      <c r="AH1042" s="993"/>
      <c r="AI1042" s="993"/>
      <c r="AJ1042" s="993"/>
      <c r="AK1042" s="993"/>
    </row>
    <row r="1043" spans="1:38" ht="12.6" customHeight="1">
      <c r="A1043" s="259"/>
      <c r="B1043" s="259"/>
      <c r="C1043" s="348"/>
      <c r="D1043" s="993"/>
      <c r="E1043" s="993"/>
      <c r="F1043" s="993"/>
      <c r="G1043" s="993"/>
      <c r="H1043" s="993"/>
      <c r="I1043" s="993"/>
      <c r="J1043" s="993"/>
      <c r="K1043" s="993"/>
      <c r="L1043" s="993"/>
      <c r="M1043" s="993"/>
      <c r="N1043" s="993"/>
      <c r="O1043" s="993"/>
      <c r="P1043" s="993"/>
      <c r="Q1043" s="993"/>
      <c r="R1043" s="993"/>
      <c r="S1043" s="993"/>
      <c r="T1043" s="993"/>
      <c r="U1043" s="993"/>
      <c r="V1043" s="993"/>
      <c r="W1043" s="993"/>
      <c r="X1043" s="993"/>
      <c r="Y1043" s="993"/>
      <c r="Z1043" s="993"/>
      <c r="AA1043" s="993"/>
      <c r="AB1043" s="993"/>
      <c r="AC1043" s="993"/>
      <c r="AD1043" s="993"/>
      <c r="AE1043" s="993"/>
      <c r="AF1043" s="993"/>
      <c r="AG1043" s="993"/>
      <c r="AH1043" s="993"/>
      <c r="AI1043" s="993"/>
      <c r="AJ1043" s="993"/>
      <c r="AK1043" s="993"/>
    </row>
    <row r="1044" spans="1:38" ht="12.6" customHeight="1">
      <c r="A1044" s="259"/>
      <c r="B1044" s="259"/>
      <c r="C1044" s="348"/>
      <c r="D1044" s="993"/>
      <c r="E1044" s="993"/>
      <c r="F1044" s="993"/>
      <c r="G1044" s="993"/>
      <c r="H1044" s="993"/>
      <c r="I1044" s="993"/>
      <c r="J1044" s="993"/>
      <c r="K1044" s="993"/>
      <c r="L1044" s="993"/>
      <c r="M1044" s="993"/>
      <c r="N1044" s="993"/>
      <c r="O1044" s="993"/>
      <c r="P1044" s="993"/>
      <c r="Q1044" s="993"/>
      <c r="R1044" s="993"/>
      <c r="S1044" s="993"/>
      <c r="T1044" s="993"/>
      <c r="U1044" s="993"/>
      <c r="V1044" s="993"/>
      <c r="W1044" s="993"/>
      <c r="X1044" s="993"/>
      <c r="Y1044" s="993"/>
      <c r="Z1044" s="993"/>
      <c r="AA1044" s="993"/>
      <c r="AB1044" s="993"/>
      <c r="AC1044" s="993"/>
      <c r="AD1044" s="993"/>
      <c r="AE1044" s="993"/>
      <c r="AF1044" s="993"/>
      <c r="AG1044" s="993"/>
      <c r="AH1044" s="993"/>
      <c r="AI1044" s="993"/>
      <c r="AJ1044" s="993"/>
      <c r="AK1044" s="993"/>
      <c r="AL1044" s="754"/>
    </row>
    <row r="1045" spans="1:38" ht="15" customHeight="1">
      <c r="A1045" s="66"/>
      <c r="B1045" s="70"/>
      <c r="C1045" s="348"/>
      <c r="D1045" s="993"/>
      <c r="E1045" s="993"/>
      <c r="F1045" s="993"/>
      <c r="G1045" s="993"/>
      <c r="H1045" s="993"/>
      <c r="I1045" s="993"/>
      <c r="J1045" s="993"/>
      <c r="K1045" s="993"/>
      <c r="L1045" s="993"/>
      <c r="M1045" s="993"/>
      <c r="N1045" s="993"/>
      <c r="O1045" s="993"/>
      <c r="P1045" s="993"/>
      <c r="Q1045" s="993"/>
      <c r="R1045" s="993"/>
      <c r="S1045" s="993"/>
      <c r="T1045" s="993"/>
      <c r="U1045" s="993"/>
      <c r="V1045" s="993"/>
      <c r="W1045" s="993"/>
      <c r="X1045" s="993"/>
      <c r="Y1045" s="993"/>
      <c r="Z1045" s="993"/>
      <c r="AA1045" s="993"/>
      <c r="AB1045" s="993"/>
      <c r="AC1045" s="993"/>
      <c r="AD1045" s="993"/>
      <c r="AE1045" s="993"/>
      <c r="AF1045" s="993"/>
      <c r="AG1045" s="993"/>
      <c r="AH1045" s="993"/>
      <c r="AI1045" s="993"/>
      <c r="AJ1045" s="993"/>
      <c r="AK1045" s="993"/>
    </row>
    <row r="1046" spans="1:38" ht="15" customHeight="1">
      <c r="A1046" s="1117" t="s">
        <v>671</v>
      </c>
      <c r="B1046" s="1117"/>
      <c r="C1046" s="348">
        <v>9</v>
      </c>
      <c r="D1046" s="993" t="s">
        <v>1317</v>
      </c>
      <c r="E1046" s="993"/>
      <c r="F1046" s="993"/>
      <c r="G1046" s="993"/>
      <c r="H1046" s="993"/>
      <c r="I1046" s="993"/>
      <c r="J1046" s="993"/>
      <c r="K1046" s="993"/>
      <c r="L1046" s="993"/>
      <c r="M1046" s="993"/>
      <c r="N1046" s="993"/>
      <c r="O1046" s="993"/>
      <c r="P1046" s="993"/>
      <c r="Q1046" s="993"/>
      <c r="R1046" s="993"/>
      <c r="S1046" s="993"/>
      <c r="T1046" s="993"/>
      <c r="U1046" s="993"/>
      <c r="V1046" s="993"/>
      <c r="W1046" s="993"/>
      <c r="X1046" s="993"/>
      <c r="Y1046" s="993"/>
      <c r="Z1046" s="993"/>
      <c r="AA1046" s="993"/>
      <c r="AB1046" s="993"/>
      <c r="AC1046" s="993"/>
      <c r="AD1046" s="993"/>
      <c r="AE1046" s="993"/>
      <c r="AF1046" s="993"/>
      <c r="AG1046" s="993"/>
      <c r="AH1046" s="993"/>
      <c r="AI1046" s="993"/>
      <c r="AJ1046" s="993"/>
      <c r="AK1046" s="993"/>
    </row>
    <row r="1047" spans="1:38" ht="15" customHeight="1">
      <c r="A1047" s="66"/>
      <c r="B1047" s="70"/>
      <c r="C1047" s="348"/>
      <c r="D1047" s="993"/>
      <c r="E1047" s="993"/>
      <c r="F1047" s="993"/>
      <c r="G1047" s="993"/>
      <c r="H1047" s="993"/>
      <c r="I1047" s="993"/>
      <c r="J1047" s="993"/>
      <c r="K1047" s="993"/>
      <c r="L1047" s="993"/>
      <c r="M1047" s="993"/>
      <c r="N1047" s="993"/>
      <c r="O1047" s="993"/>
      <c r="P1047" s="993"/>
      <c r="Q1047" s="993"/>
      <c r="R1047" s="993"/>
      <c r="S1047" s="993"/>
      <c r="T1047" s="993"/>
      <c r="U1047" s="993"/>
      <c r="V1047" s="993"/>
      <c r="W1047" s="993"/>
      <c r="X1047" s="993"/>
      <c r="Y1047" s="993"/>
      <c r="Z1047" s="993"/>
      <c r="AA1047" s="993"/>
      <c r="AB1047" s="993"/>
      <c r="AC1047" s="993"/>
      <c r="AD1047" s="993"/>
      <c r="AE1047" s="993"/>
      <c r="AF1047" s="993"/>
      <c r="AG1047" s="993"/>
      <c r="AH1047" s="993"/>
      <c r="AI1047" s="993"/>
      <c r="AJ1047" s="993"/>
      <c r="AK1047" s="993"/>
    </row>
    <row r="1048" spans="1:38" ht="15" hidden="1" customHeight="1">
      <c r="D1048" s="993"/>
      <c r="E1048" s="993"/>
      <c r="F1048" s="993"/>
      <c r="G1048" s="993"/>
      <c r="H1048" s="993"/>
      <c r="I1048" s="993"/>
      <c r="J1048" s="993"/>
      <c r="K1048" s="993"/>
      <c r="L1048" s="993"/>
      <c r="M1048" s="993"/>
      <c r="N1048" s="993"/>
      <c r="O1048" s="993"/>
      <c r="P1048" s="993"/>
      <c r="Q1048" s="993"/>
      <c r="R1048" s="993"/>
      <c r="S1048" s="993"/>
      <c r="T1048" s="993"/>
      <c r="U1048" s="993"/>
      <c r="V1048" s="993"/>
      <c r="W1048" s="993"/>
      <c r="X1048" s="993"/>
      <c r="Y1048" s="993"/>
      <c r="Z1048" s="993"/>
      <c r="AA1048" s="993"/>
      <c r="AB1048" s="993"/>
      <c r="AC1048" s="993"/>
      <c r="AD1048" s="993"/>
      <c r="AE1048" s="993"/>
      <c r="AF1048" s="993"/>
      <c r="AG1048" s="993"/>
      <c r="AH1048" s="993"/>
      <c r="AI1048" s="993"/>
      <c r="AJ1048" s="993"/>
      <c r="AK1048" s="993"/>
    </row>
    <row r="1049" spans="1:38" ht="15" hidden="1" customHeight="1"/>
    <row r="1050" spans="1:38" ht="0" hidden="1" customHeight="1"/>
    <row r="1051" spans="1:38" ht="0" hidden="1" customHeight="1"/>
    <row r="1052" spans="1:38" ht="0" hidden="1" customHeight="1"/>
    <row r="1053" spans="1:38" ht="0" hidden="1" customHeight="1"/>
    <row r="1054" spans="1:38" ht="0" hidden="1" customHeight="1"/>
  </sheetData>
  <sheetProtection password="E2FF"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5">
    <mergeCell ref="AE686:AI686"/>
    <mergeCell ref="AE687:AI687"/>
    <mergeCell ref="AE689:AI689"/>
    <mergeCell ref="AE690:AI690"/>
    <mergeCell ref="B489:P491"/>
    <mergeCell ref="Q490:R491"/>
    <mergeCell ref="S490:AK491"/>
    <mergeCell ref="I393:AE393"/>
    <mergeCell ref="J180:K180"/>
    <mergeCell ref="M180:N180"/>
    <mergeCell ref="D1009:AK1014"/>
    <mergeCell ref="D1015:AK1020"/>
    <mergeCell ref="D1021:AK1026"/>
    <mergeCell ref="D1027:AK1029"/>
    <mergeCell ref="D1030:AK1034"/>
    <mergeCell ref="D1035:AK1037"/>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D1042:AK1045"/>
    <mergeCell ref="D1046:AK1048"/>
    <mergeCell ref="M27:Q27"/>
    <mergeCell ref="Q360:AG360"/>
    <mergeCell ref="AG374:AH374"/>
    <mergeCell ref="V377:W377"/>
    <mergeCell ref="AF406:AH406"/>
    <mergeCell ref="R183:S183"/>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J174:Z174"/>
    <mergeCell ref="AG672:AH672"/>
    <mergeCell ref="Z667:AK667"/>
    <mergeCell ref="AA671:AK671"/>
    <mergeCell ref="Z669:AK669"/>
    <mergeCell ref="Z658:AK658"/>
    <mergeCell ref="BA617:BE617"/>
    <mergeCell ref="BA600:BE600"/>
    <mergeCell ref="BA590:BE590"/>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AI730:AK730"/>
    <mergeCell ref="AI716:AK716"/>
    <mergeCell ref="A1042:B1042"/>
    <mergeCell ref="G729:J729"/>
    <mergeCell ref="G730:J730"/>
    <mergeCell ref="U712:X712"/>
    <mergeCell ref="U713:X713"/>
    <mergeCell ref="U714:X714"/>
    <mergeCell ref="G714:J714"/>
    <mergeCell ref="G724:J724"/>
    <mergeCell ref="U715:X715"/>
    <mergeCell ref="A1035:B1035"/>
    <mergeCell ref="A1046:B1046"/>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38:AK1041"/>
    <mergeCell ref="O774:S774"/>
    <mergeCell ref="W691:AK691"/>
    <mergeCell ref="G725:J725"/>
    <mergeCell ref="G726:J726"/>
    <mergeCell ref="G727:J727"/>
    <mergeCell ref="U723:X723"/>
    <mergeCell ref="AD713:AH713"/>
    <mergeCell ref="Y711:AC711"/>
    <mergeCell ref="U722:X722"/>
    <mergeCell ref="AD722:AH722"/>
    <mergeCell ref="AD721:AH721"/>
    <mergeCell ref="AD717:AH717"/>
    <mergeCell ref="Y713:AC713"/>
    <mergeCell ref="B1004:AK1004"/>
    <mergeCell ref="B1002:AK1003"/>
    <mergeCell ref="AA983:AB983"/>
    <mergeCell ref="AD983:AK984"/>
    <mergeCell ref="D983:Y987"/>
    <mergeCell ref="AD719:AH719"/>
    <mergeCell ref="AD730:AH730"/>
    <mergeCell ref="AD724:AH724"/>
    <mergeCell ref="G717:J717"/>
    <mergeCell ref="G718:J718"/>
    <mergeCell ref="P712:T712"/>
    <mergeCell ref="B713:F713"/>
    <mergeCell ref="E698:AK698"/>
    <mergeCell ref="Y716:AC716"/>
    <mergeCell ref="G721:J721"/>
    <mergeCell ref="G715:J715"/>
    <mergeCell ref="AD718:AH718"/>
    <mergeCell ref="Y721:AC721"/>
    <mergeCell ref="U720:X720"/>
    <mergeCell ref="Y715:AC715"/>
    <mergeCell ref="BF618:BJ618"/>
    <mergeCell ref="A1038:B1038"/>
    <mergeCell ref="AD720:AH720"/>
    <mergeCell ref="AI717:AK717"/>
    <mergeCell ref="AD723:AH723"/>
    <mergeCell ref="AI720:AK720"/>
    <mergeCell ref="U718:X718"/>
    <mergeCell ref="AI718:AK718"/>
    <mergeCell ref="X997:AC997"/>
    <mergeCell ref="X998:AC998"/>
    <mergeCell ref="AI722:AK722"/>
    <mergeCell ref="AE922:AK922"/>
    <mergeCell ref="AE923:AK923"/>
    <mergeCell ref="AA910:AF910"/>
    <mergeCell ref="Y722:AC722"/>
    <mergeCell ref="U721:X721"/>
    <mergeCell ref="B947:K947"/>
    <mergeCell ref="M929:S929"/>
    <mergeCell ref="L946:U946"/>
    <mergeCell ref="L947:U947"/>
    <mergeCell ref="M933:S933"/>
    <mergeCell ref="B723:F723"/>
    <mergeCell ref="B719:F719"/>
    <mergeCell ref="B717:F717"/>
    <mergeCell ref="K717:O717"/>
    <mergeCell ref="G722:J722"/>
    <mergeCell ref="B722:F722"/>
    <mergeCell ref="P721:T721"/>
    <mergeCell ref="U717:X717"/>
    <mergeCell ref="P796:Y796"/>
    <mergeCell ref="Z798:AE798"/>
    <mergeCell ref="AB892:AE892"/>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678:L678"/>
    <mergeCell ref="G674:R674"/>
    <mergeCell ref="BA626:BE626"/>
    <mergeCell ref="Z660:AK660"/>
    <mergeCell ref="G666:R666"/>
    <mergeCell ref="BA620:BE620"/>
    <mergeCell ref="BA618:BE618"/>
    <mergeCell ref="BA623:BE623"/>
    <mergeCell ref="G658:R658"/>
    <mergeCell ref="BF633:BJ633"/>
    <mergeCell ref="BK618:BO618"/>
    <mergeCell ref="BF628:BJ62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BZ627:CD627"/>
    <mergeCell ref="BP633:BT633"/>
    <mergeCell ref="BU633:BY633"/>
    <mergeCell ref="BF621:BJ621"/>
    <mergeCell ref="BK621:BO621"/>
    <mergeCell ref="CO613:CS613"/>
    <mergeCell ref="CY613:DC613"/>
    <mergeCell ref="BU631:BY631"/>
    <mergeCell ref="BF631:BJ631"/>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T612:CX612"/>
    <mergeCell ref="CY610:DC610"/>
    <mergeCell ref="DD610:DH610"/>
    <mergeCell ref="CY611:DC611"/>
    <mergeCell ref="DD611:DH611"/>
    <mergeCell ref="CE612:CI612"/>
    <mergeCell ref="CJ612:CN612"/>
    <mergeCell ref="BZ618:CD618"/>
    <mergeCell ref="BU618:BY618"/>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J606:CN606"/>
    <mergeCell ref="CO606:CS606"/>
    <mergeCell ref="CT606:CX606"/>
    <mergeCell ref="CY606:DC606"/>
    <mergeCell ref="CE606:CI606"/>
    <mergeCell ref="CT605:CX605"/>
    <mergeCell ref="CY609:DC609"/>
    <mergeCell ref="CO604:CS604"/>
    <mergeCell ref="CT604:CX604"/>
    <mergeCell ref="CY601:DC601"/>
    <mergeCell ref="DD601:DH601"/>
    <mergeCell ref="CE600:CI600"/>
    <mergeCell ref="CJ600:CN600"/>
    <mergeCell ref="CE601:CI601"/>
    <mergeCell ref="CJ601:CN601"/>
    <mergeCell ref="CO601:CS601"/>
    <mergeCell ref="CT601:CX601"/>
    <mergeCell ref="CO600:CS600"/>
    <mergeCell ref="CY602:DC602"/>
    <mergeCell ref="DD602:DH602"/>
    <mergeCell ref="CY603:DC603"/>
    <mergeCell ref="DD603:DH603"/>
    <mergeCell ref="CT600:CX600"/>
    <mergeCell ref="CE602:CI602"/>
    <mergeCell ref="CJ602:CN602"/>
    <mergeCell ref="CO602:CS602"/>
    <mergeCell ref="CT602:CX602"/>
    <mergeCell ref="CY597:DC597"/>
    <mergeCell ref="DD597:DH597"/>
    <mergeCell ref="CE596:CI596"/>
    <mergeCell ref="CJ596:CN596"/>
    <mergeCell ref="CE597:CI597"/>
    <mergeCell ref="CJ597:CN597"/>
    <mergeCell ref="CO597:CS597"/>
    <mergeCell ref="CT597:CX597"/>
    <mergeCell ref="CO596:CS596"/>
    <mergeCell ref="CT596:CX596"/>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CO588:CS588"/>
    <mergeCell ref="CJ590:CN590"/>
    <mergeCell ref="CO590:CS590"/>
    <mergeCell ref="CE590:CI590"/>
    <mergeCell ref="CT588:CX588"/>
    <mergeCell ref="CY593:DC593"/>
    <mergeCell ref="DD593:DH593"/>
    <mergeCell ref="CE592:CI592"/>
    <mergeCell ref="BF624:BJ624"/>
    <mergeCell ref="BK628:BO628"/>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H335:M335"/>
    <mergeCell ref="BF617:BJ617"/>
    <mergeCell ref="BA619:BE619"/>
    <mergeCell ref="BF619:BJ619"/>
    <mergeCell ref="BP627:BT627"/>
    <mergeCell ref="BF623:BJ623"/>
    <mergeCell ref="BK625:BO625"/>
    <mergeCell ref="BA625:BE625"/>
    <mergeCell ref="BA624:BE624"/>
    <mergeCell ref="BK631:BO631"/>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BU625:BY625"/>
    <mergeCell ref="AI712:AK712"/>
    <mergeCell ref="BF626:BJ626"/>
    <mergeCell ref="BK626:BO626"/>
    <mergeCell ref="BP626:BT626"/>
    <mergeCell ref="G720:J720"/>
    <mergeCell ref="K720:O720"/>
    <mergeCell ref="B715:F715"/>
    <mergeCell ref="BU626:BY626"/>
    <mergeCell ref="BF625:BJ625"/>
    <mergeCell ref="BP624:BT624"/>
    <mergeCell ref="BK623:BO623"/>
    <mergeCell ref="BP623:BT623"/>
    <mergeCell ref="B705:F708"/>
    <mergeCell ref="B716:F716"/>
    <mergeCell ref="K715:O715"/>
    <mergeCell ref="K716:O716"/>
    <mergeCell ref="K710:O710"/>
    <mergeCell ref="P711:T711"/>
    <mergeCell ref="G710:J710"/>
    <mergeCell ref="P709:T709"/>
    <mergeCell ref="Y718:AC718"/>
    <mergeCell ref="B711:F711"/>
    <mergeCell ref="B712:F712"/>
    <mergeCell ref="Y712:AC712"/>
    <mergeCell ref="U711:X711"/>
    <mergeCell ref="BP625:BT625"/>
    <mergeCell ref="BK624:BO624"/>
    <mergeCell ref="G659:R659"/>
    <mergeCell ref="P662:R662"/>
    <mergeCell ref="Z635:AK635"/>
    <mergeCell ref="B631:AF631"/>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T774:X774"/>
    <mergeCell ref="Y774:AC774"/>
    <mergeCell ref="J775:N775"/>
    <mergeCell ref="O775:S775"/>
    <mergeCell ref="U805:X805"/>
    <mergeCell ref="Q807:T807"/>
    <mergeCell ref="U807:X807"/>
    <mergeCell ref="M806:P806"/>
    <mergeCell ref="Q806:T806"/>
    <mergeCell ref="Y726:AC726"/>
    <mergeCell ref="K724:O724"/>
    <mergeCell ref="P723:T723"/>
    <mergeCell ref="C810:H810"/>
    <mergeCell ref="C805:H805"/>
    <mergeCell ref="C806:H806"/>
    <mergeCell ref="B721:F721"/>
    <mergeCell ref="O772:S772"/>
    <mergeCell ref="T772:X772"/>
    <mergeCell ref="Y772:AC772"/>
    <mergeCell ref="J773:N773"/>
    <mergeCell ref="O773:S773"/>
    <mergeCell ref="Y773:AC773"/>
    <mergeCell ref="Y775:AC775"/>
    <mergeCell ref="T773:X773"/>
    <mergeCell ref="J770:N770"/>
    <mergeCell ref="O770:S770"/>
    <mergeCell ref="T770:X770"/>
    <mergeCell ref="Y770:AC770"/>
    <mergeCell ref="J771:N771"/>
    <mergeCell ref="O771:S771"/>
    <mergeCell ref="T771:X771"/>
    <mergeCell ref="Y771:AC771"/>
    <mergeCell ref="BU635:BY635"/>
    <mergeCell ref="BF635:BJ635"/>
    <mergeCell ref="BK635:BO635"/>
    <mergeCell ref="BP635:BT635"/>
    <mergeCell ref="G654:L654"/>
    <mergeCell ref="G650:R650"/>
    <mergeCell ref="U728:X728"/>
    <mergeCell ref="B724:F724"/>
    <mergeCell ref="AI719:AK719"/>
    <mergeCell ref="AI714:AK714"/>
    <mergeCell ref="AI710:AK710"/>
    <mergeCell ref="AA902:AF902"/>
    <mergeCell ref="Y811:AB811"/>
    <mergeCell ref="AI731:AK731"/>
    <mergeCell ref="Y724:AC724"/>
    <mergeCell ref="Y781:AC781"/>
    <mergeCell ref="AC806:AF806"/>
    <mergeCell ref="Y812:AB812"/>
    <mergeCell ref="Y810:AB810"/>
    <mergeCell ref="U810:X810"/>
    <mergeCell ref="M803:P804"/>
    <mergeCell ref="Q803:T804"/>
    <mergeCell ref="Z789:AE789"/>
    <mergeCell ref="Z793:AE793"/>
    <mergeCell ref="Z797:AE797"/>
    <mergeCell ref="Y805:AB805"/>
    <mergeCell ref="AC805:AF805"/>
    <mergeCell ref="M810:P810"/>
    <mergeCell ref="M811:P811"/>
    <mergeCell ref="B714:F714"/>
    <mergeCell ref="K714:O714"/>
    <mergeCell ref="P714:T714"/>
    <mergeCell ref="AA897:AF897"/>
    <mergeCell ref="AC870:AH870"/>
    <mergeCell ref="U899:Z899"/>
    <mergeCell ref="AA898:AF898"/>
    <mergeCell ref="AA895:AF895"/>
    <mergeCell ref="K721:O721"/>
    <mergeCell ref="Y723:AC723"/>
    <mergeCell ref="U897:Z897"/>
    <mergeCell ref="AA899:AF899"/>
    <mergeCell ref="A885:AL886"/>
    <mergeCell ref="K727:O727"/>
    <mergeCell ref="Y803:AB804"/>
    <mergeCell ref="G719:J719"/>
    <mergeCell ref="P718:T718"/>
    <mergeCell ref="U808:X808"/>
    <mergeCell ref="Y808:AB808"/>
    <mergeCell ref="K726:O726"/>
    <mergeCell ref="P726:T726"/>
    <mergeCell ref="G723:J723"/>
    <mergeCell ref="M809:P809"/>
    <mergeCell ref="M839:V839"/>
    <mergeCell ref="W849:AC849"/>
    <mergeCell ref="Q810:T810"/>
    <mergeCell ref="M805:P805"/>
    <mergeCell ref="Q809:T809"/>
    <mergeCell ref="P720:T720"/>
    <mergeCell ref="K719:O719"/>
    <mergeCell ref="B720:F720"/>
    <mergeCell ref="AD727:AH727"/>
    <mergeCell ref="K723:O723"/>
    <mergeCell ref="Y725:AC725"/>
    <mergeCell ref="P724:T724"/>
    <mergeCell ref="AH197:AI197"/>
    <mergeCell ref="U719:X719"/>
    <mergeCell ref="U705:X708"/>
    <mergeCell ref="AI705:AK708"/>
    <mergeCell ref="Y710:AC710"/>
    <mergeCell ref="Y709:AC709"/>
    <mergeCell ref="U710:X710"/>
    <mergeCell ref="U709:X709"/>
    <mergeCell ref="AI715:AK715"/>
    <mergeCell ref="AD711:AH711"/>
    <mergeCell ref="AD712:AH712"/>
    <mergeCell ref="AD709:AH709"/>
    <mergeCell ref="P715:T715"/>
    <mergeCell ref="K713:O713"/>
    <mergeCell ref="AD715:AH715"/>
    <mergeCell ref="P717:T717"/>
    <mergeCell ref="P719:T719"/>
    <mergeCell ref="AI709:AK709"/>
    <mergeCell ref="AI713:AK713"/>
    <mergeCell ref="AI223:AJ223"/>
    <mergeCell ref="AA233:AK233"/>
    <mergeCell ref="AF238:AK238"/>
    <mergeCell ref="G662:L662"/>
    <mergeCell ref="W456:Y456"/>
    <mergeCell ref="H315:R315"/>
    <mergeCell ref="P340:AE340"/>
    <mergeCell ref="K712:O712"/>
    <mergeCell ref="P713:T713"/>
    <mergeCell ref="K711:O711"/>
    <mergeCell ref="G712:J712"/>
    <mergeCell ref="G713:J713"/>
    <mergeCell ref="K718:O718"/>
    <mergeCell ref="A1030:B1030"/>
    <mergeCell ref="A1005:AL1005"/>
    <mergeCell ref="A1027:B1027"/>
    <mergeCell ref="A1021:B1021"/>
    <mergeCell ref="A1015:B1015"/>
    <mergeCell ref="A1009:B1009"/>
    <mergeCell ref="AD994:AK994"/>
    <mergeCell ref="O159:T159"/>
    <mergeCell ref="O156:AH156"/>
    <mergeCell ref="O157:X157"/>
    <mergeCell ref="O158:R158"/>
    <mergeCell ref="W159:X159"/>
    <mergeCell ref="P204:U204"/>
    <mergeCell ref="Z231:AE231"/>
    <mergeCell ref="A217:AL218"/>
    <mergeCell ref="D204:M204"/>
    <mergeCell ref="U178:V178"/>
    <mergeCell ref="U231:W231"/>
    <mergeCell ref="I187:AE187"/>
    <mergeCell ref="AC229:AE229"/>
    <mergeCell ref="M233:T233"/>
    <mergeCell ref="M230:AE230"/>
    <mergeCell ref="M228:AE228"/>
    <mergeCell ref="N193:AE194"/>
    <mergeCell ref="AC240:AE240"/>
    <mergeCell ref="M241:AE241"/>
    <mergeCell ref="M238:AE238"/>
    <mergeCell ref="M229:T229"/>
    <mergeCell ref="U242:W242"/>
    <mergeCell ref="M234:AE234"/>
    <mergeCell ref="M231:R231"/>
    <mergeCell ref="W240:X240"/>
    <mergeCell ref="D994:AC994"/>
    <mergeCell ref="W845:AC845"/>
    <mergeCell ref="U903:Z903"/>
    <mergeCell ref="AA901:AF901"/>
    <mergeCell ref="U907:Z907"/>
    <mergeCell ref="U890:Z892"/>
    <mergeCell ref="AA968:AB968"/>
    <mergeCell ref="D968:Y969"/>
    <mergeCell ref="Z875:AE875"/>
    <mergeCell ref="U912:Z912"/>
    <mergeCell ref="B953:AC953"/>
    <mergeCell ref="L950:U950"/>
    <mergeCell ref="B951:K951"/>
    <mergeCell ref="AD962:AK965"/>
    <mergeCell ref="D962:Y965"/>
    <mergeCell ref="AA958:AB958"/>
    <mergeCell ref="D958:Y961"/>
    <mergeCell ref="AD958:AK961"/>
    <mergeCell ref="M924:S924"/>
    <mergeCell ref="M922:S922"/>
    <mergeCell ref="I912:T912"/>
    <mergeCell ref="I910:T910"/>
    <mergeCell ref="M918:S918"/>
    <mergeCell ref="U902:Z902"/>
    <mergeCell ref="I907:T907"/>
    <mergeCell ref="I908:T908"/>
    <mergeCell ref="I911:T911"/>
    <mergeCell ref="M917:S917"/>
    <mergeCell ref="AA905:AF905"/>
    <mergeCell ref="AD991:AK993"/>
    <mergeCell ref="AA991:AB991"/>
    <mergeCell ref="Z990:AC990"/>
    <mergeCell ref="AD981:AK982"/>
    <mergeCell ref="AA955:AB955"/>
    <mergeCell ref="AA978:AB978"/>
    <mergeCell ref="AA932:AG932"/>
    <mergeCell ref="AD948:AK948"/>
    <mergeCell ref="AA911:AF911"/>
    <mergeCell ref="V948:AC948"/>
    <mergeCell ref="D978:Y980"/>
    <mergeCell ref="U911:Z911"/>
    <mergeCell ref="Z979:AC980"/>
    <mergeCell ref="AD978:AK980"/>
    <mergeCell ref="I977:P977"/>
    <mergeCell ref="Z974:AC977"/>
    <mergeCell ref="AD973:AK977"/>
    <mergeCell ref="C812:L812"/>
    <mergeCell ref="Q812:T812"/>
    <mergeCell ref="M812:P812"/>
    <mergeCell ref="M932:S932"/>
    <mergeCell ref="F890:T890"/>
    <mergeCell ref="M856:V856"/>
    <mergeCell ref="U898:Z898"/>
    <mergeCell ref="C817:AJ817"/>
    <mergeCell ref="E863:AB863"/>
    <mergeCell ref="W829:AC829"/>
    <mergeCell ref="W825:AC825"/>
    <mergeCell ref="W843:AC843"/>
    <mergeCell ref="P906:T906"/>
    <mergeCell ref="W857:AC857"/>
    <mergeCell ref="M849:V849"/>
    <mergeCell ref="U906:Z906"/>
    <mergeCell ref="AA931:AG931"/>
    <mergeCell ref="T934:Z934"/>
    <mergeCell ref="O936:P936"/>
    <mergeCell ref="D970:Y972"/>
    <mergeCell ref="F937:L937"/>
    <mergeCell ref="AO907:AR907"/>
    <mergeCell ref="AE920:AK920"/>
    <mergeCell ref="AE919:AK919"/>
    <mergeCell ref="AA930:AG930"/>
    <mergeCell ref="B946:K946"/>
    <mergeCell ref="AD968:AK969"/>
    <mergeCell ref="L951:U951"/>
    <mergeCell ref="B948:K948"/>
    <mergeCell ref="L948:U948"/>
    <mergeCell ref="B950:K950"/>
    <mergeCell ref="D966:Y967"/>
    <mergeCell ref="L949:U949"/>
    <mergeCell ref="AE917:AK917"/>
    <mergeCell ref="AA929:AG929"/>
    <mergeCell ref="M923:S923"/>
    <mergeCell ref="AA966:AB966"/>
    <mergeCell ref="M937:S937"/>
    <mergeCell ref="M920:S920"/>
    <mergeCell ref="M931:S931"/>
    <mergeCell ref="M930:S930"/>
    <mergeCell ref="M919:S919"/>
    <mergeCell ref="M921:S921"/>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X990:Y990"/>
    <mergeCell ref="V950:AC950"/>
    <mergeCell ref="AA935:AG935"/>
    <mergeCell ref="V947:AC947"/>
    <mergeCell ref="AD950:AK950"/>
    <mergeCell ref="D981:Y982"/>
    <mergeCell ref="AA981:AB981"/>
    <mergeCell ref="D973:Y976"/>
    <mergeCell ref="AD952:AK952"/>
    <mergeCell ref="V952:AC952"/>
    <mergeCell ref="AD953:AK953"/>
    <mergeCell ref="AD951:AK951"/>
    <mergeCell ref="B949:K949"/>
    <mergeCell ref="D957:Y957"/>
    <mergeCell ref="M935:S935"/>
    <mergeCell ref="M934:S934"/>
    <mergeCell ref="BO779:BU779"/>
    <mergeCell ref="BA779:BB779"/>
    <mergeCell ref="AQ879:AR879"/>
    <mergeCell ref="W833:AC833"/>
    <mergeCell ref="W837:AC837"/>
    <mergeCell ref="U910:Z910"/>
    <mergeCell ref="U904:Z904"/>
    <mergeCell ref="AA904:AF904"/>
    <mergeCell ref="W853:AC853"/>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U893:Z893"/>
    <mergeCell ref="T935:Z935"/>
    <mergeCell ref="I909:T909"/>
    <mergeCell ref="U900:Z900"/>
    <mergeCell ref="E870:AB870"/>
    <mergeCell ref="AQ877:AR877"/>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J772:N772"/>
    <mergeCell ref="J755:N755"/>
    <mergeCell ref="O755:S755"/>
    <mergeCell ref="T755:X755"/>
    <mergeCell ref="G733:J733"/>
    <mergeCell ref="T750:X753"/>
    <mergeCell ref="G734:J734"/>
    <mergeCell ref="J754:N754"/>
    <mergeCell ref="O754:S754"/>
    <mergeCell ref="T754:X754"/>
    <mergeCell ref="K733:O733"/>
    <mergeCell ref="Y734:AC734"/>
    <mergeCell ref="U733:X733"/>
    <mergeCell ref="Y733:AC733"/>
    <mergeCell ref="J757:N757"/>
    <mergeCell ref="O757:S757"/>
    <mergeCell ref="T757:X757"/>
    <mergeCell ref="Y757:AC757"/>
    <mergeCell ref="J758:N758"/>
    <mergeCell ref="O758:S758"/>
    <mergeCell ref="T758:X758"/>
    <mergeCell ref="Y758:AC75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Y750:AC753"/>
    <mergeCell ref="Y730:AC730"/>
    <mergeCell ref="Y731:AC731"/>
    <mergeCell ref="P734:T734"/>
    <mergeCell ref="O750:S753"/>
    <mergeCell ref="J750:N753"/>
    <mergeCell ref="U730:X730"/>
    <mergeCell ref="U731:X731"/>
    <mergeCell ref="G732:J732"/>
    <mergeCell ref="K725:O725"/>
    <mergeCell ref="Y727:AC727"/>
    <mergeCell ref="K728:O728"/>
    <mergeCell ref="G728:J728"/>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U724:X724"/>
    <mergeCell ref="U716:X716"/>
    <mergeCell ref="Y717:AC717"/>
    <mergeCell ref="H679:R679"/>
    <mergeCell ref="N672:O672"/>
    <mergeCell ref="B710:F710"/>
    <mergeCell ref="K705:O708"/>
    <mergeCell ref="G634:R634"/>
    <mergeCell ref="AA639:AK639"/>
    <mergeCell ref="H639:R639"/>
    <mergeCell ref="G638:L638"/>
    <mergeCell ref="P638:R638"/>
    <mergeCell ref="G635:R635"/>
    <mergeCell ref="Z636:AK636"/>
    <mergeCell ref="Z638:AE638"/>
    <mergeCell ref="B632:AF632"/>
    <mergeCell ref="Y714:AC714"/>
    <mergeCell ref="AD714:AH714"/>
    <mergeCell ref="AI711:AK711"/>
    <mergeCell ref="B718:F718"/>
    <mergeCell ref="AG632:AK632"/>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AG627:AK627"/>
    <mergeCell ref="S627:U627"/>
    <mergeCell ref="AB626:AF626"/>
    <mergeCell ref="C626:O626"/>
    <mergeCell ref="AB624:AF624"/>
    <mergeCell ref="AB623:AF623"/>
    <mergeCell ref="AB625:AF625"/>
    <mergeCell ref="S623:U623"/>
    <mergeCell ref="AG622:AK622"/>
    <mergeCell ref="C618:O618"/>
    <mergeCell ref="P624:R624"/>
    <mergeCell ref="C622:O622"/>
    <mergeCell ref="P622:R622"/>
    <mergeCell ref="C624:O624"/>
    <mergeCell ref="S626:U626"/>
    <mergeCell ref="V627:AA627"/>
    <mergeCell ref="C623:O623"/>
    <mergeCell ref="P625:R625"/>
    <mergeCell ref="C619:O619"/>
    <mergeCell ref="V626:AA626"/>
    <mergeCell ref="AG626:AK626"/>
    <mergeCell ref="N656:O656"/>
    <mergeCell ref="G651:R651"/>
    <mergeCell ref="P623:R623"/>
    <mergeCell ref="S625:U625"/>
    <mergeCell ref="H655:R655"/>
    <mergeCell ref="V628:AA628"/>
    <mergeCell ref="G645:R645"/>
    <mergeCell ref="G643:R643"/>
    <mergeCell ref="Z560:AK560"/>
    <mergeCell ref="C553:O553"/>
    <mergeCell ref="C554:O554"/>
    <mergeCell ref="G604:L604"/>
    <mergeCell ref="AE556:AK556"/>
    <mergeCell ref="AE553:AK553"/>
    <mergeCell ref="C555:O555"/>
    <mergeCell ref="AE554:AK554"/>
    <mergeCell ref="C556:O556"/>
    <mergeCell ref="Z596:AE596"/>
    <mergeCell ref="AG598:AH598"/>
    <mergeCell ref="AE545:AK545"/>
    <mergeCell ref="AH534:AK534"/>
    <mergeCell ref="N598:O598"/>
    <mergeCell ref="AA597:AK597"/>
    <mergeCell ref="G602:R602"/>
    <mergeCell ref="U551:Y551"/>
    <mergeCell ref="U552:Y552"/>
    <mergeCell ref="U553:Y553"/>
    <mergeCell ref="U554:Y554"/>
    <mergeCell ref="U555:Y555"/>
    <mergeCell ref="U556:Y556"/>
    <mergeCell ref="Z544:AD544"/>
    <mergeCell ref="P554:T554"/>
    <mergeCell ref="P555:T555"/>
    <mergeCell ref="P556:T556"/>
    <mergeCell ref="Z547:AD547"/>
    <mergeCell ref="Z548:AD548"/>
    <mergeCell ref="Z549:AD549"/>
    <mergeCell ref="Z550:AD550"/>
    <mergeCell ref="Z551:AD551"/>
    <mergeCell ref="AA287:AF287"/>
    <mergeCell ref="AA260:AK260"/>
    <mergeCell ref="AB271:AD271"/>
    <mergeCell ref="Y273:AD273"/>
    <mergeCell ref="AA290:AK290"/>
    <mergeCell ref="AA317:AK317"/>
    <mergeCell ref="Y359:Z359"/>
    <mergeCell ref="J380:U380"/>
    <mergeCell ref="V376:W376"/>
    <mergeCell ref="AA323:AK323"/>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A9:AL9"/>
    <mergeCell ref="D203:M203"/>
    <mergeCell ref="P203:U203"/>
    <mergeCell ref="A20:AL20"/>
    <mergeCell ref="AH195:AI195"/>
    <mergeCell ref="AH196:AI196"/>
    <mergeCell ref="U176:V176"/>
    <mergeCell ref="H18:AJ18"/>
    <mergeCell ref="Y115:AK115"/>
    <mergeCell ref="F131:M131"/>
    <mergeCell ref="AC248:AE248"/>
    <mergeCell ref="M244:T244"/>
    <mergeCell ref="W248:X248"/>
    <mergeCell ref="M246:AE246"/>
    <mergeCell ref="A126:AL126"/>
    <mergeCell ref="AA244:AK244"/>
    <mergeCell ref="M242:R242"/>
    <mergeCell ref="M247:AE247"/>
    <mergeCell ref="G133:N133"/>
    <mergeCell ref="T191:AE191"/>
    <mergeCell ref="T195:U195"/>
    <mergeCell ref="E189:AE190"/>
    <mergeCell ref="I191:P191"/>
    <mergeCell ref="Y198:Z198"/>
    <mergeCell ref="T197:U197"/>
    <mergeCell ref="AI221:AJ221"/>
    <mergeCell ref="T192:AE192"/>
    <mergeCell ref="D210:Z210"/>
    <mergeCell ref="J173:S173"/>
    <mergeCell ref="AI224:AJ224"/>
    <mergeCell ref="M243:AE243"/>
    <mergeCell ref="W229:X229"/>
    <mergeCell ref="Y121:AK121"/>
    <mergeCell ref="AA301:AK301"/>
    <mergeCell ref="AA298:AK298"/>
    <mergeCell ref="D265:H265"/>
    <mergeCell ref="X265:AC265"/>
    <mergeCell ref="AA283:AK283"/>
    <mergeCell ref="H282:R282"/>
    <mergeCell ref="AA282:AK282"/>
    <mergeCell ref="T262:X262"/>
    <mergeCell ref="P294:R294"/>
    <mergeCell ref="X176:Y176"/>
    <mergeCell ref="X181:Y181"/>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P135:AJ135"/>
    <mergeCell ref="M256:T256"/>
    <mergeCell ref="W256:X256"/>
    <mergeCell ref="U258:W258"/>
    <mergeCell ref="Z250:AE250"/>
    <mergeCell ref="M259:AE259"/>
    <mergeCell ref="AA252:AK252"/>
    <mergeCell ref="M255:AE255"/>
    <mergeCell ref="M257:AE257"/>
    <mergeCell ref="U250:W25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M248:T248"/>
    <mergeCell ref="D135:K135"/>
    <mergeCell ref="I136:AJ136"/>
    <mergeCell ref="B137:AJ137"/>
    <mergeCell ref="B138:R138"/>
    <mergeCell ref="F150:T150"/>
    <mergeCell ref="I192:N192"/>
    <mergeCell ref="D453:V453"/>
    <mergeCell ref="H288:R288"/>
    <mergeCell ref="H283:R283"/>
    <mergeCell ref="AA285:AK285"/>
    <mergeCell ref="H293:R293"/>
    <mergeCell ref="A10:AL10"/>
    <mergeCell ref="AI294:AK294"/>
    <mergeCell ref="M240:T240"/>
    <mergeCell ref="D207:M207"/>
    <mergeCell ref="Z242:AE242"/>
    <mergeCell ref="M249:AE249"/>
    <mergeCell ref="L270:AD270"/>
    <mergeCell ref="C113:K113"/>
    <mergeCell ref="A11:AL11"/>
    <mergeCell ref="A12:AL12"/>
    <mergeCell ref="G111:H111"/>
    <mergeCell ref="L111:N111"/>
    <mergeCell ref="Y118:AK118"/>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H589:R589"/>
    <mergeCell ref="B513:H535"/>
    <mergeCell ref="O513:AA513"/>
    <mergeCell ref="AC520:AF520"/>
    <mergeCell ref="B544:O544"/>
    <mergeCell ref="AE550:AK550"/>
    <mergeCell ref="C549:O549"/>
    <mergeCell ref="AH532:AK532"/>
    <mergeCell ref="AC512:AF512"/>
    <mergeCell ref="AC514:AF514"/>
    <mergeCell ref="B510:H512"/>
    <mergeCell ref="AE547:AK547"/>
    <mergeCell ref="AC528:AF528"/>
    <mergeCell ref="AH530:AK530"/>
    <mergeCell ref="A537:AL538"/>
    <mergeCell ref="AH502:AK502"/>
    <mergeCell ref="AH508:AK508"/>
    <mergeCell ref="AC509:AF509"/>
    <mergeCell ref="AH509:AK509"/>
    <mergeCell ref="AC505:AF505"/>
    <mergeCell ref="AH505:AK505"/>
    <mergeCell ref="AH503:AK503"/>
    <mergeCell ref="AH511:AK511"/>
    <mergeCell ref="AH507:AK507"/>
    <mergeCell ref="AC508:AF508"/>
    <mergeCell ref="AC507:AF507"/>
    <mergeCell ref="AH499:AK499"/>
    <mergeCell ref="P621:R621"/>
    <mergeCell ref="C620:O620"/>
    <mergeCell ref="AG606:AH606"/>
    <mergeCell ref="AC530:AF530"/>
    <mergeCell ref="AC534:AF534"/>
    <mergeCell ref="AE555:AK555"/>
    <mergeCell ref="AE549:AK549"/>
    <mergeCell ref="AC500:AF500"/>
    <mergeCell ref="AB615:AF617"/>
    <mergeCell ref="B615:O617"/>
    <mergeCell ref="P615:R617"/>
    <mergeCell ref="V615:AA617"/>
    <mergeCell ref="AA605:AK605"/>
    <mergeCell ref="AI604:AK604"/>
    <mergeCell ref="G595:R595"/>
    <mergeCell ref="G601:R601"/>
    <mergeCell ref="H605:R605"/>
    <mergeCell ref="P619:R619"/>
    <mergeCell ref="A608:AL609"/>
    <mergeCell ref="S619:U619"/>
    <mergeCell ref="C621:O621"/>
    <mergeCell ref="Z604:AE604"/>
    <mergeCell ref="AH513:AK513"/>
    <mergeCell ref="AH523:AK523"/>
    <mergeCell ref="AE546:AK546"/>
    <mergeCell ref="Z552:AD552"/>
    <mergeCell ref="V629:AA629"/>
    <mergeCell ref="C629:O629"/>
    <mergeCell ref="S621:U621"/>
    <mergeCell ref="C627:O627"/>
    <mergeCell ref="C625:O625"/>
    <mergeCell ref="S624:U624"/>
    <mergeCell ref="S628:U628"/>
    <mergeCell ref="V622:AA622"/>
    <mergeCell ref="AB619:AF619"/>
    <mergeCell ref="AG619:AK619"/>
    <mergeCell ref="N606:O606"/>
    <mergeCell ref="S618:U618"/>
    <mergeCell ref="AG618:AK618"/>
    <mergeCell ref="AB618:AF618"/>
    <mergeCell ref="V618:AA618"/>
    <mergeCell ref="S615:U617"/>
    <mergeCell ref="V619:AA619"/>
    <mergeCell ref="AB627:AF627"/>
    <mergeCell ref="AG628:AK628"/>
    <mergeCell ref="P626:R626"/>
    <mergeCell ref="P627:R627"/>
    <mergeCell ref="AC519:AF519"/>
    <mergeCell ref="AC516:AF516"/>
    <mergeCell ref="AH517:AK517"/>
    <mergeCell ref="O516:AA516"/>
    <mergeCell ref="O528:AA528"/>
    <mergeCell ref="U544:Y544"/>
    <mergeCell ref="U545:Y545"/>
    <mergeCell ref="U546:Y546"/>
    <mergeCell ref="U550:Y550"/>
    <mergeCell ref="AH529:AK529"/>
    <mergeCell ref="AT589:AU589"/>
    <mergeCell ref="AV589:AW589"/>
    <mergeCell ref="Z553:AD553"/>
    <mergeCell ref="Z554:AD554"/>
    <mergeCell ref="Z555:AD555"/>
    <mergeCell ref="Z556:AD556"/>
    <mergeCell ref="U547:Y547"/>
    <mergeCell ref="U548:Y548"/>
    <mergeCell ref="U549:Y549"/>
    <mergeCell ref="AH527:AK527"/>
    <mergeCell ref="AA564:AK564"/>
    <mergeCell ref="AC529:AF529"/>
    <mergeCell ref="AC518:AF518"/>
    <mergeCell ref="AH521:AK521"/>
    <mergeCell ref="AC524:AF524"/>
    <mergeCell ref="AH524:AK524"/>
    <mergeCell ref="AH516:AK516"/>
    <mergeCell ref="G576:R576"/>
    <mergeCell ref="G559:R559"/>
    <mergeCell ref="Z559:AK559"/>
    <mergeCell ref="AI563:AK563"/>
    <mergeCell ref="G580:L580"/>
    <mergeCell ref="AT613:AU613"/>
    <mergeCell ref="AV613:AW613"/>
    <mergeCell ref="AH525:AK525"/>
    <mergeCell ref="AG620:AK620"/>
    <mergeCell ref="P563:R563"/>
    <mergeCell ref="AI580:AK580"/>
    <mergeCell ref="Z568:AK568"/>
    <mergeCell ref="G570:R570"/>
    <mergeCell ref="G572:L572"/>
    <mergeCell ref="Z579:AK579"/>
    <mergeCell ref="AT590:AU590"/>
    <mergeCell ref="G577:R577"/>
    <mergeCell ref="G563:L563"/>
    <mergeCell ref="AV590:AW590"/>
    <mergeCell ref="C550:O550"/>
    <mergeCell ref="AC535:AF535"/>
    <mergeCell ref="C545:O545"/>
    <mergeCell ref="C548:O548"/>
    <mergeCell ref="G593:R593"/>
    <mergeCell ref="G587:R587"/>
    <mergeCell ref="G571:R571"/>
    <mergeCell ref="N582:O582"/>
    <mergeCell ref="Z570:AK570"/>
    <mergeCell ref="Z594:AK594"/>
    <mergeCell ref="AT591:AU591"/>
    <mergeCell ref="AV591:AW591"/>
    <mergeCell ref="Z595:AK595"/>
    <mergeCell ref="P604:R604"/>
    <mergeCell ref="Z603:AK603"/>
    <mergeCell ref="AT595:AU595"/>
    <mergeCell ref="AV595:AW595"/>
    <mergeCell ref="AT597:AU597"/>
    <mergeCell ref="AA312:AK312"/>
    <mergeCell ref="AA320:AK320"/>
    <mergeCell ref="H323:R323"/>
    <mergeCell ref="H333:R333"/>
    <mergeCell ref="H330:R330"/>
    <mergeCell ref="N366:Q366"/>
    <mergeCell ref="N365:Q365"/>
    <mergeCell ref="M353:N353"/>
    <mergeCell ref="AA336:AK336"/>
    <mergeCell ref="AJ351:AK351"/>
    <mergeCell ref="AE552:AK552"/>
    <mergeCell ref="C546:O546"/>
    <mergeCell ref="C551:O551"/>
    <mergeCell ref="C552:O552"/>
    <mergeCell ref="AE551:AK551"/>
    <mergeCell ref="AC521:AF521"/>
    <mergeCell ref="O522:AA522"/>
    <mergeCell ref="AH519:AK519"/>
    <mergeCell ref="AH522:AK522"/>
    <mergeCell ref="AC522:AF522"/>
    <mergeCell ref="T479:X479"/>
    <mergeCell ref="AD476:AH476"/>
    <mergeCell ref="AD477:AH477"/>
    <mergeCell ref="AE548:AK548"/>
    <mergeCell ref="C547:O547"/>
    <mergeCell ref="P548:T548"/>
    <mergeCell ref="P549:T549"/>
    <mergeCell ref="P550:T550"/>
    <mergeCell ref="A466:AL467"/>
    <mergeCell ref="AC517:AF517"/>
    <mergeCell ref="Q389:U389"/>
    <mergeCell ref="Q416:R416"/>
    <mergeCell ref="AX592:AY592"/>
    <mergeCell ref="AX590:AY590"/>
    <mergeCell ref="BU591:BY591"/>
    <mergeCell ref="AT592:AU592"/>
    <mergeCell ref="AV592:AW592"/>
    <mergeCell ref="AX591:AY591"/>
    <mergeCell ref="BA591:BE591"/>
    <mergeCell ref="BF590:BJ590"/>
    <mergeCell ref="BF591:BJ591"/>
    <mergeCell ref="BK592:BO592"/>
    <mergeCell ref="BP592:BT592"/>
    <mergeCell ref="BF588:BJ588"/>
    <mergeCell ref="AT588:AU588"/>
    <mergeCell ref="AH531:AK531"/>
    <mergeCell ref="AH533:AK533"/>
    <mergeCell ref="AC533:AF533"/>
    <mergeCell ref="AC532:AF532"/>
    <mergeCell ref="BA589:BE589"/>
    <mergeCell ref="AH535:AK535"/>
    <mergeCell ref="AC531:AF531"/>
    <mergeCell ref="BK588:BO588"/>
    <mergeCell ref="BP588:BT588"/>
    <mergeCell ref="BU588:BY588"/>
    <mergeCell ref="BP589:BT589"/>
    <mergeCell ref="BU589:BY589"/>
    <mergeCell ref="BK590:BO590"/>
    <mergeCell ref="AX589:AY589"/>
    <mergeCell ref="BF589:BJ589"/>
    <mergeCell ref="AX588:AY588"/>
    <mergeCell ref="Z586:AK586"/>
    <mergeCell ref="Z572:AE572"/>
    <mergeCell ref="Z577:AK577"/>
    <mergeCell ref="BK589:BO589"/>
    <mergeCell ref="Z561:AK561"/>
    <mergeCell ref="H573:R573"/>
    <mergeCell ref="BK599:BO599"/>
    <mergeCell ref="BP599:BT599"/>
    <mergeCell ref="BU599:BY599"/>
    <mergeCell ref="BF598:BJ598"/>
    <mergeCell ref="BK598:BO598"/>
    <mergeCell ref="BP598:BT598"/>
    <mergeCell ref="AR598:AS598"/>
    <mergeCell ref="AT598:AU598"/>
    <mergeCell ref="AV598:AW598"/>
    <mergeCell ref="AX598:AY598"/>
    <mergeCell ref="BA598:BE598"/>
    <mergeCell ref="BU598:BY598"/>
    <mergeCell ref="AR594:AS594"/>
    <mergeCell ref="AT594:AU594"/>
    <mergeCell ref="AV594:AW594"/>
    <mergeCell ref="AX594:AY594"/>
    <mergeCell ref="BP590:BT590"/>
    <mergeCell ref="BU590:BY590"/>
    <mergeCell ref="BK591:BO591"/>
    <mergeCell ref="BP591:BT591"/>
    <mergeCell ref="BU592:BY592"/>
    <mergeCell ref="AR593:AS593"/>
    <mergeCell ref="AT593:AU593"/>
    <mergeCell ref="AV593:AW593"/>
    <mergeCell ref="AX593:AY593"/>
    <mergeCell ref="BA593:BE593"/>
    <mergeCell ref="BF592:BJ592"/>
    <mergeCell ref="BU594:BY594"/>
    <mergeCell ref="BF594:BJ594"/>
    <mergeCell ref="BK594:BO594"/>
    <mergeCell ref="BP594:BT594"/>
    <mergeCell ref="AT603:AU603"/>
    <mergeCell ref="AV603:AW603"/>
    <mergeCell ref="AX603:AY603"/>
    <mergeCell ref="BA603:BE603"/>
    <mergeCell ref="BF603:BJ603"/>
    <mergeCell ref="BK603:BO60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AX597:AY597"/>
    <mergeCell ref="BA597:BE597"/>
    <mergeCell ref="BF597:BJ597"/>
    <mergeCell ref="BK597:BO597"/>
    <mergeCell ref="BP597:BT597"/>
    <mergeCell ref="BU597:BY597"/>
    <mergeCell ref="BF593:BJ593"/>
    <mergeCell ref="BK593:BO593"/>
    <mergeCell ref="BP593:BT593"/>
    <mergeCell ref="BU593:BY593"/>
    <mergeCell ref="AX595:AY595"/>
    <mergeCell ref="BA595:BE595"/>
    <mergeCell ref="BU604:BY604"/>
    <mergeCell ref="AR605:AS605"/>
    <mergeCell ref="AT605:AU605"/>
    <mergeCell ref="AV605:AW605"/>
    <mergeCell ref="AX605:AY605"/>
    <mergeCell ref="BA605:BE605"/>
    <mergeCell ref="BF605:BJ605"/>
    <mergeCell ref="BU607:BY607"/>
    <mergeCell ref="BA606:BE606"/>
    <mergeCell ref="BA604:BE604"/>
    <mergeCell ref="BF604:BJ604"/>
    <mergeCell ref="BK604:BO604"/>
    <mergeCell ref="BP604:BT604"/>
    <mergeCell ref="BU605:BY605"/>
    <mergeCell ref="BU606:BY606"/>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R606:AS606"/>
    <mergeCell ref="AR607:AS607"/>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U609:BY609"/>
    <mergeCell ref="AX604:AY604"/>
    <mergeCell ref="BF608:BJ608"/>
    <mergeCell ref="BK608:BO608"/>
    <mergeCell ref="BP608:BT608"/>
    <mergeCell ref="BA608:BE608"/>
    <mergeCell ref="BU612:BY612"/>
    <mergeCell ref="BF596:BJ596"/>
    <mergeCell ref="BK596:BO596"/>
    <mergeCell ref="BP596:BT596"/>
    <mergeCell ref="AT596:AU596"/>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AV608:AW608"/>
    <mergeCell ref="AX608:AY608"/>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Y729:AC729"/>
    <mergeCell ref="BK617:BO617"/>
    <mergeCell ref="BK614:BO614"/>
    <mergeCell ref="BP614:BT614"/>
    <mergeCell ref="BZ612:CD612"/>
    <mergeCell ref="BZ613:CD613"/>
    <mergeCell ref="BZ614:CD614"/>
    <mergeCell ref="BZ617:CD617"/>
    <mergeCell ref="AR612:AS612"/>
    <mergeCell ref="BP617:BT617"/>
    <mergeCell ref="AT614:AU614"/>
    <mergeCell ref="AX614:AY614"/>
    <mergeCell ref="BA614:BE614"/>
    <mergeCell ref="BF614:BJ614"/>
    <mergeCell ref="AX613:AY613"/>
    <mergeCell ref="BA613:BE613"/>
    <mergeCell ref="AR608:AS608"/>
    <mergeCell ref="Y806:AB806"/>
    <mergeCell ref="Y755:AC755"/>
    <mergeCell ref="Z578:AK578"/>
    <mergeCell ref="AA589:AK589"/>
    <mergeCell ref="P588:R588"/>
    <mergeCell ref="P618:R618"/>
    <mergeCell ref="P629:R629"/>
    <mergeCell ref="G642:R642"/>
    <mergeCell ref="AI638:AK638"/>
    <mergeCell ref="S620:U620"/>
    <mergeCell ref="V620:AA620"/>
    <mergeCell ref="AB620:AF620"/>
    <mergeCell ref="P620:R620"/>
    <mergeCell ref="AG621:AK621"/>
    <mergeCell ref="AG625:AK625"/>
    <mergeCell ref="V625:AA625"/>
    <mergeCell ref="AB622:AF622"/>
    <mergeCell ref="S622:U622"/>
    <mergeCell ref="AR610:AS610"/>
    <mergeCell ref="AR603:AS603"/>
    <mergeCell ref="Z593:AK593"/>
    <mergeCell ref="Z580:AE580"/>
    <mergeCell ref="Z587:AK587"/>
    <mergeCell ref="P580:R580"/>
    <mergeCell ref="G578:R578"/>
    <mergeCell ref="Z592:AK592"/>
    <mergeCell ref="AR589:AS589"/>
    <mergeCell ref="C628:O628"/>
    <mergeCell ref="T775:X775"/>
    <mergeCell ref="AR591:AS591"/>
    <mergeCell ref="P628:R628"/>
    <mergeCell ref="T481:X481"/>
    <mergeCell ref="G588:L588"/>
    <mergeCell ref="D428:AF428"/>
    <mergeCell ref="D429:AF429"/>
    <mergeCell ref="D430:AF430"/>
    <mergeCell ref="D431:AF431"/>
    <mergeCell ref="D432:AF432"/>
    <mergeCell ref="D433:AF433"/>
    <mergeCell ref="D434:AF434"/>
    <mergeCell ref="W822:AC822"/>
    <mergeCell ref="W827:AC827"/>
    <mergeCell ref="AG808:AJ808"/>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AR597:AS597"/>
    <mergeCell ref="AR595:AS595"/>
    <mergeCell ref="AC527:AF527"/>
    <mergeCell ref="AE544:AK544"/>
    <mergeCell ref="Q485:AK485"/>
    <mergeCell ref="AE412:AF412"/>
    <mergeCell ref="Z576:AK576"/>
    <mergeCell ref="G592:R592"/>
    <mergeCell ref="G596:L596"/>
    <mergeCell ref="H597:R597"/>
    <mergeCell ref="P596:R596"/>
    <mergeCell ref="AI596:AK596"/>
    <mergeCell ref="R394:S394"/>
    <mergeCell ref="AH520:AK520"/>
    <mergeCell ref="AC510:AF510"/>
    <mergeCell ref="AC503:AF503"/>
    <mergeCell ref="N574:O574"/>
    <mergeCell ref="G562:R562"/>
    <mergeCell ref="H564:R564"/>
    <mergeCell ref="Z571:AK571"/>
    <mergeCell ref="AC515:AF515"/>
    <mergeCell ref="AH515:AK515"/>
    <mergeCell ref="AC513:AF513"/>
    <mergeCell ref="P551:T551"/>
    <mergeCell ref="P552:T552"/>
    <mergeCell ref="P553:T553"/>
    <mergeCell ref="G584:R584"/>
    <mergeCell ref="G594:R594"/>
    <mergeCell ref="H581:R581"/>
    <mergeCell ref="AG590:AH590"/>
    <mergeCell ref="D455:V455"/>
    <mergeCell ref="P572:R572"/>
    <mergeCell ref="AD734:AH734"/>
    <mergeCell ref="AB628:AF628"/>
    <mergeCell ref="AG615:AK617"/>
    <mergeCell ref="Z634:AK634"/>
    <mergeCell ref="P710:T710"/>
    <mergeCell ref="AR611:AS611"/>
    <mergeCell ref="AD475:AH475"/>
    <mergeCell ref="AD472:AH473"/>
    <mergeCell ref="AC511:AF511"/>
    <mergeCell ref="AH518:AK518"/>
    <mergeCell ref="AR592:AS592"/>
    <mergeCell ref="W458:Y458"/>
    <mergeCell ref="T477:X477"/>
    <mergeCell ref="D458:V458"/>
    <mergeCell ref="AD474:AH474"/>
    <mergeCell ref="AR613:AS613"/>
    <mergeCell ref="AG623:AK623"/>
    <mergeCell ref="Z662:AE662"/>
    <mergeCell ref="AA663:AK663"/>
    <mergeCell ref="AA655:AK655"/>
    <mergeCell ref="AI662:AK662"/>
    <mergeCell ref="AR609:AS609"/>
    <mergeCell ref="Z642:AK642"/>
    <mergeCell ref="AG648:AH648"/>
    <mergeCell ref="AG624:AK624"/>
    <mergeCell ref="V623:AA623"/>
    <mergeCell ref="AG640:AH640"/>
    <mergeCell ref="AH510:AK510"/>
    <mergeCell ref="AR602:AS602"/>
    <mergeCell ref="AR601:AS601"/>
    <mergeCell ref="AR600:AS600"/>
    <mergeCell ref="AR599:AS599"/>
    <mergeCell ref="AR604:AS604"/>
    <mergeCell ref="AR590:AS590"/>
    <mergeCell ref="G569:R569"/>
    <mergeCell ref="AG574:AH574"/>
    <mergeCell ref="AI572:AK572"/>
    <mergeCell ref="Z569:AK569"/>
    <mergeCell ref="AA581:AK581"/>
    <mergeCell ref="G568:R568"/>
    <mergeCell ref="G586:R586"/>
    <mergeCell ref="G579:R579"/>
    <mergeCell ref="Z584:AK584"/>
    <mergeCell ref="G603:R603"/>
    <mergeCell ref="Z600:AK600"/>
    <mergeCell ref="G600:R600"/>
    <mergeCell ref="Z602:AK602"/>
    <mergeCell ref="Z601:AK601"/>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H300:R300"/>
    <mergeCell ref="H306:R306"/>
    <mergeCell ref="AA299:AK299"/>
    <mergeCell ref="AA302:AF302"/>
    <mergeCell ref="H308:R308"/>
    <mergeCell ref="AA310:AF310"/>
    <mergeCell ref="AA300:AK300"/>
    <mergeCell ref="AA303:AF303"/>
    <mergeCell ref="AA307:AK307"/>
    <mergeCell ref="AI302:AK302"/>
    <mergeCell ref="H307:R307"/>
    <mergeCell ref="H298:R298"/>
    <mergeCell ref="H303:M303"/>
    <mergeCell ref="P302:R302"/>
    <mergeCell ref="AA311:AF311"/>
    <mergeCell ref="AJ352:AK352"/>
    <mergeCell ref="Q384:U384"/>
    <mergeCell ref="H312:R312"/>
    <mergeCell ref="AA306:AK306"/>
    <mergeCell ref="AI310:AK310"/>
    <mergeCell ref="AC861:AH861"/>
    <mergeCell ref="H311:M311"/>
    <mergeCell ref="AI318:AK318"/>
    <mergeCell ref="P310:R310"/>
    <mergeCell ref="AA315:AK315"/>
    <mergeCell ref="T478:X478"/>
    <mergeCell ref="Y476:AC476"/>
    <mergeCell ref="AH514:AK514"/>
    <mergeCell ref="AC523:AF523"/>
    <mergeCell ref="O519:AA519"/>
    <mergeCell ref="B502:H506"/>
    <mergeCell ref="AH504:AK504"/>
    <mergeCell ref="B500:H501"/>
    <mergeCell ref="AH500:AK500"/>
    <mergeCell ref="Q486:AK486"/>
    <mergeCell ref="Y480:AC480"/>
    <mergeCell ref="AA988:AB988"/>
    <mergeCell ref="AD988:AK990"/>
    <mergeCell ref="Z954:AC954"/>
    <mergeCell ref="V949:AC949"/>
    <mergeCell ref="V951:AC951"/>
    <mergeCell ref="A941:AL942"/>
    <mergeCell ref="H320:R320"/>
    <mergeCell ref="E406:G406"/>
    <mergeCell ref="I406:K406"/>
    <mergeCell ref="N367:Q367"/>
    <mergeCell ref="AD394:AE394"/>
    <mergeCell ref="F414:AH415"/>
    <mergeCell ref="R395:S395"/>
    <mergeCell ref="AD372:AE372"/>
    <mergeCell ref="S372:T372"/>
    <mergeCell ref="V372:W372"/>
    <mergeCell ref="S396:T396"/>
    <mergeCell ref="AA322:AK322"/>
    <mergeCell ref="T476:X476"/>
    <mergeCell ref="AD478:AH478"/>
    <mergeCell ref="Y479:AC479"/>
    <mergeCell ref="W454:Y454"/>
    <mergeCell ref="AD479:AH479"/>
    <mergeCell ref="AD483:AH483"/>
    <mergeCell ref="AC501:AF501"/>
    <mergeCell ref="AD480:AH480"/>
    <mergeCell ref="AC504:AF504"/>
    <mergeCell ref="Z588:AE588"/>
    <mergeCell ref="D454:V454"/>
    <mergeCell ref="W457:Y457"/>
    <mergeCell ref="AD726:AH726"/>
    <mergeCell ref="Z585:AK585"/>
    <mergeCell ref="D999:AK100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D991:Y992"/>
    <mergeCell ref="W841:AC841"/>
    <mergeCell ref="W852:AC852"/>
    <mergeCell ref="W834:AC834"/>
    <mergeCell ref="W840:AC840"/>
    <mergeCell ref="AA970:AB970"/>
    <mergeCell ref="AD946:AK946"/>
    <mergeCell ref="AA962:AB962"/>
    <mergeCell ref="V946:AC946"/>
    <mergeCell ref="D988:Y989"/>
    <mergeCell ref="Z992:AC993"/>
    <mergeCell ref="I993:J993"/>
    <mergeCell ref="X993:Y993"/>
    <mergeCell ref="V977:Y977"/>
    <mergeCell ref="I990:J990"/>
    <mergeCell ref="AA973:AB973"/>
    <mergeCell ref="AD966:AK967"/>
    <mergeCell ref="AD970:AK972"/>
    <mergeCell ref="G585:R585"/>
    <mergeCell ref="B557:AD557"/>
    <mergeCell ref="G561:R561"/>
    <mergeCell ref="AE557:AK557"/>
    <mergeCell ref="N566:O566"/>
    <mergeCell ref="AG566:AH566"/>
    <mergeCell ref="G560:R560"/>
    <mergeCell ref="Z562:AK562"/>
    <mergeCell ref="Z563:AE563"/>
    <mergeCell ref="B734:F734"/>
    <mergeCell ref="AA906:AF906"/>
    <mergeCell ref="K729:O729"/>
    <mergeCell ref="P729:T729"/>
    <mergeCell ref="AG806:AJ806"/>
    <mergeCell ref="AG805:AJ805"/>
    <mergeCell ref="Z659:AK659"/>
    <mergeCell ref="AD729:AH729"/>
    <mergeCell ref="AD733:AH733"/>
    <mergeCell ref="Y732:AC732"/>
    <mergeCell ref="V621:AA621"/>
    <mergeCell ref="U803:X804"/>
    <mergeCell ref="AC807:AF807"/>
    <mergeCell ref="AC810:AF810"/>
    <mergeCell ref="Y780:AC780"/>
    <mergeCell ref="P547:T547"/>
    <mergeCell ref="M565:R565"/>
    <mergeCell ref="AF565:AK565"/>
    <mergeCell ref="AF736:AH736"/>
    <mergeCell ref="AA573:AK573"/>
    <mergeCell ref="AG390:AJ390"/>
    <mergeCell ref="AI387:AJ387"/>
    <mergeCell ref="AD725:AH725"/>
    <mergeCell ref="W453:Y453"/>
    <mergeCell ref="T471:AH471"/>
    <mergeCell ref="W459:Y459"/>
    <mergeCell ref="D456:V456"/>
    <mergeCell ref="D464:V464"/>
    <mergeCell ref="W463:Y463"/>
    <mergeCell ref="D457:V457"/>
    <mergeCell ref="G459:V459"/>
    <mergeCell ref="AC506:AF506"/>
    <mergeCell ref="V624:AA624"/>
    <mergeCell ref="AB621:AF621"/>
    <mergeCell ref="N590:O590"/>
    <mergeCell ref="AG424:AJ424"/>
    <mergeCell ref="AG437:AJ437"/>
    <mergeCell ref="AC442:AF442"/>
    <mergeCell ref="AG432:AJ432"/>
    <mergeCell ref="AG433:AJ433"/>
    <mergeCell ref="AG434:AJ434"/>
    <mergeCell ref="T480:X480"/>
    <mergeCell ref="T483:X483"/>
    <mergeCell ref="AH506:AK506"/>
    <mergeCell ref="Q488:AK488"/>
    <mergeCell ref="Z419:AA419"/>
    <mergeCell ref="AC443:AF443"/>
    <mergeCell ref="P412:Q412"/>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D436:AF436"/>
    <mergeCell ref="D437:AF437"/>
    <mergeCell ref="D438:AJ439"/>
    <mergeCell ref="AG389:AJ389"/>
    <mergeCell ref="AA327:AF327"/>
    <mergeCell ref="AA328:AK328"/>
    <mergeCell ref="H319:M319"/>
    <mergeCell ref="P344:AE344"/>
    <mergeCell ref="AC365:AF365"/>
    <mergeCell ref="H314:R314"/>
    <mergeCell ref="AA316:AK316"/>
    <mergeCell ref="P343:Z343"/>
    <mergeCell ref="N368:AF369"/>
    <mergeCell ref="P339:AE339"/>
    <mergeCell ref="H331:R331"/>
    <mergeCell ref="P342:Z342"/>
    <mergeCell ref="H322:R322"/>
    <mergeCell ref="AA325:AK325"/>
    <mergeCell ref="AA330:AK330"/>
    <mergeCell ref="P338:AE338"/>
    <mergeCell ref="AG388:AJ388"/>
    <mergeCell ref="AG386:AJ386"/>
    <mergeCell ref="AA326:AF326"/>
    <mergeCell ref="AI326:AK326"/>
    <mergeCell ref="H332:R332"/>
    <mergeCell ref="AA318:AF318"/>
    <mergeCell ref="P318:R318"/>
    <mergeCell ref="H316:R316"/>
    <mergeCell ref="H317:R317"/>
    <mergeCell ref="AA314:AK314"/>
    <mergeCell ref="AG372:AH372"/>
    <mergeCell ref="E408:AJ408"/>
    <mergeCell ref="A8:AL8"/>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AF254:AK254"/>
    <mergeCell ref="AA294:AF294"/>
    <mergeCell ref="AA309:AK309"/>
    <mergeCell ref="H318:M318"/>
    <mergeCell ref="AA332:AK332"/>
    <mergeCell ref="AA333:AK333"/>
    <mergeCell ref="AA335:AF335"/>
  </mergeCells>
  <phoneticPr fontId="0" type="noConversion"/>
  <conditionalFormatting sqref="Z979:AC980 Z974">
    <cfRule type="cellIs" dxfId="62" priority="2" stopIfTrue="1" operator="equal">
      <formula>"Please Enter Amount:"</formula>
    </cfRule>
  </conditionalFormatting>
  <conditionalFormatting sqref="B1002">
    <cfRule type="cellIs" dxfId="61" priority="3" stopIfTrue="1" operator="equal">
      <formula>#N/A</formula>
    </cfRule>
  </conditionalFormatting>
  <conditionalFormatting sqref="AD973">
    <cfRule type="cellIs" dxfId="60" priority="4" stopIfTrue="1" operator="greaterThan">
      <formula>$AD$953*0.15</formula>
    </cfRule>
  </conditionalFormatting>
  <conditionalFormatting sqref="AD988:AD989">
    <cfRule type="cellIs" dxfId="59" priority="5" stopIfTrue="1" operator="equal">
      <formula>"#DIV/0!"</formula>
    </cfRule>
  </conditionalFormatting>
  <conditionalFormatting sqref="AG428:AJ428">
    <cfRule type="expression" dxfId="58" priority="6" stopIfTrue="1">
      <formula>"iserror(d31)"</formula>
    </cfRule>
  </conditionalFormatting>
  <dataValidations xWindow="329" yWindow="269" count="39">
    <dataValidation type="list" allowBlank="1" showInputMessage="1" showErrorMessage="1" sqref="S396:T396 M350:N350 M352:N353 AE412:AF412 A1027:B1027 A1042:B1042 A1046:B1046 A1038:B1038 A1009:B1009 A1015:B1015 A1021:B1021 A1030:B1030 A1035:B1035 R394:S395">
      <formula1>"N/A, Yes"</formula1>
    </dataValidation>
    <dataValidation type="list" allowBlank="1" showInputMessage="1" showErrorMessage="1" sqref="O936 N680 AG680 AG656 N656 AG664 N664 AG672 N672 AG606 AG640 N640 AG648 N648 AG598 AG590 N582 AG582 N598 AG574 N590 N566 N606 N574 AG566 Y198 T195:T197 X181 U178 R183">
      <formula1>"Yes, No"</formula1>
    </dataValidation>
    <dataValidation type="list" allowBlank="1" showInputMessage="1" showErrorMessage="1" sqref="AA981:AB981 AA978:AB978 AA983:AB983 AA958:AB958 AA962:AB962 AA955:AB955 AA966:AB966 AA968:AB968 AA970:AB970 AA973:AB973 Q490">
      <formula1>"Yes,No"</formula1>
    </dataValidation>
    <dataValidation type="list" allowBlank="1" showInputMessage="1" showErrorMessage="1" sqref="I977">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formula1>0</formula1>
      <formula2>999</formula2>
    </dataValidation>
    <dataValidation type="list" showInputMessage="1" showErrorMessage="1" sqref="D207:M207">
      <formula1>"(select one),20%/50%,40%/60%,40%/60% Average Income"</formula1>
    </dataValidation>
    <dataValidation type="list" showInputMessage="1" showErrorMessage="1" sqref="D210:Z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6:T906">
      <formula1>"No,Yes"</formula1>
    </dataValidation>
    <dataValidation type="list" allowBlank="1" showInputMessage="1" showErrorMessage="1" sqref="M919:S919 AE919:AK919 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C738:AE738 V376:W377 AF736:AH736 AG374:AH375">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s>
  <hyperlinks>
    <hyperlink ref="W200" r:id="rId2"/>
    <hyperlink ref="D164" r:id="rId3"/>
  </hyperlinks>
  <printOptions horizontalCentered="1"/>
  <pageMargins left="0.5" right="0.5" top="1" bottom="1" header="0.5" footer="0.5"/>
  <pageSetup scale="83" fitToHeight="26" orientation="portrait" useFirstPageNumber="1" r:id="rId4"/>
  <headerFooter alignWithMargins="0">
    <oddFooter>&amp;C&amp;P&amp;R&amp;A</oddFooter>
  </headerFooter>
  <rowBreaks count="23" manualBreakCount="23">
    <brk id="57" max="37" man="1"/>
    <brk id="109" max="37" man="1"/>
    <brk id="151" max="37" man="1"/>
    <brk id="168" max="37" man="1"/>
    <brk id="216" max="37" man="1"/>
    <brk id="276" max="37" man="1"/>
    <brk id="329" max="37" man="1"/>
    <brk id="345" max="37" man="1"/>
    <brk id="404" max="37" man="1"/>
    <brk id="465" max="37" man="1"/>
    <brk id="495" max="37" man="1"/>
    <brk id="536" max="37" man="1"/>
    <brk id="591" max="37" man="1"/>
    <brk id="607" max="37" man="1"/>
    <brk id="657" max="37" man="1"/>
    <brk id="699" max="37" man="1"/>
    <brk id="761" max="37" man="1"/>
    <brk id="818" max="37" man="1"/>
    <brk id="871" max="37" man="1"/>
    <brk id="884" max="37" man="1"/>
    <brk id="940" max="37" man="1"/>
    <brk id="994" max="37" man="1"/>
    <brk id="1004" max="37" man="1"/>
  </rowBreaks>
  <drawing r:id="rId5"/>
  <legacyDrawing r:id="rId6"/>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view="pageBreakPreview" zoomScaleNormal="100" zoomScaleSheetLayoutView="100" workbookViewId="0">
      <selection activeCell="C29" sqref="C29"/>
    </sheetView>
  </sheetViews>
  <sheetFormatPr defaultColWidth="0" defaultRowHeight="12" zeroHeight="1"/>
  <cols>
    <col min="1" max="1" width="32.7109375" style="328" customWidth="1"/>
    <col min="2" max="12" width="12.140625" style="253" customWidth="1"/>
    <col min="13" max="17" width="11.28515625" style="253" customWidth="1"/>
    <col min="18" max="18" width="12.7109375" style="253" customWidth="1"/>
    <col min="19" max="20" width="12.140625" style="253" customWidth="1"/>
    <col min="21" max="21" width="0.28515625" style="256" customWidth="1"/>
    <col min="22" max="16383" width="8.85546875" style="253" hidden="1"/>
    <col min="16384" max="16384" width="0.140625" style="253" customWidth="1"/>
  </cols>
  <sheetData>
    <row r="1" spans="1:21" s="179" customFormat="1" ht="13.5">
      <c r="A1" s="270" t="s">
        <v>625</v>
      </c>
      <c r="B1" s="213"/>
      <c r="C1" s="213"/>
      <c r="D1" s="213"/>
      <c r="E1" s="214"/>
      <c r="F1" s="1603" t="s">
        <v>701</v>
      </c>
      <c r="G1" s="1604"/>
      <c r="H1" s="1604"/>
      <c r="I1" s="1604"/>
      <c r="J1" s="1604"/>
      <c r="K1" s="1604"/>
      <c r="L1" s="1604"/>
      <c r="M1" s="1604"/>
      <c r="N1" s="1604"/>
      <c r="O1" s="1604"/>
      <c r="P1" s="1604"/>
      <c r="Q1" s="1604"/>
      <c r="R1" s="1605"/>
      <c r="S1" s="181"/>
      <c r="T1" s="180"/>
      <c r="U1" s="182"/>
    </row>
    <row r="2" spans="1:21" s="232" customFormat="1" ht="71.25" customHeight="1">
      <c r="A2" s="231"/>
      <c r="B2" s="232" t="s">
        <v>27</v>
      </c>
      <c r="C2" s="232" t="s">
        <v>418</v>
      </c>
      <c r="D2" s="232" t="s">
        <v>417</v>
      </c>
      <c r="E2" s="232" t="s">
        <v>28</v>
      </c>
      <c r="F2" s="233" t="str">
        <f>Application!B618&amp;Application!C618</f>
        <v>1)Housing Authority of the City of San Diego</v>
      </c>
      <c r="G2" s="233" t="str">
        <f>Application!B619&amp;Application!C619</f>
        <v>2)</v>
      </c>
      <c r="H2" s="233" t="str">
        <f>Application!B620&amp;Application!C620</f>
        <v>3)0</v>
      </c>
      <c r="I2" s="233" t="str">
        <f>Application!B621&amp;Application!C621</f>
        <v>4)</v>
      </c>
      <c r="J2" s="233" t="str">
        <f>Application!B622&amp;Application!C622</f>
        <v>5)</v>
      </c>
      <c r="K2" s="233" t="str">
        <f>Application!B623&amp;Application!C623</f>
        <v>6)</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3" t="s">
        <v>65</v>
      </c>
      <c r="S2" s="232" t="s">
        <v>199</v>
      </c>
      <c r="T2" s="232" t="s">
        <v>29</v>
      </c>
      <c r="U2" s="234"/>
    </row>
    <row r="3" spans="1:21" s="238" customFormat="1">
      <c r="A3" s="235" t="s">
        <v>30</v>
      </c>
      <c r="B3" s="236"/>
      <c r="C3" s="236"/>
      <c r="D3" s="236"/>
      <c r="E3" s="236"/>
      <c r="F3" s="236"/>
      <c r="G3" s="236"/>
      <c r="H3" s="236"/>
      <c r="I3" s="236"/>
      <c r="J3" s="236"/>
      <c r="K3" s="236"/>
      <c r="L3" s="236"/>
      <c r="M3" s="236"/>
      <c r="N3" s="236"/>
      <c r="O3" s="236"/>
      <c r="P3" s="236"/>
      <c r="Q3" s="236"/>
      <c r="R3" s="236"/>
      <c r="S3" s="236"/>
      <c r="T3" s="236"/>
      <c r="U3" s="237"/>
    </row>
    <row r="4" spans="1:21" s="238" customFormat="1">
      <c r="A4" s="239" t="s">
        <v>31</v>
      </c>
      <c r="B4" s="240">
        <f>SUM(C4+D4)</f>
        <v>1672195.9605043724</v>
      </c>
      <c r="C4" s="241">
        <f>9151873*(74612/408349)</f>
        <v>1672195.9605043724</v>
      </c>
      <c r="D4" s="241"/>
      <c r="E4" s="241">
        <f>B4-G4-H4-F4</f>
        <v>0</v>
      </c>
      <c r="F4" s="241">
        <f>C4</f>
        <v>1672195.9605043724</v>
      </c>
      <c r="G4" s="241"/>
      <c r="H4" s="241">
        <f>D4</f>
        <v>0</v>
      </c>
      <c r="I4" s="241"/>
      <c r="J4" s="241"/>
      <c r="K4" s="241"/>
      <c r="L4" s="241"/>
      <c r="M4" s="241"/>
      <c r="N4" s="241"/>
      <c r="O4" s="241"/>
      <c r="P4" s="241"/>
      <c r="Q4" s="241"/>
      <c r="R4" s="587">
        <f>SUM(E4:Q4)</f>
        <v>1672195.9605043724</v>
      </c>
      <c r="S4" s="242"/>
      <c r="T4" s="242"/>
      <c r="U4" s="237"/>
    </row>
    <row r="5" spans="1:21" s="238" customFormat="1">
      <c r="A5" s="239" t="s">
        <v>32</v>
      </c>
      <c r="B5" s="240">
        <f>SUM(C5+D5)</f>
        <v>0</v>
      </c>
      <c r="C5" s="241"/>
      <c r="D5" s="241"/>
      <c r="E5" s="241"/>
      <c r="F5" s="241"/>
      <c r="G5" s="241"/>
      <c r="H5" s="241"/>
      <c r="I5" s="241"/>
      <c r="J5" s="241"/>
      <c r="K5" s="241"/>
      <c r="L5" s="241"/>
      <c r="M5" s="241"/>
      <c r="N5" s="241"/>
      <c r="O5" s="241"/>
      <c r="P5" s="241"/>
      <c r="Q5" s="241"/>
      <c r="R5" s="587">
        <f>SUM(E5:Q5)</f>
        <v>0</v>
      </c>
      <c r="S5" s="242"/>
      <c r="T5" s="242"/>
      <c r="U5" s="237"/>
    </row>
    <row r="6" spans="1:21" s="238" customFormat="1">
      <c r="A6" s="239" t="s">
        <v>33</v>
      </c>
      <c r="B6" s="240">
        <f>SUM(C6+D6)</f>
        <v>0</v>
      </c>
      <c r="C6" s="241"/>
      <c r="D6" s="241"/>
      <c r="E6" s="241"/>
      <c r="F6" s="241"/>
      <c r="G6" s="241"/>
      <c r="H6" s="241"/>
      <c r="I6" s="241"/>
      <c r="J6" s="241"/>
      <c r="K6" s="241"/>
      <c r="L6" s="241"/>
      <c r="M6" s="241"/>
      <c r="N6" s="241"/>
      <c r="O6" s="241"/>
      <c r="P6" s="241"/>
      <c r="Q6" s="241"/>
      <c r="R6" s="587">
        <f>SUM(E6:Q6)</f>
        <v>0</v>
      </c>
      <c r="S6" s="242"/>
      <c r="T6" s="242"/>
      <c r="U6" s="237"/>
    </row>
    <row r="7" spans="1:21" s="238" customFormat="1">
      <c r="A7" s="239" t="s">
        <v>105</v>
      </c>
      <c r="B7" s="240">
        <f>SUM(C7+D7)</f>
        <v>0</v>
      </c>
      <c r="C7" s="241"/>
      <c r="D7" s="241"/>
      <c r="E7" s="241"/>
      <c r="F7" s="241"/>
      <c r="G7" s="241"/>
      <c r="H7" s="241"/>
      <c r="I7" s="241"/>
      <c r="J7" s="241"/>
      <c r="K7" s="241"/>
      <c r="L7" s="241"/>
      <c r="M7" s="241"/>
      <c r="N7" s="241"/>
      <c r="O7" s="241"/>
      <c r="P7" s="241"/>
      <c r="Q7" s="241"/>
      <c r="R7" s="587">
        <f>SUM(E7:Q7)</f>
        <v>0</v>
      </c>
      <c r="S7" s="242"/>
      <c r="T7" s="242"/>
      <c r="U7" s="237"/>
    </row>
    <row r="8" spans="1:21" s="238" customFormat="1">
      <c r="A8" s="243" t="s">
        <v>673</v>
      </c>
      <c r="B8" s="240">
        <f>SUM(C8:D8)</f>
        <v>1672195.9605043724</v>
      </c>
      <c r="C8" s="240">
        <f t="shared" ref="C8:Q8" si="0">SUM(C4:C7)</f>
        <v>1672195.9605043724</v>
      </c>
      <c r="D8" s="240">
        <f t="shared" si="0"/>
        <v>0</v>
      </c>
      <c r="E8" s="240">
        <f t="shared" si="0"/>
        <v>0</v>
      </c>
      <c r="F8" s="240">
        <f t="shared" si="0"/>
        <v>1672195.9605043724</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c r="Q8" s="240">
        <f t="shared" si="0"/>
        <v>0</v>
      </c>
      <c r="R8" s="588">
        <f>SUM(R4:R7)</f>
        <v>1672195.9605043724</v>
      </c>
      <c r="S8" s="242"/>
      <c r="T8" s="242"/>
      <c r="U8" s="237"/>
    </row>
    <row r="9" spans="1:21" s="238" customFormat="1">
      <c r="A9" s="239" t="s">
        <v>674</v>
      </c>
      <c r="B9" s="240">
        <f>SUM(C9+D9)</f>
        <v>0</v>
      </c>
      <c r="C9" s="241"/>
      <c r="D9" s="241"/>
      <c r="E9" s="241"/>
      <c r="F9" s="241"/>
      <c r="G9" s="241"/>
      <c r="H9" s="241"/>
      <c r="I9" s="241"/>
      <c r="J9" s="241"/>
      <c r="K9" s="241"/>
      <c r="L9" s="241"/>
      <c r="M9" s="241"/>
      <c r="N9" s="241"/>
      <c r="O9" s="241"/>
      <c r="P9" s="241"/>
      <c r="Q9" s="241"/>
      <c r="R9" s="587">
        <f>SUM(E9:Q9)</f>
        <v>0</v>
      </c>
      <c r="S9" s="242"/>
      <c r="T9" s="241"/>
      <c r="U9" s="237"/>
    </row>
    <row r="10" spans="1:21" s="238" customFormat="1">
      <c r="A10" s="239" t="s">
        <v>675</v>
      </c>
      <c r="B10" s="240">
        <f>SUM(C10+D10)</f>
        <v>0</v>
      </c>
      <c r="C10" s="241"/>
      <c r="D10" s="241"/>
      <c r="E10" s="241"/>
      <c r="F10" s="241"/>
      <c r="G10" s="241"/>
      <c r="H10" s="241"/>
      <c r="I10" s="241"/>
      <c r="J10" s="241"/>
      <c r="K10" s="241"/>
      <c r="L10" s="241"/>
      <c r="M10" s="241"/>
      <c r="N10" s="241"/>
      <c r="O10" s="241"/>
      <c r="P10" s="241"/>
      <c r="Q10" s="241"/>
      <c r="R10" s="587">
        <f>SUM(E10:Q10)</f>
        <v>0</v>
      </c>
      <c r="S10" s="241"/>
      <c r="T10" s="241"/>
      <c r="U10" s="237"/>
    </row>
    <row r="11" spans="1:21" s="238" customFormat="1">
      <c r="A11" s="243" t="s">
        <v>676</v>
      </c>
      <c r="B11" s="240">
        <f>SUM(C11:D11)</f>
        <v>0</v>
      </c>
      <c r="C11" s="240">
        <f t="shared" ref="C11:Q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c r="Q11" s="240">
        <f t="shared" si="1"/>
        <v>0</v>
      </c>
      <c r="R11" s="588">
        <f>SUM(R9:R10)</f>
        <v>0</v>
      </c>
      <c r="S11" s="242"/>
      <c r="T11" s="244">
        <f>SUM(T9:T10)</f>
        <v>0</v>
      </c>
      <c r="U11" s="237"/>
    </row>
    <row r="12" spans="1:21" s="238" customFormat="1">
      <c r="A12" s="243" t="s">
        <v>92</v>
      </c>
      <c r="B12" s="240">
        <f t="shared" ref="B12:Q12" si="2">SUM(B8+B11)</f>
        <v>1672195.9605043724</v>
      </c>
      <c r="C12" s="240">
        <f t="shared" si="2"/>
        <v>1672195.9605043724</v>
      </c>
      <c r="D12" s="240">
        <f t="shared" si="2"/>
        <v>0</v>
      </c>
      <c r="E12" s="240">
        <f t="shared" si="2"/>
        <v>0</v>
      </c>
      <c r="F12" s="240">
        <f t="shared" si="2"/>
        <v>1672195.9605043724</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c r="Q12" s="240">
        <f t="shared" si="2"/>
        <v>0</v>
      </c>
      <c r="R12" s="588">
        <f>SUM(R8+R11)</f>
        <v>1672195.9605043724</v>
      </c>
      <c r="S12" s="242"/>
      <c r="T12" s="242"/>
      <c r="U12" s="237"/>
    </row>
    <row r="13" spans="1:21" s="238" customFormat="1">
      <c r="A13" s="488" t="s">
        <v>1034</v>
      </c>
      <c r="B13" s="240">
        <f>SUM(C13+D13)</f>
        <v>0</v>
      </c>
      <c r="C13" s="241"/>
      <c r="D13" s="241"/>
      <c r="E13" s="241"/>
      <c r="F13" s="241"/>
      <c r="G13" s="241"/>
      <c r="H13" s="241"/>
      <c r="I13" s="241"/>
      <c r="J13" s="241"/>
      <c r="K13" s="241"/>
      <c r="L13" s="241"/>
      <c r="M13" s="241"/>
      <c r="N13" s="241"/>
      <c r="O13" s="241"/>
      <c r="P13" s="241"/>
      <c r="Q13" s="241"/>
      <c r="R13" s="587">
        <f>SUM(E13:Q13)</f>
        <v>0</v>
      </c>
      <c r="S13" s="241"/>
      <c r="T13" s="241"/>
      <c r="U13" s="237"/>
    </row>
    <row r="14" spans="1:21" s="238" customFormat="1" ht="24">
      <c r="A14" s="489" t="s">
        <v>1035</v>
      </c>
      <c r="B14" s="240">
        <f>SUM(C14+D14)</f>
        <v>0</v>
      </c>
      <c r="C14" s="241"/>
      <c r="D14" s="241"/>
      <c r="E14" s="241"/>
      <c r="F14" s="241"/>
      <c r="G14" s="241"/>
      <c r="H14" s="241"/>
      <c r="I14" s="241"/>
      <c r="J14" s="241"/>
      <c r="K14" s="241"/>
      <c r="L14" s="241"/>
      <c r="M14" s="241"/>
      <c r="N14" s="241"/>
      <c r="O14" s="241"/>
      <c r="P14" s="241"/>
      <c r="Q14" s="241"/>
      <c r="R14" s="587">
        <f>SUM(E14:Q14)</f>
        <v>0</v>
      </c>
      <c r="S14" s="241"/>
      <c r="T14" s="241"/>
      <c r="U14" s="237"/>
    </row>
    <row r="15" spans="1:21" s="238" customFormat="1">
      <c r="A15" s="489" t="s">
        <v>1474</v>
      </c>
      <c r="B15" s="240">
        <f>SUM(C15+D15)</f>
        <v>0</v>
      </c>
      <c r="C15" s="241"/>
      <c r="D15" s="241"/>
      <c r="E15" s="241"/>
      <c r="F15" s="241"/>
      <c r="G15" s="241"/>
      <c r="H15" s="241"/>
      <c r="I15" s="241"/>
      <c r="J15" s="241"/>
      <c r="K15" s="241"/>
      <c r="L15" s="241"/>
      <c r="M15" s="241"/>
      <c r="N15" s="241"/>
      <c r="O15" s="241"/>
      <c r="P15" s="241"/>
      <c r="Q15" s="241"/>
      <c r="R15" s="587">
        <f>SUM(E15:Q15)</f>
        <v>0</v>
      </c>
      <c r="S15" s="242"/>
      <c r="T15" s="242"/>
      <c r="U15" s="237"/>
    </row>
    <row r="16" spans="1:21" s="238" customFormat="1">
      <c r="A16" s="235" t="s">
        <v>677</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678</v>
      </c>
      <c r="B17" s="240">
        <f t="shared" ref="B17:B25" si="3">SUM(C17+D17)</f>
        <v>0</v>
      </c>
      <c r="C17" s="241"/>
      <c r="D17" s="241"/>
      <c r="E17" s="241"/>
      <c r="F17" s="241"/>
      <c r="G17" s="241"/>
      <c r="H17" s="241"/>
      <c r="I17" s="241"/>
      <c r="J17" s="241"/>
      <c r="K17" s="241"/>
      <c r="L17" s="241"/>
      <c r="M17" s="241"/>
      <c r="N17" s="241"/>
      <c r="O17" s="241"/>
      <c r="P17" s="241"/>
      <c r="Q17" s="241"/>
      <c r="R17" s="587">
        <f>SUM(E17:Q17)</f>
        <v>0</v>
      </c>
      <c r="S17" s="241"/>
      <c r="T17" s="241"/>
      <c r="U17" s="237"/>
    </row>
    <row r="18" spans="1:21" s="238" customFormat="1">
      <c r="A18" s="239" t="s">
        <v>679</v>
      </c>
      <c r="B18" s="240">
        <f t="shared" si="3"/>
        <v>0</v>
      </c>
      <c r="C18" s="241"/>
      <c r="D18" s="241"/>
      <c r="E18" s="241"/>
      <c r="F18" s="241"/>
      <c r="G18" s="241"/>
      <c r="H18" s="241"/>
      <c r="I18" s="241"/>
      <c r="J18" s="241"/>
      <c r="K18" s="241"/>
      <c r="L18" s="241"/>
      <c r="M18" s="241"/>
      <c r="N18" s="241"/>
      <c r="O18" s="241"/>
      <c r="P18" s="241"/>
      <c r="Q18" s="241"/>
      <c r="R18" s="587">
        <f>SUM(E18:Q18)</f>
        <v>0</v>
      </c>
      <c r="S18" s="241"/>
      <c r="T18" s="241"/>
      <c r="U18" s="237"/>
    </row>
    <row r="19" spans="1:21" s="238" customFormat="1">
      <c r="A19" s="239" t="s">
        <v>680</v>
      </c>
      <c r="B19" s="240">
        <f t="shared" si="3"/>
        <v>0</v>
      </c>
      <c r="C19" s="241"/>
      <c r="D19" s="241"/>
      <c r="E19" s="241"/>
      <c r="F19" s="241"/>
      <c r="G19" s="241"/>
      <c r="H19" s="241"/>
      <c r="I19" s="241"/>
      <c r="J19" s="241"/>
      <c r="K19" s="241"/>
      <c r="L19" s="241"/>
      <c r="M19" s="241"/>
      <c r="N19" s="241"/>
      <c r="O19" s="241"/>
      <c r="P19" s="241"/>
      <c r="Q19" s="241"/>
      <c r="R19" s="587">
        <f>SUM(E19:Q19)</f>
        <v>0</v>
      </c>
      <c r="S19" s="241"/>
      <c r="T19" s="241"/>
      <c r="U19" s="237"/>
    </row>
    <row r="20" spans="1:21" s="238" customFormat="1">
      <c r="A20" s="239" t="s">
        <v>148</v>
      </c>
      <c r="B20" s="240">
        <f t="shared" si="3"/>
        <v>0</v>
      </c>
      <c r="C20" s="241"/>
      <c r="D20" s="241"/>
      <c r="E20" s="241"/>
      <c r="F20" s="241"/>
      <c r="G20" s="241"/>
      <c r="H20" s="241"/>
      <c r="I20" s="241"/>
      <c r="J20" s="241"/>
      <c r="K20" s="241"/>
      <c r="L20" s="241"/>
      <c r="M20" s="241"/>
      <c r="N20" s="241"/>
      <c r="O20" s="241"/>
      <c r="P20" s="241"/>
      <c r="Q20" s="241"/>
      <c r="R20" s="587">
        <f t="shared" ref="R20:R26" si="4">SUM(E20:Q20)</f>
        <v>0</v>
      </c>
      <c r="S20" s="241"/>
      <c r="T20" s="241"/>
      <c r="U20" s="237"/>
    </row>
    <row r="21" spans="1:21" s="238" customFormat="1">
      <c r="A21" s="239" t="s">
        <v>149</v>
      </c>
      <c r="B21" s="240">
        <f t="shared" si="3"/>
        <v>0</v>
      </c>
      <c r="C21" s="241"/>
      <c r="D21" s="241"/>
      <c r="E21" s="241"/>
      <c r="F21" s="241"/>
      <c r="G21" s="241"/>
      <c r="H21" s="241"/>
      <c r="I21" s="241"/>
      <c r="J21" s="241"/>
      <c r="K21" s="241"/>
      <c r="L21" s="241"/>
      <c r="M21" s="241"/>
      <c r="N21" s="241"/>
      <c r="O21" s="241"/>
      <c r="P21" s="241"/>
      <c r="Q21" s="241"/>
      <c r="R21" s="587">
        <f t="shared" si="4"/>
        <v>0</v>
      </c>
      <c r="S21" s="241"/>
      <c r="T21" s="241"/>
      <c r="U21" s="237"/>
    </row>
    <row r="22" spans="1:21" s="238" customFormat="1">
      <c r="A22" s="239" t="s">
        <v>150</v>
      </c>
      <c r="B22" s="240">
        <f t="shared" si="3"/>
        <v>0</v>
      </c>
      <c r="C22" s="241"/>
      <c r="D22" s="241"/>
      <c r="E22" s="241"/>
      <c r="F22" s="241"/>
      <c r="G22" s="241"/>
      <c r="H22" s="241"/>
      <c r="I22" s="241"/>
      <c r="J22" s="241"/>
      <c r="K22" s="241"/>
      <c r="L22" s="241"/>
      <c r="M22" s="241"/>
      <c r="N22" s="241"/>
      <c r="O22" s="241"/>
      <c r="P22" s="241"/>
      <c r="Q22" s="241"/>
      <c r="R22" s="587">
        <f t="shared" si="4"/>
        <v>0</v>
      </c>
      <c r="S22" s="241"/>
      <c r="T22" s="241"/>
      <c r="U22" s="237"/>
    </row>
    <row r="23" spans="1:21" s="238" customFormat="1">
      <c r="A23" s="239" t="s">
        <v>151</v>
      </c>
      <c r="B23" s="240">
        <f t="shared" si="3"/>
        <v>0</v>
      </c>
      <c r="C23" s="241"/>
      <c r="D23" s="241"/>
      <c r="E23" s="241"/>
      <c r="F23" s="241"/>
      <c r="G23" s="241"/>
      <c r="H23" s="241"/>
      <c r="I23" s="241"/>
      <c r="J23" s="241"/>
      <c r="K23" s="241"/>
      <c r="L23" s="241"/>
      <c r="M23" s="241"/>
      <c r="N23" s="241"/>
      <c r="O23" s="241"/>
      <c r="P23" s="241"/>
      <c r="Q23" s="241"/>
      <c r="R23" s="587">
        <f t="shared" si="4"/>
        <v>0</v>
      </c>
      <c r="S23" s="241"/>
      <c r="T23" s="241"/>
      <c r="U23" s="237"/>
    </row>
    <row r="24" spans="1:21" s="238" customFormat="1">
      <c r="A24" s="246" t="s">
        <v>38</v>
      </c>
      <c r="B24" s="240">
        <f t="shared" si="3"/>
        <v>0</v>
      </c>
      <c r="C24" s="241"/>
      <c r="D24" s="241"/>
      <c r="E24" s="241"/>
      <c r="F24" s="241"/>
      <c r="G24" s="241"/>
      <c r="H24" s="241"/>
      <c r="I24" s="241"/>
      <c r="J24" s="241"/>
      <c r="K24" s="241"/>
      <c r="L24" s="241"/>
      <c r="M24" s="241"/>
      <c r="N24" s="241"/>
      <c r="O24" s="241"/>
      <c r="P24" s="241"/>
      <c r="Q24" s="241"/>
      <c r="R24" s="587">
        <f t="shared" si="4"/>
        <v>0</v>
      </c>
      <c r="S24" s="241"/>
      <c r="T24" s="241"/>
      <c r="U24" s="237"/>
    </row>
    <row r="25" spans="1:21" s="238" customFormat="1">
      <c r="A25" s="243" t="s">
        <v>144</v>
      </c>
      <c r="B25" s="240">
        <f t="shared" si="3"/>
        <v>0</v>
      </c>
      <c r="C25" s="240">
        <f>SUM(C17:C24)</f>
        <v>0</v>
      </c>
      <c r="D25" s="240">
        <f t="shared" ref="D25:Q25" si="5">SUM(D17:D24)</f>
        <v>0</v>
      </c>
      <c r="E25" s="240">
        <f t="shared" si="5"/>
        <v>0</v>
      </c>
      <c r="F25" s="240">
        <f t="shared" si="5"/>
        <v>0</v>
      </c>
      <c r="G25" s="240">
        <f t="shared" si="5"/>
        <v>0</v>
      </c>
      <c r="H25" s="240">
        <f t="shared" si="5"/>
        <v>0</v>
      </c>
      <c r="I25" s="240">
        <f t="shared" si="5"/>
        <v>0</v>
      </c>
      <c r="J25" s="240">
        <f t="shared" si="5"/>
        <v>0</v>
      </c>
      <c r="K25" s="240">
        <f t="shared" si="5"/>
        <v>0</v>
      </c>
      <c r="L25" s="240">
        <f t="shared" si="5"/>
        <v>0</v>
      </c>
      <c r="M25" s="240">
        <f t="shared" si="5"/>
        <v>0</v>
      </c>
      <c r="N25" s="240">
        <f t="shared" si="5"/>
        <v>0</v>
      </c>
      <c r="O25" s="240">
        <f t="shared" si="5"/>
        <v>0</v>
      </c>
      <c r="P25" s="240">
        <f t="shared" si="5"/>
        <v>0</v>
      </c>
      <c r="Q25" s="240">
        <f t="shared" si="5"/>
        <v>0</v>
      </c>
      <c r="R25" s="588">
        <f>SUM(R17:R24)</f>
        <v>0</v>
      </c>
      <c r="S25" s="244">
        <f>SUM(S17:S24)</f>
        <v>0</v>
      </c>
      <c r="T25" s="244">
        <f>SUM(T17:T24)</f>
        <v>0</v>
      </c>
      <c r="U25" s="237"/>
    </row>
    <row r="26" spans="1:21" s="238" customFormat="1">
      <c r="A26" s="243" t="s">
        <v>152</v>
      </c>
      <c r="B26" s="240">
        <f>SUM(C26:D26)</f>
        <v>0</v>
      </c>
      <c r="C26" s="241"/>
      <c r="D26" s="241"/>
      <c r="E26" s="241"/>
      <c r="F26" s="241"/>
      <c r="G26" s="241"/>
      <c r="H26" s="241"/>
      <c r="I26" s="241"/>
      <c r="J26" s="241"/>
      <c r="K26" s="241"/>
      <c r="L26" s="241"/>
      <c r="M26" s="241"/>
      <c r="N26" s="241"/>
      <c r="O26" s="241"/>
      <c r="P26" s="241"/>
      <c r="Q26" s="241"/>
      <c r="R26" s="587">
        <f t="shared" si="4"/>
        <v>0</v>
      </c>
      <c r="S26" s="241"/>
      <c r="T26" s="241"/>
      <c r="U26" s="237"/>
    </row>
    <row r="27" spans="1:21" s="238" customFormat="1">
      <c r="A27" s="235" t="s">
        <v>153</v>
      </c>
      <c r="B27" s="236"/>
      <c r="C27" s="236"/>
      <c r="D27" s="236"/>
      <c r="E27" s="245"/>
      <c r="F27" s="245"/>
      <c r="G27" s="245"/>
      <c r="H27" s="245"/>
      <c r="I27" s="245"/>
      <c r="J27" s="245"/>
      <c r="K27" s="245"/>
      <c r="L27" s="245"/>
      <c r="M27" s="245"/>
      <c r="N27" s="245"/>
      <c r="O27" s="245"/>
      <c r="P27" s="245"/>
      <c r="Q27" s="245"/>
      <c r="R27" s="245"/>
      <c r="S27" s="236"/>
      <c r="T27" s="236"/>
      <c r="U27" s="237"/>
    </row>
    <row r="28" spans="1:21" s="238" customFormat="1">
      <c r="A28" s="239" t="s">
        <v>678</v>
      </c>
      <c r="B28" s="240">
        <f t="shared" ref="B28:B36" si="6">SUM(C28+D28)</f>
        <v>3110126.8426076714</v>
      </c>
      <c r="C28" s="241">
        <f>17021621*(74612/408349)</f>
        <v>3110126.8426076714</v>
      </c>
      <c r="D28" s="241"/>
      <c r="E28" s="241"/>
      <c r="F28" s="241">
        <f>C28</f>
        <v>3110126.8426076714</v>
      </c>
      <c r="G28" s="241"/>
      <c r="H28" s="241"/>
      <c r="I28" s="241"/>
      <c r="J28" s="241"/>
      <c r="K28" s="241"/>
      <c r="L28" s="241"/>
      <c r="M28" s="241"/>
      <c r="N28" s="241"/>
      <c r="O28" s="241"/>
      <c r="P28" s="241"/>
      <c r="Q28" s="241"/>
      <c r="R28" s="587">
        <f t="shared" ref="R28:R35" si="7">SUM(E28:Q28)</f>
        <v>3110126.8426076714</v>
      </c>
      <c r="S28" s="241">
        <f>C28</f>
        <v>3110126.8426076714</v>
      </c>
      <c r="T28" s="241"/>
      <c r="U28" s="237"/>
    </row>
    <row r="29" spans="1:21" s="238" customFormat="1">
      <c r="A29" s="239" t="s">
        <v>679</v>
      </c>
      <c r="B29" s="240">
        <f t="shared" si="6"/>
        <v>26608034.8963852</v>
      </c>
      <c r="C29" s="241">
        <f>(125137836+20487056)*(74612/408349)</f>
        <v>26608034.8963852</v>
      </c>
      <c r="D29" s="241"/>
      <c r="E29" s="241">
        <f>B29-G29-H29-F29</f>
        <v>3328989.6994972415</v>
      </c>
      <c r="F29" s="241">
        <f>Application!AG618-F28-F12</f>
        <v>23279045.196887959</v>
      </c>
      <c r="G29" s="241">
        <f>Application!AG619-G12</f>
        <v>0</v>
      </c>
      <c r="H29" s="241">
        <f>D29</f>
        <v>0</v>
      </c>
      <c r="I29" s="241"/>
      <c r="J29" s="241"/>
      <c r="K29" s="241"/>
      <c r="L29" s="241"/>
      <c r="M29" s="241"/>
      <c r="N29" s="241"/>
      <c r="O29" s="241"/>
      <c r="P29" s="241"/>
      <c r="Q29" s="241"/>
      <c r="R29" s="587">
        <f t="shared" si="7"/>
        <v>26608034.8963852</v>
      </c>
      <c r="S29" s="241">
        <f>C29</f>
        <v>26608034.8963852</v>
      </c>
      <c r="T29" s="241"/>
      <c r="U29" s="237"/>
    </row>
    <row r="30" spans="1:21" s="238" customFormat="1">
      <c r="A30" s="239" t="s">
        <v>680</v>
      </c>
      <c r="B30" s="240">
        <f t="shared" si="6"/>
        <v>2263140.5266475491</v>
      </c>
      <c r="C30" s="968">
        <f>12386093*(74612/408349)</f>
        <v>2263140.5266475491</v>
      </c>
      <c r="D30" s="241"/>
      <c r="E30" s="241">
        <f>B30-G30-H30-F30</f>
        <v>2263140.5266475491</v>
      </c>
      <c r="F30" s="241"/>
      <c r="G30" s="241"/>
      <c r="H30" s="241">
        <f>D30</f>
        <v>0</v>
      </c>
      <c r="I30" s="241"/>
      <c r="J30" s="241"/>
      <c r="K30" s="241"/>
      <c r="L30" s="241"/>
      <c r="M30" s="241"/>
      <c r="N30" s="241"/>
      <c r="O30" s="241"/>
      <c r="P30" s="241"/>
      <c r="Q30" s="241"/>
      <c r="R30" s="587">
        <f t="shared" si="7"/>
        <v>2263140.5266475491</v>
      </c>
      <c r="S30" s="241">
        <f>C30</f>
        <v>2263140.5266475491</v>
      </c>
      <c r="T30" s="241"/>
      <c r="U30" s="237"/>
    </row>
    <row r="31" spans="1:21" s="238" customFormat="1">
      <c r="A31" s="239" t="s">
        <v>148</v>
      </c>
      <c r="B31" s="240">
        <f t="shared" si="6"/>
        <v>649383.07140215847</v>
      </c>
      <c r="C31" s="969">
        <f>3554052*(74612/408349)</f>
        <v>649383.07140215847</v>
      </c>
      <c r="D31" s="241"/>
      <c r="E31" s="241">
        <f>B31-G31-H31-F31</f>
        <v>649383.07140215847</v>
      </c>
      <c r="F31" s="241"/>
      <c r="G31" s="241"/>
      <c r="H31" s="241">
        <f>D31</f>
        <v>0</v>
      </c>
      <c r="I31" s="241"/>
      <c r="J31" s="241"/>
      <c r="K31" s="241"/>
      <c r="L31" s="241"/>
      <c r="M31" s="241"/>
      <c r="N31" s="241"/>
      <c r="O31" s="241"/>
      <c r="P31" s="241"/>
      <c r="Q31" s="241"/>
      <c r="R31" s="587">
        <f t="shared" si="7"/>
        <v>649383.07140215847</v>
      </c>
      <c r="S31" s="241">
        <f>C31</f>
        <v>649383.07140215847</v>
      </c>
      <c r="T31" s="241"/>
      <c r="U31" s="237"/>
    </row>
    <row r="32" spans="1:21" s="238" customFormat="1">
      <c r="A32" s="239" t="s">
        <v>149</v>
      </c>
      <c r="B32" s="240">
        <f t="shared" si="6"/>
        <v>1049481.9709611142</v>
      </c>
      <c r="C32" s="968">
        <f>5743780*(74612/408349)</f>
        <v>1049481.9709611142</v>
      </c>
      <c r="D32" s="241"/>
      <c r="E32" s="241">
        <f>B32-G32-H32-F32</f>
        <v>1049481.9709611142</v>
      </c>
      <c r="F32" s="241"/>
      <c r="G32" s="241"/>
      <c r="H32" s="241">
        <f>D32</f>
        <v>0</v>
      </c>
      <c r="I32" s="241"/>
      <c r="J32" s="241"/>
      <c r="K32" s="241"/>
      <c r="L32" s="241"/>
      <c r="M32" s="241"/>
      <c r="N32" s="241"/>
      <c r="O32" s="241"/>
      <c r="P32" s="241"/>
      <c r="Q32" s="241"/>
      <c r="R32" s="587">
        <f t="shared" si="7"/>
        <v>1049481.9709611142</v>
      </c>
      <c r="S32" s="241">
        <f>C32</f>
        <v>1049481.9709611142</v>
      </c>
      <c r="T32" s="241"/>
      <c r="U32" s="237"/>
    </row>
    <row r="33" spans="1:21" s="238" customFormat="1">
      <c r="A33" s="239" t="s">
        <v>150</v>
      </c>
      <c r="B33" s="240">
        <f t="shared" si="6"/>
        <v>0</v>
      </c>
      <c r="C33" s="241"/>
      <c r="D33" s="241"/>
      <c r="E33" s="241"/>
      <c r="F33" s="241"/>
      <c r="G33" s="241"/>
      <c r="H33" s="241"/>
      <c r="I33" s="241"/>
      <c r="J33" s="241"/>
      <c r="K33" s="241"/>
      <c r="L33" s="241"/>
      <c r="M33" s="241"/>
      <c r="N33" s="241"/>
      <c r="O33" s="241"/>
      <c r="P33" s="241"/>
      <c r="Q33" s="241"/>
      <c r="R33" s="587">
        <f t="shared" si="7"/>
        <v>0</v>
      </c>
      <c r="S33" s="241"/>
      <c r="T33" s="241"/>
      <c r="U33" s="237"/>
    </row>
    <row r="34" spans="1:21" s="238" customFormat="1">
      <c r="A34" s="239" t="s">
        <v>151</v>
      </c>
      <c r="B34" s="240">
        <f t="shared" si="6"/>
        <v>355357.17020489823</v>
      </c>
      <c r="C34" s="968">
        <f>1944858*(74612/408349)</f>
        <v>355357.17020489823</v>
      </c>
      <c r="D34" s="241"/>
      <c r="E34" s="241">
        <f>B34-G34-H34-F34</f>
        <v>355357.17020489823</v>
      </c>
      <c r="F34" s="241"/>
      <c r="G34" s="241"/>
      <c r="H34" s="241">
        <f>D34</f>
        <v>0</v>
      </c>
      <c r="I34" s="241"/>
      <c r="J34" s="241"/>
      <c r="K34" s="241"/>
      <c r="L34" s="241"/>
      <c r="M34" s="241"/>
      <c r="N34" s="241"/>
      <c r="O34" s="241"/>
      <c r="P34" s="241"/>
      <c r="Q34" s="241"/>
      <c r="R34" s="587">
        <f t="shared" si="7"/>
        <v>355357.17020489823</v>
      </c>
      <c r="S34" s="241">
        <f>C34</f>
        <v>355357.17020489823</v>
      </c>
      <c r="T34" s="241"/>
      <c r="U34" s="237"/>
    </row>
    <row r="35" spans="1:21" s="238" customFormat="1">
      <c r="A35" s="967" t="s">
        <v>1615</v>
      </c>
      <c r="B35" s="240">
        <f t="shared" si="6"/>
        <v>288318.02810830931</v>
      </c>
      <c r="C35" s="241">
        <f>1577955*(74612/408349)</f>
        <v>288318.02810830931</v>
      </c>
      <c r="D35" s="241"/>
      <c r="E35" s="241">
        <f>B35-G35-H35-F35</f>
        <v>288318.02810830931</v>
      </c>
      <c r="F35" s="241"/>
      <c r="G35" s="241"/>
      <c r="H35" s="241">
        <f>D35</f>
        <v>0</v>
      </c>
      <c r="I35" s="241"/>
      <c r="J35" s="241"/>
      <c r="K35" s="241"/>
      <c r="L35" s="241"/>
      <c r="M35" s="241"/>
      <c r="N35" s="241"/>
      <c r="O35" s="241"/>
      <c r="P35" s="241"/>
      <c r="Q35" s="241"/>
      <c r="R35" s="587">
        <f t="shared" si="7"/>
        <v>288318.02810830931</v>
      </c>
      <c r="S35" s="241">
        <f>C35</f>
        <v>288318.02810830931</v>
      </c>
      <c r="T35" s="241"/>
      <c r="U35" s="237"/>
    </row>
    <row r="36" spans="1:21" s="238" customFormat="1">
      <c r="A36" s="243" t="s">
        <v>154</v>
      </c>
      <c r="B36" s="240">
        <f t="shared" si="6"/>
        <v>34323842.5063169</v>
      </c>
      <c r="C36" s="240">
        <f>SUM(C28:C35)</f>
        <v>34323842.5063169</v>
      </c>
      <c r="D36" s="240">
        <f t="shared" ref="D36:Q36" si="8">SUM(D28:D35)</f>
        <v>0</v>
      </c>
      <c r="E36" s="240">
        <f t="shared" si="8"/>
        <v>7934670.466821271</v>
      </c>
      <c r="F36" s="240">
        <f t="shared" si="8"/>
        <v>26389172.039495632</v>
      </c>
      <c r="G36" s="240">
        <f t="shared" si="8"/>
        <v>0</v>
      </c>
      <c r="H36" s="240">
        <f t="shared" si="8"/>
        <v>0</v>
      </c>
      <c r="I36" s="240">
        <f t="shared" si="8"/>
        <v>0</v>
      </c>
      <c r="J36" s="240">
        <f t="shared" si="8"/>
        <v>0</v>
      </c>
      <c r="K36" s="240">
        <f t="shared" si="8"/>
        <v>0</v>
      </c>
      <c r="L36" s="240">
        <f t="shared" si="8"/>
        <v>0</v>
      </c>
      <c r="M36" s="240">
        <f t="shared" si="8"/>
        <v>0</v>
      </c>
      <c r="N36" s="240">
        <f t="shared" si="8"/>
        <v>0</v>
      </c>
      <c r="O36" s="240">
        <f t="shared" si="8"/>
        <v>0</v>
      </c>
      <c r="P36" s="240">
        <f t="shared" si="8"/>
        <v>0</v>
      </c>
      <c r="Q36" s="240">
        <f t="shared" si="8"/>
        <v>0</v>
      </c>
      <c r="R36" s="588">
        <f>SUM(R28:R35)</f>
        <v>34323842.5063169</v>
      </c>
      <c r="S36" s="244">
        <f>SUM(S28:S35)</f>
        <v>34323842.5063169</v>
      </c>
      <c r="T36" s="244">
        <f>SUM(T28:T35)</f>
        <v>0</v>
      </c>
      <c r="U36" s="237"/>
    </row>
    <row r="37" spans="1:21" s="238" customFormat="1">
      <c r="A37" s="235" t="s">
        <v>155</v>
      </c>
      <c r="B37" s="236"/>
      <c r="C37" s="236"/>
      <c r="D37" s="236"/>
      <c r="E37" s="245"/>
      <c r="F37" s="245"/>
      <c r="G37" s="245"/>
      <c r="H37" s="245"/>
      <c r="I37" s="245"/>
      <c r="J37" s="245"/>
      <c r="K37" s="245"/>
      <c r="L37" s="245"/>
      <c r="M37" s="245"/>
      <c r="N37" s="245"/>
      <c r="O37" s="245"/>
      <c r="P37" s="245"/>
      <c r="Q37" s="245"/>
      <c r="R37" s="245"/>
      <c r="S37" s="236"/>
      <c r="T37" s="236"/>
      <c r="U37" s="237"/>
    </row>
    <row r="38" spans="1:21" s="238" customFormat="1">
      <c r="A38" s="239" t="s">
        <v>156</v>
      </c>
      <c r="B38" s="240">
        <f>SUM(C38+D38)</f>
        <v>1141976.5935511047</v>
      </c>
      <c r="C38" s="968">
        <f>6250000*(74612/408349)</f>
        <v>1141976.5935511047</v>
      </c>
      <c r="D38" s="241"/>
      <c r="E38" s="241">
        <f>B38-G38-H38-F38</f>
        <v>1141976.5935511047</v>
      </c>
      <c r="F38" s="241"/>
      <c r="G38" s="241"/>
      <c r="H38" s="241">
        <f>D38</f>
        <v>0</v>
      </c>
      <c r="I38" s="241"/>
      <c r="J38" s="241"/>
      <c r="K38" s="241"/>
      <c r="L38" s="241"/>
      <c r="M38" s="241"/>
      <c r="N38" s="241"/>
      <c r="O38" s="241"/>
      <c r="P38" s="241"/>
      <c r="Q38" s="241"/>
      <c r="R38" s="587">
        <f>SUM(E38:Q38)</f>
        <v>1141976.5935511047</v>
      </c>
      <c r="S38" s="241">
        <f>C38</f>
        <v>1141976.5935511047</v>
      </c>
      <c r="T38" s="241"/>
      <c r="U38" s="237"/>
    </row>
    <row r="39" spans="1:21" s="238" customFormat="1">
      <c r="A39" s="239" t="s">
        <v>157</v>
      </c>
      <c r="B39" s="240" t="e">
        <f>SUM(C39+D39)</f>
        <v>#VALUE!</v>
      </c>
      <c r="C39" s="587" t="s">
        <v>1623</v>
      </c>
      <c r="D39" s="241"/>
      <c r="E39" s="241"/>
      <c r="F39" s="241"/>
      <c r="G39" s="241"/>
      <c r="H39" s="241"/>
      <c r="I39" s="241"/>
      <c r="J39" s="241"/>
      <c r="K39" s="241"/>
      <c r="L39" s="241"/>
      <c r="M39" s="241"/>
      <c r="N39" s="241"/>
      <c r="O39" s="241"/>
      <c r="P39" s="241"/>
      <c r="Q39" s="241"/>
      <c r="R39" s="587">
        <f>SUM(E39:Q39)</f>
        <v>0</v>
      </c>
      <c r="S39" s="241"/>
      <c r="T39" s="241"/>
      <c r="U39" s="237"/>
    </row>
    <row r="40" spans="1:21" s="238" customFormat="1">
      <c r="A40" s="243" t="s">
        <v>158</v>
      </c>
      <c r="B40" s="240">
        <f>SUM(C40:D40)</f>
        <v>1141976.5935511047</v>
      </c>
      <c r="C40" s="240">
        <f>SUM(C37:C39)</f>
        <v>1141976.5935511047</v>
      </c>
      <c r="D40" s="240">
        <f>SUM(D37:D39)</f>
        <v>0</v>
      </c>
      <c r="E40" s="240">
        <f t="shared" ref="E40:T40" si="9">SUM(E38:E39)</f>
        <v>1141976.5935511047</v>
      </c>
      <c r="F40" s="240">
        <f t="shared" si="9"/>
        <v>0</v>
      </c>
      <c r="G40" s="240">
        <f t="shared" si="9"/>
        <v>0</v>
      </c>
      <c r="H40" s="240">
        <f t="shared" si="9"/>
        <v>0</v>
      </c>
      <c r="I40" s="240">
        <f t="shared" si="9"/>
        <v>0</v>
      </c>
      <c r="J40" s="240">
        <f t="shared" si="9"/>
        <v>0</v>
      </c>
      <c r="K40" s="240">
        <f t="shared" si="9"/>
        <v>0</v>
      </c>
      <c r="L40" s="240">
        <f t="shared" si="9"/>
        <v>0</v>
      </c>
      <c r="M40" s="240">
        <f t="shared" si="9"/>
        <v>0</v>
      </c>
      <c r="N40" s="240">
        <f t="shared" si="9"/>
        <v>0</v>
      </c>
      <c r="O40" s="240">
        <f t="shared" si="9"/>
        <v>0</v>
      </c>
      <c r="P40" s="240">
        <f t="shared" si="9"/>
        <v>0</v>
      </c>
      <c r="Q40" s="240">
        <f t="shared" si="9"/>
        <v>0</v>
      </c>
      <c r="R40" s="588">
        <f>SUM(R38:R39)</f>
        <v>1141976.5935511047</v>
      </c>
      <c r="S40" s="244">
        <f t="shared" si="9"/>
        <v>1141976.5935511047</v>
      </c>
      <c r="T40" s="244">
        <f t="shared" si="9"/>
        <v>0</v>
      </c>
      <c r="U40" s="237"/>
    </row>
    <row r="41" spans="1:21" s="238" customFormat="1">
      <c r="A41" s="243" t="s">
        <v>159</v>
      </c>
      <c r="B41" s="240">
        <f>SUM(C41:D41)</f>
        <v>0</v>
      </c>
      <c r="C41" s="241"/>
      <c r="D41" s="241"/>
      <c r="E41" s="241"/>
      <c r="F41" s="241"/>
      <c r="G41" s="241"/>
      <c r="H41" s="241"/>
      <c r="I41" s="241"/>
      <c r="J41" s="241"/>
      <c r="K41" s="241"/>
      <c r="L41" s="241"/>
      <c r="M41" s="241"/>
      <c r="N41" s="241"/>
      <c r="O41" s="241"/>
      <c r="P41" s="241"/>
      <c r="Q41" s="241"/>
      <c r="R41" s="587">
        <f>SUM(E41:Q41)</f>
        <v>0</v>
      </c>
      <c r="S41" s="241"/>
      <c r="T41" s="241"/>
      <c r="U41" s="237"/>
    </row>
    <row r="42" spans="1:21" s="238" customFormat="1">
      <c r="A42" s="235" t="s">
        <v>160</v>
      </c>
      <c r="B42" s="236"/>
      <c r="C42" s="236"/>
      <c r="D42" s="236"/>
      <c r="E42" s="245"/>
      <c r="F42" s="245"/>
      <c r="G42" s="245"/>
      <c r="H42" s="245"/>
      <c r="I42" s="245"/>
      <c r="J42" s="245"/>
      <c r="K42" s="245"/>
      <c r="L42" s="245"/>
      <c r="M42" s="245"/>
      <c r="N42" s="245"/>
      <c r="O42" s="245"/>
      <c r="P42" s="245"/>
      <c r="Q42" s="245"/>
      <c r="R42" s="245"/>
      <c r="S42" s="236"/>
      <c r="T42" s="236"/>
      <c r="U42" s="237"/>
    </row>
    <row r="43" spans="1:21" s="238" customFormat="1">
      <c r="A43" s="239" t="s">
        <v>161</v>
      </c>
      <c r="B43" s="240">
        <f t="shared" ref="B43:B52" si="10">SUM(C43+D43)</f>
        <v>1934695.6336369135</v>
      </c>
      <c r="C43" s="968">
        <f>10588525*(74612/408349)</f>
        <v>1934695.6336369135</v>
      </c>
      <c r="D43" s="241"/>
      <c r="E43" s="241">
        <f>B43-G43-H43-F43</f>
        <v>1934695.6336369135</v>
      </c>
      <c r="F43" s="241"/>
      <c r="G43" s="241"/>
      <c r="H43" s="241">
        <f>D43</f>
        <v>0</v>
      </c>
      <c r="I43" s="241"/>
      <c r="J43" s="241"/>
      <c r="K43" s="241"/>
      <c r="L43" s="241"/>
      <c r="M43" s="241"/>
      <c r="N43" s="241"/>
      <c r="O43" s="241"/>
      <c r="P43" s="241"/>
      <c r="Q43" s="241"/>
      <c r="R43" s="587">
        <f t="shared" ref="R43:R52" si="11">SUM(E43:Q43)</f>
        <v>1934695.6336369135</v>
      </c>
      <c r="S43" s="241">
        <f>C43</f>
        <v>1934695.6336369135</v>
      </c>
      <c r="T43" s="241"/>
      <c r="U43" s="237"/>
    </row>
    <row r="44" spans="1:21" s="238" customFormat="1">
      <c r="A44" s="239" t="s">
        <v>162</v>
      </c>
      <c r="B44" s="240">
        <f t="shared" si="10"/>
        <v>0</v>
      </c>
      <c r="C44" s="241"/>
      <c r="D44" s="241"/>
      <c r="E44" s="241"/>
      <c r="F44" s="241"/>
      <c r="G44" s="241"/>
      <c r="H44" s="241"/>
      <c r="I44" s="241"/>
      <c r="J44" s="241"/>
      <c r="K44" s="241"/>
      <c r="L44" s="241"/>
      <c r="M44" s="241"/>
      <c r="N44" s="241"/>
      <c r="O44" s="241"/>
      <c r="P44" s="241"/>
      <c r="Q44" s="241"/>
      <c r="R44" s="587">
        <f t="shared" si="11"/>
        <v>0</v>
      </c>
      <c r="S44" s="241"/>
      <c r="T44" s="241"/>
      <c r="U44" s="237"/>
    </row>
    <row r="45" spans="1:21" s="238" customFormat="1">
      <c r="A45" s="327" t="s">
        <v>163</v>
      </c>
      <c r="B45" s="240">
        <f t="shared" si="10"/>
        <v>0</v>
      </c>
      <c r="C45" s="241"/>
      <c r="D45" s="241"/>
      <c r="E45" s="241"/>
      <c r="F45" s="241"/>
      <c r="G45" s="241"/>
      <c r="H45" s="241"/>
      <c r="I45" s="241"/>
      <c r="J45" s="241"/>
      <c r="K45" s="241"/>
      <c r="L45" s="241"/>
      <c r="M45" s="241"/>
      <c r="N45" s="241"/>
      <c r="O45" s="241"/>
      <c r="P45" s="241"/>
      <c r="Q45" s="241"/>
      <c r="R45" s="587">
        <f t="shared" si="11"/>
        <v>0</v>
      </c>
      <c r="S45" s="241"/>
      <c r="T45" s="241"/>
      <c r="U45" s="237"/>
    </row>
    <row r="46" spans="1:21" s="238" customFormat="1">
      <c r="A46" s="239" t="s">
        <v>164</v>
      </c>
      <c r="B46" s="240">
        <f t="shared" si="10"/>
        <v>0</v>
      </c>
      <c r="C46" s="241"/>
      <c r="D46" s="241"/>
      <c r="E46" s="241"/>
      <c r="F46" s="241"/>
      <c r="G46" s="241"/>
      <c r="H46" s="241"/>
      <c r="I46" s="241"/>
      <c r="J46" s="241"/>
      <c r="K46" s="241"/>
      <c r="L46" s="241"/>
      <c r="M46" s="241"/>
      <c r="N46" s="241"/>
      <c r="O46" s="241"/>
      <c r="P46" s="241"/>
      <c r="Q46" s="241"/>
      <c r="R46" s="587">
        <f t="shared" si="11"/>
        <v>0</v>
      </c>
      <c r="S46" s="241"/>
      <c r="T46" s="241"/>
      <c r="U46" s="237"/>
    </row>
    <row r="47" spans="1:21" s="238" customFormat="1">
      <c r="A47" s="239" t="s">
        <v>63</v>
      </c>
      <c r="B47" s="240">
        <f t="shared" si="10"/>
        <v>0</v>
      </c>
      <c r="C47" s="968"/>
      <c r="D47" s="241"/>
      <c r="E47" s="241">
        <f>C47</f>
        <v>0</v>
      </c>
      <c r="F47" s="241"/>
      <c r="G47" s="241"/>
      <c r="H47" s="241"/>
      <c r="I47" s="241"/>
      <c r="J47" s="241"/>
      <c r="K47" s="241"/>
      <c r="L47" s="241"/>
      <c r="M47" s="241"/>
      <c r="N47" s="241"/>
      <c r="O47" s="241"/>
      <c r="P47" s="241"/>
      <c r="Q47" s="241"/>
      <c r="R47" s="587">
        <f t="shared" si="11"/>
        <v>0</v>
      </c>
      <c r="S47" s="241"/>
      <c r="T47" s="241"/>
      <c r="U47" s="237"/>
    </row>
    <row r="48" spans="1:21" s="238" customFormat="1">
      <c r="A48" s="239" t="s">
        <v>167</v>
      </c>
      <c r="B48" s="240">
        <f t="shared" si="10"/>
        <v>0</v>
      </c>
      <c r="C48" s="241"/>
      <c r="D48" s="241"/>
      <c r="E48" s="241"/>
      <c r="F48" s="241"/>
      <c r="G48" s="241"/>
      <c r="H48" s="241"/>
      <c r="I48" s="241"/>
      <c r="J48" s="241"/>
      <c r="K48" s="241"/>
      <c r="L48" s="241"/>
      <c r="M48" s="241"/>
      <c r="N48" s="241"/>
      <c r="O48" s="241"/>
      <c r="P48" s="241"/>
      <c r="Q48" s="241"/>
      <c r="R48" s="587">
        <f t="shared" si="11"/>
        <v>0</v>
      </c>
      <c r="S48" s="241"/>
      <c r="T48" s="241"/>
      <c r="U48" s="237"/>
    </row>
    <row r="49" spans="1:21" s="238" customFormat="1">
      <c r="A49" s="479" t="s">
        <v>165</v>
      </c>
      <c r="B49" s="240">
        <f t="shared" si="10"/>
        <v>493741.71109516616</v>
      </c>
      <c r="C49" s="968">
        <f>2702232*(74612/408349)</f>
        <v>493741.71109516616</v>
      </c>
      <c r="D49" s="241"/>
      <c r="E49" s="241">
        <f>B49-G49-H49-F49</f>
        <v>493741.71109516616</v>
      </c>
      <c r="F49" s="241"/>
      <c r="G49" s="241"/>
      <c r="H49" s="241">
        <f>D49</f>
        <v>0</v>
      </c>
      <c r="I49" s="241"/>
      <c r="J49" s="241"/>
      <c r="K49" s="241"/>
      <c r="L49" s="241"/>
      <c r="M49" s="241"/>
      <c r="N49" s="241"/>
      <c r="O49" s="241"/>
      <c r="P49" s="241"/>
      <c r="Q49" s="241"/>
      <c r="R49" s="587">
        <f t="shared" si="11"/>
        <v>493741.71109516616</v>
      </c>
      <c r="S49" s="241">
        <f>C49</f>
        <v>493741.71109516616</v>
      </c>
      <c r="T49" s="241"/>
      <c r="U49" s="237"/>
    </row>
    <row r="50" spans="1:21" s="238" customFormat="1">
      <c r="A50" s="239" t="s">
        <v>166</v>
      </c>
      <c r="B50" s="240">
        <f t="shared" si="10"/>
        <v>0</v>
      </c>
      <c r="C50" s="241"/>
      <c r="D50" s="241"/>
      <c r="E50" s="241"/>
      <c r="F50" s="241"/>
      <c r="G50" s="241"/>
      <c r="H50" s="241"/>
      <c r="I50" s="241"/>
      <c r="J50" s="241"/>
      <c r="K50" s="241"/>
      <c r="L50" s="241"/>
      <c r="M50" s="241"/>
      <c r="N50" s="241"/>
      <c r="O50" s="241"/>
      <c r="P50" s="241"/>
      <c r="Q50" s="241"/>
      <c r="R50" s="587">
        <f t="shared" si="11"/>
        <v>0</v>
      </c>
      <c r="S50" s="241"/>
      <c r="T50" s="241"/>
      <c r="U50" s="237"/>
    </row>
    <row r="51" spans="1:21" s="238" customFormat="1">
      <c r="A51" s="246" t="s">
        <v>38</v>
      </c>
      <c r="B51" s="240">
        <f t="shared" si="10"/>
        <v>0</v>
      </c>
      <c r="C51" s="241"/>
      <c r="D51" s="241"/>
      <c r="E51" s="241"/>
      <c r="F51" s="241"/>
      <c r="G51" s="241"/>
      <c r="H51" s="241"/>
      <c r="I51" s="241"/>
      <c r="J51" s="241"/>
      <c r="K51" s="241"/>
      <c r="L51" s="241"/>
      <c r="M51" s="241"/>
      <c r="N51" s="241"/>
      <c r="O51" s="241"/>
      <c r="P51" s="241"/>
      <c r="Q51" s="241"/>
      <c r="R51" s="587">
        <f t="shared" si="11"/>
        <v>0</v>
      </c>
      <c r="S51" s="241"/>
      <c r="T51" s="241"/>
      <c r="U51" s="237"/>
    </row>
    <row r="52" spans="1:21" s="238" customFormat="1">
      <c r="A52" s="246" t="s">
        <v>38</v>
      </c>
      <c r="B52" s="240">
        <f t="shared" si="10"/>
        <v>0</v>
      </c>
      <c r="C52" s="241"/>
      <c r="D52" s="241"/>
      <c r="E52" s="241"/>
      <c r="F52" s="241"/>
      <c r="G52" s="241"/>
      <c r="H52" s="241"/>
      <c r="I52" s="241"/>
      <c r="J52" s="241"/>
      <c r="K52" s="241"/>
      <c r="L52" s="241"/>
      <c r="M52" s="241"/>
      <c r="N52" s="241"/>
      <c r="O52" s="241"/>
      <c r="P52" s="241"/>
      <c r="Q52" s="241"/>
      <c r="R52" s="587">
        <f t="shared" si="11"/>
        <v>0</v>
      </c>
      <c r="S52" s="241"/>
      <c r="T52" s="241"/>
      <c r="U52" s="237"/>
    </row>
    <row r="53" spans="1:21" s="248" customFormat="1">
      <c r="A53" s="243" t="s">
        <v>168</v>
      </c>
      <c r="B53" s="244">
        <f>SUM(C53:D53)</f>
        <v>2428437.3447320797</v>
      </c>
      <c r="C53" s="244">
        <f t="shared" ref="C53:T53" si="12">SUM(C43:C52)</f>
        <v>2428437.3447320797</v>
      </c>
      <c r="D53" s="244">
        <f t="shared" si="12"/>
        <v>0</v>
      </c>
      <c r="E53" s="244">
        <f t="shared" si="12"/>
        <v>2428437.3447320797</v>
      </c>
      <c r="F53" s="244">
        <f t="shared" si="12"/>
        <v>0</v>
      </c>
      <c r="G53" s="244">
        <f t="shared" si="12"/>
        <v>0</v>
      </c>
      <c r="H53" s="244">
        <f t="shared" si="12"/>
        <v>0</v>
      </c>
      <c r="I53" s="244">
        <f t="shared" si="12"/>
        <v>0</v>
      </c>
      <c r="J53" s="244">
        <f t="shared" si="12"/>
        <v>0</v>
      </c>
      <c r="K53" s="244">
        <f t="shared" si="12"/>
        <v>0</v>
      </c>
      <c r="L53" s="244">
        <f t="shared" si="12"/>
        <v>0</v>
      </c>
      <c r="M53" s="244">
        <f t="shared" si="12"/>
        <v>0</v>
      </c>
      <c r="N53" s="244">
        <f t="shared" si="12"/>
        <v>0</v>
      </c>
      <c r="O53" s="244">
        <f t="shared" si="12"/>
        <v>0</v>
      </c>
      <c r="P53" s="244">
        <f t="shared" si="12"/>
        <v>0</v>
      </c>
      <c r="Q53" s="244">
        <f t="shared" si="12"/>
        <v>0</v>
      </c>
      <c r="R53" s="588">
        <f>SUM(R43:R52)</f>
        <v>2428437.3447320797</v>
      </c>
      <c r="S53" s="244">
        <f t="shared" si="12"/>
        <v>2428437.3447320797</v>
      </c>
      <c r="T53" s="244">
        <f t="shared" si="12"/>
        <v>0</v>
      </c>
      <c r="U53" s="247"/>
    </row>
    <row r="54" spans="1:21" s="238" customFormat="1">
      <c r="A54" s="235" t="s">
        <v>465</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169</v>
      </c>
      <c r="B55" s="240">
        <f t="shared" ref="B55:B61" si="13">SUM(C55+D55)</f>
        <v>536031.57102380565</v>
      </c>
      <c r="C55" s="241">
        <f>2933683*(74612/408349)</f>
        <v>536031.57102380565</v>
      </c>
      <c r="D55" s="241"/>
      <c r="E55" s="241">
        <f>B55-G55-H55-F55</f>
        <v>536031.57102380565</v>
      </c>
      <c r="F55" s="241"/>
      <c r="G55" s="241"/>
      <c r="H55" s="241">
        <f>D55</f>
        <v>0</v>
      </c>
      <c r="I55" s="241"/>
      <c r="J55" s="241"/>
      <c r="K55" s="241"/>
      <c r="L55" s="241"/>
      <c r="M55" s="241"/>
      <c r="N55" s="241"/>
      <c r="O55" s="241"/>
      <c r="P55" s="241"/>
      <c r="Q55" s="241"/>
      <c r="R55" s="587">
        <f t="shared" ref="R55:R61" si="14">SUM(E55:Q55)</f>
        <v>536031.57102380565</v>
      </c>
      <c r="S55" s="242"/>
      <c r="T55" s="242"/>
      <c r="U55" s="237"/>
    </row>
    <row r="56" spans="1:21" s="333" customFormat="1">
      <c r="A56" s="327" t="s">
        <v>163</v>
      </c>
      <c r="B56" s="334">
        <f t="shared" si="13"/>
        <v>0</v>
      </c>
      <c r="C56" s="331"/>
      <c r="D56" s="331"/>
      <c r="E56" s="331"/>
      <c r="F56" s="331"/>
      <c r="G56" s="331"/>
      <c r="H56" s="331"/>
      <c r="I56" s="331"/>
      <c r="J56" s="331"/>
      <c r="K56" s="331"/>
      <c r="L56" s="331"/>
      <c r="M56" s="331"/>
      <c r="N56" s="331"/>
      <c r="O56" s="331"/>
      <c r="P56" s="331"/>
      <c r="Q56" s="331"/>
      <c r="R56" s="587">
        <f t="shared" si="14"/>
        <v>0</v>
      </c>
      <c r="S56" s="335"/>
      <c r="T56" s="335"/>
      <c r="U56" s="332"/>
    </row>
    <row r="57" spans="1:21" s="238" customFormat="1">
      <c r="A57" s="239" t="s">
        <v>167</v>
      </c>
      <c r="B57" s="240">
        <f t="shared" si="13"/>
        <v>0</v>
      </c>
      <c r="C57" s="241"/>
      <c r="D57" s="241"/>
      <c r="E57" s="241"/>
      <c r="F57" s="241"/>
      <c r="G57" s="241"/>
      <c r="H57" s="241"/>
      <c r="I57" s="241"/>
      <c r="J57" s="241"/>
      <c r="K57" s="241"/>
      <c r="L57" s="241"/>
      <c r="M57" s="241"/>
      <c r="N57" s="241"/>
      <c r="O57" s="241"/>
      <c r="P57" s="241"/>
      <c r="Q57" s="241"/>
      <c r="R57" s="587">
        <f t="shared" si="14"/>
        <v>0</v>
      </c>
      <c r="S57" s="242"/>
      <c r="T57" s="242"/>
      <c r="U57" s="237"/>
    </row>
    <row r="58" spans="1:21" s="238" customFormat="1">
      <c r="A58" s="479" t="s">
        <v>165</v>
      </c>
      <c r="B58" s="240">
        <f t="shared" si="13"/>
        <v>0</v>
      </c>
      <c r="C58" s="241"/>
      <c r="D58" s="241"/>
      <c r="E58" s="241"/>
      <c r="F58" s="241"/>
      <c r="G58" s="241"/>
      <c r="H58" s="241"/>
      <c r="I58" s="241"/>
      <c r="J58" s="241"/>
      <c r="K58" s="241"/>
      <c r="L58" s="241"/>
      <c r="M58" s="241"/>
      <c r="N58" s="241"/>
      <c r="O58" s="241"/>
      <c r="P58" s="241"/>
      <c r="Q58" s="241"/>
      <c r="R58" s="587">
        <f t="shared" si="14"/>
        <v>0</v>
      </c>
      <c r="S58" s="242"/>
      <c r="T58" s="242"/>
      <c r="U58" s="237"/>
    </row>
    <row r="59" spans="1:21" s="238" customFormat="1">
      <c r="A59" s="239" t="s">
        <v>166</v>
      </c>
      <c r="B59" s="240">
        <f t="shared" si="13"/>
        <v>0</v>
      </c>
      <c r="C59" s="241"/>
      <c r="D59" s="241"/>
      <c r="E59" s="241"/>
      <c r="F59" s="241"/>
      <c r="G59" s="241"/>
      <c r="H59" s="241"/>
      <c r="I59" s="241"/>
      <c r="J59" s="241"/>
      <c r="K59" s="241"/>
      <c r="L59" s="241"/>
      <c r="M59" s="241"/>
      <c r="N59" s="241"/>
      <c r="O59" s="241"/>
      <c r="P59" s="241"/>
      <c r="Q59" s="241"/>
      <c r="R59" s="587">
        <f t="shared" si="14"/>
        <v>0</v>
      </c>
      <c r="S59" s="242"/>
      <c r="T59" s="242"/>
      <c r="U59" s="237"/>
    </row>
    <row r="60" spans="1:21" s="238" customFormat="1">
      <c r="A60" s="246" t="s">
        <v>38</v>
      </c>
      <c r="B60" s="240">
        <f t="shared" si="13"/>
        <v>0</v>
      </c>
      <c r="C60" s="241"/>
      <c r="D60" s="241"/>
      <c r="E60" s="241"/>
      <c r="F60" s="241"/>
      <c r="G60" s="241"/>
      <c r="H60" s="241"/>
      <c r="I60" s="241"/>
      <c r="J60" s="241"/>
      <c r="K60" s="241"/>
      <c r="L60" s="241"/>
      <c r="M60" s="241"/>
      <c r="N60" s="241"/>
      <c r="O60" s="241"/>
      <c r="P60" s="241"/>
      <c r="Q60" s="241"/>
      <c r="R60" s="587">
        <f t="shared" si="14"/>
        <v>0</v>
      </c>
      <c r="S60" s="242"/>
      <c r="T60" s="242"/>
      <c r="U60" s="237"/>
    </row>
    <row r="61" spans="1:21" s="238" customFormat="1">
      <c r="A61" s="246" t="s">
        <v>38</v>
      </c>
      <c r="B61" s="240">
        <f t="shared" si="13"/>
        <v>0</v>
      </c>
      <c r="C61" s="241"/>
      <c r="D61" s="241"/>
      <c r="E61" s="241"/>
      <c r="F61" s="241"/>
      <c r="G61" s="241"/>
      <c r="H61" s="241"/>
      <c r="I61" s="241"/>
      <c r="J61" s="241"/>
      <c r="K61" s="241"/>
      <c r="L61" s="241"/>
      <c r="M61" s="241"/>
      <c r="N61" s="241"/>
      <c r="O61" s="241"/>
      <c r="P61" s="241"/>
      <c r="Q61" s="241"/>
      <c r="R61" s="587">
        <f t="shared" si="14"/>
        <v>0</v>
      </c>
      <c r="S61" s="242"/>
      <c r="T61" s="242"/>
      <c r="U61" s="237"/>
    </row>
    <row r="62" spans="1:21" s="238" customFormat="1" ht="13.7" customHeight="1">
      <c r="A62" s="243" t="s">
        <v>323</v>
      </c>
      <c r="B62" s="240">
        <f>SUM(C62:D62)</f>
        <v>536031.57102380565</v>
      </c>
      <c r="C62" s="240">
        <f t="shared" ref="C62:Q62" si="15">SUM(C55:C61)</f>
        <v>536031.57102380565</v>
      </c>
      <c r="D62" s="240">
        <f t="shared" si="15"/>
        <v>0</v>
      </c>
      <c r="E62" s="240">
        <f t="shared" si="15"/>
        <v>536031.57102380565</v>
      </c>
      <c r="F62" s="240">
        <f t="shared" si="15"/>
        <v>0</v>
      </c>
      <c r="G62" s="240">
        <f t="shared" si="15"/>
        <v>0</v>
      </c>
      <c r="H62" s="240">
        <f t="shared" si="15"/>
        <v>0</v>
      </c>
      <c r="I62" s="240">
        <f t="shared" si="15"/>
        <v>0</v>
      </c>
      <c r="J62" s="240">
        <f t="shared" si="15"/>
        <v>0</v>
      </c>
      <c r="K62" s="240">
        <f t="shared" si="15"/>
        <v>0</v>
      </c>
      <c r="L62" s="240">
        <f t="shared" si="15"/>
        <v>0</v>
      </c>
      <c r="M62" s="240">
        <f t="shared" si="15"/>
        <v>0</v>
      </c>
      <c r="N62" s="240">
        <f t="shared" si="15"/>
        <v>0</v>
      </c>
      <c r="O62" s="240">
        <f t="shared" si="15"/>
        <v>0</v>
      </c>
      <c r="P62" s="240">
        <f t="shared" si="15"/>
        <v>0</v>
      </c>
      <c r="Q62" s="240">
        <f t="shared" si="15"/>
        <v>0</v>
      </c>
      <c r="R62" s="588">
        <f>SUM(R55:R61)</f>
        <v>536031.57102380565</v>
      </c>
      <c r="S62" s="242"/>
      <c r="T62" s="242"/>
      <c r="U62" s="237"/>
    </row>
    <row r="63" spans="1:21" s="238" customFormat="1">
      <c r="A63" s="249" t="s">
        <v>324</v>
      </c>
      <c r="B63" s="240">
        <f>SUM(B8+B11+B13+B14+B15+B25+B26+B36+B40+B41+B53+B62)</f>
        <v>40102483.976128265</v>
      </c>
      <c r="C63" s="240">
        <f t="shared" ref="C63:Q63" si="16">SUM(C8+C11+C13+C14+C15+C25+C26+C36+C40+C41+C53+C62)</f>
        <v>40102483.976128265</v>
      </c>
      <c r="D63" s="240">
        <f t="shared" si="16"/>
        <v>0</v>
      </c>
      <c r="E63" s="240">
        <f t="shared" si="16"/>
        <v>12041115.97612826</v>
      </c>
      <c r="F63" s="240">
        <f t="shared" si="16"/>
        <v>28061368.000000004</v>
      </c>
      <c r="G63" s="240">
        <f t="shared" si="16"/>
        <v>0</v>
      </c>
      <c r="H63" s="240">
        <f t="shared" si="16"/>
        <v>0</v>
      </c>
      <c r="I63" s="240">
        <f t="shared" si="16"/>
        <v>0</v>
      </c>
      <c r="J63" s="240">
        <f t="shared" si="16"/>
        <v>0</v>
      </c>
      <c r="K63" s="240">
        <f t="shared" si="16"/>
        <v>0</v>
      </c>
      <c r="L63" s="240">
        <f t="shared" si="16"/>
        <v>0</v>
      </c>
      <c r="M63" s="240">
        <f t="shared" si="16"/>
        <v>0</v>
      </c>
      <c r="N63" s="240">
        <f t="shared" si="16"/>
        <v>0</v>
      </c>
      <c r="O63" s="240">
        <f t="shared" si="16"/>
        <v>0</v>
      </c>
      <c r="P63" s="240">
        <f t="shared" si="16"/>
        <v>0</v>
      </c>
      <c r="Q63" s="240">
        <f t="shared" si="16"/>
        <v>0</v>
      </c>
      <c r="R63" s="588">
        <f>SUM(R8+R11+R13+R14+R15+R25+R26+R36+R40+R41+R53+R62)</f>
        <v>40102483.976128265</v>
      </c>
      <c r="S63" s="240">
        <f>SUM(S10+S13+S14+S15+S25+S26+S36+S40+S41+S53)</f>
        <v>37894256.44460009</v>
      </c>
      <c r="T63" s="240">
        <f>SUM(T11+T13+T14+T15+T25+T26+T36+T40+T41+T53)</f>
        <v>0</v>
      </c>
      <c r="U63" s="237"/>
    </row>
    <row r="64" spans="1:21" s="238" customFormat="1">
      <c r="A64" s="235" t="s">
        <v>181</v>
      </c>
      <c r="B64" s="236"/>
      <c r="C64" s="236"/>
      <c r="D64" s="236"/>
      <c r="E64" s="245"/>
      <c r="F64" s="245"/>
      <c r="G64" s="245"/>
      <c r="H64" s="245"/>
      <c r="I64" s="245"/>
      <c r="J64" s="245"/>
      <c r="K64" s="245"/>
      <c r="L64" s="245"/>
      <c r="M64" s="245"/>
      <c r="N64" s="245"/>
      <c r="O64" s="245"/>
      <c r="P64" s="245"/>
      <c r="Q64" s="245"/>
      <c r="R64" s="245"/>
      <c r="S64" s="236"/>
      <c r="T64" s="236"/>
      <c r="U64" s="237"/>
    </row>
    <row r="65" spans="1:21" s="238" customFormat="1">
      <c r="A65" s="239" t="s">
        <v>182</v>
      </c>
      <c r="B65" s="240">
        <f>SUM(C65+D65)</f>
        <v>794045.01194811298</v>
      </c>
      <c r="C65" s="241">
        <f>4345782*(74612/408349)</f>
        <v>794045.01194811298</v>
      </c>
      <c r="D65" s="241"/>
      <c r="E65" s="241">
        <f>B65-G65-H65-F65</f>
        <v>794045.01194811298</v>
      </c>
      <c r="F65" s="241"/>
      <c r="G65" s="241"/>
      <c r="H65" s="241">
        <f>D65</f>
        <v>0</v>
      </c>
      <c r="I65" s="241"/>
      <c r="J65" s="241"/>
      <c r="K65" s="241"/>
      <c r="L65" s="241"/>
      <c r="M65" s="241"/>
      <c r="N65" s="241"/>
      <c r="O65" s="241"/>
      <c r="P65" s="241"/>
      <c r="Q65" s="241"/>
      <c r="R65" s="587">
        <f>SUM(E65:Q65)</f>
        <v>794045.01194811298</v>
      </c>
      <c r="S65" s="241">
        <f>C65/2</f>
        <v>397022.50597405649</v>
      </c>
      <c r="T65" s="241"/>
      <c r="U65" s="237"/>
    </row>
    <row r="66" spans="1:21" s="238" customFormat="1">
      <c r="A66" s="967" t="s">
        <v>1610</v>
      </c>
      <c r="B66" s="240">
        <f>SUM(C66+D66)</f>
        <v>0</v>
      </c>
      <c r="C66" s="968"/>
      <c r="D66" s="241"/>
      <c r="E66" s="241">
        <f>C66</f>
        <v>0</v>
      </c>
      <c r="F66" s="241"/>
      <c r="G66" s="241"/>
      <c r="H66" s="241"/>
      <c r="I66" s="241"/>
      <c r="J66" s="241"/>
      <c r="K66" s="241"/>
      <c r="L66" s="241"/>
      <c r="M66" s="241"/>
      <c r="N66" s="241"/>
      <c r="O66" s="241"/>
      <c r="P66" s="241"/>
      <c r="Q66" s="241"/>
      <c r="R66" s="587">
        <f>SUM(E66:Q66)</f>
        <v>0</v>
      </c>
      <c r="S66" s="241">
        <f>C66/2</f>
        <v>0</v>
      </c>
      <c r="T66" s="241"/>
      <c r="U66" s="237"/>
    </row>
    <row r="67" spans="1:21" s="238" customFormat="1">
      <c r="A67" s="243" t="s">
        <v>681</v>
      </c>
      <c r="B67" s="240">
        <f>SUM(C67:D67)</f>
        <v>794045.01194811298</v>
      </c>
      <c r="C67" s="240">
        <f>SUM(C64:C66)</f>
        <v>794045.01194811298</v>
      </c>
      <c r="D67" s="240">
        <f>SUM(D64:D66)</f>
        <v>0</v>
      </c>
      <c r="E67" s="240">
        <f t="shared" ref="E67:T67" si="17">SUM(E65:E66)</f>
        <v>794045.01194811298</v>
      </c>
      <c r="F67" s="240">
        <f t="shared" si="17"/>
        <v>0</v>
      </c>
      <c r="G67" s="240">
        <f t="shared" si="17"/>
        <v>0</v>
      </c>
      <c r="H67" s="240">
        <f t="shared" si="17"/>
        <v>0</v>
      </c>
      <c r="I67" s="240">
        <f t="shared" si="17"/>
        <v>0</v>
      </c>
      <c r="J67" s="240">
        <f t="shared" si="17"/>
        <v>0</v>
      </c>
      <c r="K67" s="240">
        <f t="shared" si="17"/>
        <v>0</v>
      </c>
      <c r="L67" s="240">
        <f t="shared" si="17"/>
        <v>0</v>
      </c>
      <c r="M67" s="240">
        <f t="shared" si="17"/>
        <v>0</v>
      </c>
      <c r="N67" s="240">
        <f t="shared" si="17"/>
        <v>0</v>
      </c>
      <c r="O67" s="240">
        <f t="shared" si="17"/>
        <v>0</v>
      </c>
      <c r="P67" s="240">
        <f t="shared" si="17"/>
        <v>0</v>
      </c>
      <c r="Q67" s="240">
        <f t="shared" si="17"/>
        <v>0</v>
      </c>
      <c r="R67" s="588">
        <f>SUM(R65:R66)</f>
        <v>794045.01194811298</v>
      </c>
      <c r="S67" s="244">
        <f>SUM(S65:S66)</f>
        <v>397022.50597405649</v>
      </c>
      <c r="T67" s="244">
        <f t="shared" si="17"/>
        <v>0</v>
      </c>
      <c r="U67" s="237"/>
    </row>
    <row r="68" spans="1:21" s="238" customFormat="1">
      <c r="A68" s="235" t="s">
        <v>682</v>
      </c>
      <c r="B68" s="245"/>
      <c r="C68" s="245"/>
      <c r="D68" s="245"/>
      <c r="E68" s="245"/>
      <c r="F68" s="245"/>
      <c r="G68" s="245"/>
      <c r="H68" s="245"/>
      <c r="I68" s="245"/>
      <c r="J68" s="245"/>
      <c r="K68" s="245"/>
      <c r="L68" s="245"/>
      <c r="M68" s="245"/>
      <c r="N68" s="245"/>
      <c r="O68" s="245"/>
      <c r="P68" s="245"/>
      <c r="Q68" s="245"/>
      <c r="R68" s="245"/>
      <c r="S68" s="245"/>
      <c r="T68" s="245"/>
      <c r="U68" s="237"/>
    </row>
    <row r="69" spans="1:21" s="238" customFormat="1">
      <c r="A69" s="239" t="s">
        <v>683</v>
      </c>
      <c r="B69" s="240">
        <f>SUM(C69+D69)</f>
        <v>33004.585283666667</v>
      </c>
      <c r="C69" s="968">
        <f>180633*(74612/408349)</f>
        <v>33004.585283666667</v>
      </c>
      <c r="D69" s="241"/>
      <c r="E69" s="241">
        <f>B69-G69-H69-F69</f>
        <v>33004.585283666667</v>
      </c>
      <c r="F69" s="241"/>
      <c r="G69" s="241"/>
      <c r="H69" s="241"/>
      <c r="I69" s="241"/>
      <c r="J69" s="241"/>
      <c r="K69" s="241"/>
      <c r="L69" s="241"/>
      <c r="M69" s="241"/>
      <c r="N69" s="241"/>
      <c r="O69" s="241"/>
      <c r="P69" s="241"/>
      <c r="Q69" s="241"/>
      <c r="R69" s="587">
        <f>SUM(E69:Q69)</f>
        <v>33004.585283666667</v>
      </c>
      <c r="S69" s="242"/>
      <c r="T69" s="242"/>
      <c r="U69" s="237"/>
    </row>
    <row r="70" spans="1:21" s="238" customFormat="1">
      <c r="A70" s="239" t="s">
        <v>684</v>
      </c>
      <c r="B70" s="240">
        <f>SUM(C70+D70)</f>
        <v>0</v>
      </c>
      <c r="C70" s="241"/>
      <c r="D70" s="241"/>
      <c r="E70" s="241"/>
      <c r="F70" s="241"/>
      <c r="G70" s="241"/>
      <c r="H70" s="241"/>
      <c r="I70" s="241"/>
      <c r="J70" s="241"/>
      <c r="K70" s="241"/>
      <c r="L70" s="241"/>
      <c r="M70" s="241"/>
      <c r="N70" s="241"/>
      <c r="O70" s="241"/>
      <c r="P70" s="241"/>
      <c r="Q70" s="241"/>
      <c r="R70" s="587">
        <f>SUM(E70:Q70)</f>
        <v>0</v>
      </c>
      <c r="S70" s="242"/>
      <c r="T70" s="242"/>
      <c r="U70" s="237"/>
    </row>
    <row r="71" spans="1:21" s="238" customFormat="1">
      <c r="A71" s="810" t="s">
        <v>1172</v>
      </c>
      <c r="B71" s="240">
        <f>SUM(C71+D71)</f>
        <v>0</v>
      </c>
      <c r="C71" s="241"/>
      <c r="D71" s="241"/>
      <c r="E71" s="241"/>
      <c r="F71" s="241"/>
      <c r="G71" s="241"/>
      <c r="H71" s="241"/>
      <c r="I71" s="241"/>
      <c r="J71" s="241"/>
      <c r="K71" s="241"/>
      <c r="L71" s="241"/>
      <c r="M71" s="241"/>
      <c r="N71" s="241"/>
      <c r="O71" s="241"/>
      <c r="P71" s="241"/>
      <c r="Q71" s="241"/>
      <c r="R71" s="587">
        <f>SUM(E71:Q71)</f>
        <v>0</v>
      </c>
      <c r="S71" s="242"/>
      <c r="T71" s="242"/>
      <c r="U71" s="237"/>
    </row>
    <row r="72" spans="1:21" s="238" customFormat="1">
      <c r="A72" s="239" t="s">
        <v>685</v>
      </c>
      <c r="B72" s="240">
        <f>SUM(C72+D72)</f>
        <v>502626</v>
      </c>
      <c r="C72" s="241">
        <f>Application!AC864</f>
        <v>502626</v>
      </c>
      <c r="D72" s="241"/>
      <c r="E72" s="241">
        <f>B72-G72-H72-F72</f>
        <v>502626</v>
      </c>
      <c r="F72" s="241"/>
      <c r="G72" s="241"/>
      <c r="H72" s="241"/>
      <c r="I72" s="241"/>
      <c r="J72" s="241"/>
      <c r="K72" s="241"/>
      <c r="L72" s="241"/>
      <c r="M72" s="241"/>
      <c r="N72" s="241"/>
      <c r="O72" s="241"/>
      <c r="P72" s="241"/>
      <c r="Q72" s="241"/>
      <c r="R72" s="587">
        <f>SUM(E72:Q72)</f>
        <v>502626</v>
      </c>
      <c r="S72" s="242"/>
      <c r="T72" s="242"/>
      <c r="U72" s="237"/>
    </row>
    <row r="73" spans="1:21" s="238" customFormat="1">
      <c r="A73" s="246" t="s">
        <v>38</v>
      </c>
      <c r="B73" s="240">
        <f>SUM(C73+D73)</f>
        <v>0</v>
      </c>
      <c r="C73" s="241"/>
      <c r="D73" s="241"/>
      <c r="E73" s="241"/>
      <c r="F73" s="241"/>
      <c r="G73" s="241"/>
      <c r="H73" s="241"/>
      <c r="I73" s="241"/>
      <c r="J73" s="241"/>
      <c r="K73" s="241"/>
      <c r="L73" s="241"/>
      <c r="M73" s="241"/>
      <c r="N73" s="241"/>
      <c r="O73" s="241"/>
      <c r="P73" s="241"/>
      <c r="Q73" s="241"/>
      <c r="R73" s="587">
        <f>SUM(E73:Q73)</f>
        <v>0</v>
      </c>
      <c r="S73" s="242"/>
      <c r="T73" s="242"/>
      <c r="U73" s="237"/>
    </row>
    <row r="74" spans="1:21" s="238" customFormat="1">
      <c r="A74" s="243" t="s">
        <v>686</v>
      </c>
      <c r="B74" s="240">
        <f>SUM(C74:D74)</f>
        <v>535630.58528366662</v>
      </c>
      <c r="C74" s="240">
        <f>SUM(C69:C73)</f>
        <v>535630.58528366662</v>
      </c>
      <c r="D74" s="240">
        <f>SUM(D69:D73)</f>
        <v>0</v>
      </c>
      <c r="E74" s="240">
        <f t="shared" ref="E74:Q74" si="18">SUM(E69:E73)</f>
        <v>535630.58528366662</v>
      </c>
      <c r="F74" s="240">
        <f t="shared" si="18"/>
        <v>0</v>
      </c>
      <c r="G74" s="240">
        <f t="shared" si="18"/>
        <v>0</v>
      </c>
      <c r="H74" s="240">
        <f t="shared" si="18"/>
        <v>0</v>
      </c>
      <c r="I74" s="240">
        <f t="shared" si="18"/>
        <v>0</v>
      </c>
      <c r="J74" s="240">
        <f t="shared" si="18"/>
        <v>0</v>
      </c>
      <c r="K74" s="240">
        <f t="shared" si="18"/>
        <v>0</v>
      </c>
      <c r="L74" s="240">
        <f t="shared" si="18"/>
        <v>0</v>
      </c>
      <c r="M74" s="240">
        <f t="shared" si="18"/>
        <v>0</v>
      </c>
      <c r="N74" s="240">
        <f t="shared" si="18"/>
        <v>0</v>
      </c>
      <c r="O74" s="240">
        <f t="shared" si="18"/>
        <v>0</v>
      </c>
      <c r="P74" s="240">
        <f t="shared" si="18"/>
        <v>0</v>
      </c>
      <c r="Q74" s="240">
        <f t="shared" si="18"/>
        <v>0</v>
      </c>
      <c r="R74" s="588">
        <f>SUM(R69:R73)</f>
        <v>535630.58528366662</v>
      </c>
      <c r="S74" s="242"/>
      <c r="T74" s="242"/>
      <c r="U74" s="237"/>
    </row>
    <row r="75" spans="1:21" s="238" customFormat="1">
      <c r="A75" s="235" t="s">
        <v>1559</v>
      </c>
      <c r="B75" s="245"/>
      <c r="C75" s="245"/>
      <c r="D75" s="245"/>
      <c r="E75" s="245"/>
      <c r="F75" s="245"/>
      <c r="G75" s="245"/>
      <c r="H75" s="245"/>
      <c r="I75" s="245"/>
      <c r="J75" s="245"/>
      <c r="K75" s="245"/>
      <c r="L75" s="245"/>
      <c r="M75" s="245"/>
      <c r="N75" s="245"/>
      <c r="O75" s="245"/>
      <c r="P75" s="245"/>
      <c r="Q75" s="245"/>
      <c r="R75" s="589"/>
      <c r="S75" s="245"/>
      <c r="T75" s="245"/>
      <c r="U75" s="237"/>
    </row>
    <row r="76" spans="1:21" s="238" customFormat="1">
      <c r="A76" s="479" t="s">
        <v>1561</v>
      </c>
      <c r="B76" s="240">
        <f>SUM(C76:D76)</f>
        <v>753835.74201479612</v>
      </c>
      <c r="C76" s="968">
        <f>4125718*(74612/408349)</f>
        <v>753835.74201479612</v>
      </c>
      <c r="D76" s="241"/>
      <c r="E76" s="241">
        <f>C76-F76</f>
        <v>753835.74201479612</v>
      </c>
      <c r="F76" s="241"/>
      <c r="G76" s="241"/>
      <c r="H76" s="241">
        <f>D76</f>
        <v>0</v>
      </c>
      <c r="I76" s="241"/>
      <c r="J76" s="241"/>
      <c r="K76" s="241"/>
      <c r="L76" s="241"/>
      <c r="M76" s="241"/>
      <c r="N76" s="241"/>
      <c r="O76" s="241"/>
      <c r="P76" s="241"/>
      <c r="Q76" s="241"/>
      <c r="R76" s="587">
        <f>SUM(E76:Q76)</f>
        <v>753835.74201479612</v>
      </c>
      <c r="S76" s="241">
        <f>C76</f>
        <v>753835.74201479612</v>
      </c>
      <c r="T76" s="241"/>
      <c r="U76" s="237"/>
    </row>
    <row r="77" spans="1:21" s="238" customFormat="1">
      <c r="A77" s="479" t="s">
        <v>64</v>
      </c>
      <c r="B77" s="240">
        <f>SUM(C77:D77)</f>
        <v>818563.34076978266</v>
      </c>
      <c r="C77" s="968">
        <f>4479970*(74612/408349)</f>
        <v>818563.34076978266</v>
      </c>
      <c r="D77" s="241"/>
      <c r="E77" s="241">
        <f>C77-F77</f>
        <v>818563.34076978639</v>
      </c>
      <c r="F77" s="241">
        <f>Application!AG618-F63-F67-F74-F76</f>
        <v>-3.7252902984619141E-9</v>
      </c>
      <c r="G77" s="241"/>
      <c r="H77" s="241">
        <f>D77</f>
        <v>0</v>
      </c>
      <c r="I77" s="241"/>
      <c r="J77" s="241"/>
      <c r="K77" s="241"/>
      <c r="L77" s="241"/>
      <c r="M77" s="241"/>
      <c r="N77" s="241"/>
      <c r="O77" s="241"/>
      <c r="P77" s="241"/>
      <c r="Q77" s="241"/>
      <c r="R77" s="587">
        <f>SUM(E77:Q77)</f>
        <v>818563.34076978266</v>
      </c>
      <c r="S77" s="241">
        <f>C77/2</f>
        <v>409281.67038489133</v>
      </c>
      <c r="T77" s="241"/>
      <c r="U77" s="237"/>
    </row>
    <row r="78" spans="1:21" s="238" customFormat="1">
      <c r="A78" s="243" t="s">
        <v>1558</v>
      </c>
      <c r="B78" s="240">
        <f>SUM(C78:D78)</f>
        <v>1572399.0827845787</v>
      </c>
      <c r="C78" s="944">
        <f>SUM(C76:C77)</f>
        <v>1572399.0827845787</v>
      </c>
      <c r="D78" s="944">
        <f t="shared" ref="D78:T78" si="19">SUM(D76:D77)</f>
        <v>0</v>
      </c>
      <c r="E78" s="944">
        <f t="shared" si="19"/>
        <v>1572399.0827845824</v>
      </c>
      <c r="F78" s="944">
        <f t="shared" si="19"/>
        <v>-3.7252902984619141E-9</v>
      </c>
      <c r="G78" s="944">
        <f t="shared" si="19"/>
        <v>0</v>
      </c>
      <c r="H78" s="944">
        <f t="shared" si="19"/>
        <v>0</v>
      </c>
      <c r="I78" s="944">
        <f t="shared" si="19"/>
        <v>0</v>
      </c>
      <c r="J78" s="944">
        <f t="shared" si="19"/>
        <v>0</v>
      </c>
      <c r="K78" s="944">
        <f t="shared" si="19"/>
        <v>0</v>
      </c>
      <c r="L78" s="944">
        <f t="shared" si="19"/>
        <v>0</v>
      </c>
      <c r="M78" s="944">
        <f t="shared" si="19"/>
        <v>0</v>
      </c>
      <c r="N78" s="944">
        <f t="shared" si="19"/>
        <v>0</v>
      </c>
      <c r="O78" s="944">
        <f t="shared" si="19"/>
        <v>0</v>
      </c>
      <c r="P78" s="944">
        <f t="shared" si="19"/>
        <v>0</v>
      </c>
      <c r="Q78" s="944">
        <f t="shared" si="19"/>
        <v>0</v>
      </c>
      <c r="R78" s="944">
        <f t="shared" si="19"/>
        <v>1572399.0827845787</v>
      </c>
      <c r="S78" s="944">
        <f t="shared" si="19"/>
        <v>1163117.4123996873</v>
      </c>
      <c r="T78" s="944">
        <f t="shared" si="19"/>
        <v>0</v>
      </c>
      <c r="U78" s="237"/>
    </row>
    <row r="79" spans="1:21" s="238" customFormat="1">
      <c r="A79" s="235" t="s">
        <v>875</v>
      </c>
      <c r="B79" s="245"/>
      <c r="C79" s="245"/>
      <c r="D79" s="245"/>
      <c r="E79" s="245"/>
      <c r="F79" s="245"/>
      <c r="G79" s="245"/>
      <c r="H79" s="245"/>
      <c r="I79" s="245"/>
      <c r="J79" s="245"/>
      <c r="K79" s="245"/>
      <c r="L79" s="245"/>
      <c r="M79" s="245"/>
      <c r="N79" s="245"/>
      <c r="O79" s="245"/>
      <c r="P79" s="245"/>
      <c r="Q79" s="245"/>
      <c r="R79" s="589"/>
      <c r="S79" s="245"/>
      <c r="T79" s="245"/>
      <c r="U79" s="237"/>
    </row>
    <row r="80" spans="1:21" s="238" customFormat="1" ht="13.7" customHeight="1">
      <c r="A80" s="239" t="s">
        <v>876</v>
      </c>
      <c r="B80" s="240">
        <f t="shared" ref="B80:B94" si="20">SUM(C80+D80)</f>
        <v>0</v>
      </c>
      <c r="C80" s="241">
        <v>0</v>
      </c>
      <c r="D80" s="241"/>
      <c r="E80" s="241"/>
      <c r="F80" s="241"/>
      <c r="G80" s="241"/>
      <c r="H80" s="241"/>
      <c r="I80" s="241"/>
      <c r="J80" s="241"/>
      <c r="K80" s="241"/>
      <c r="L80" s="241"/>
      <c r="M80" s="241"/>
      <c r="N80" s="241"/>
      <c r="O80" s="241"/>
      <c r="P80" s="241"/>
      <c r="Q80" s="241"/>
      <c r="R80" s="587">
        <f t="shared" ref="R80:R94" si="21">SUM(E80:Q80)</f>
        <v>0</v>
      </c>
      <c r="S80" s="242"/>
      <c r="T80" s="242"/>
      <c r="U80" s="237"/>
    </row>
    <row r="81" spans="1:21" s="238" customFormat="1">
      <c r="A81" s="239" t="s">
        <v>877</v>
      </c>
      <c r="B81" s="240">
        <f t="shared" si="20"/>
        <v>0</v>
      </c>
      <c r="C81" s="241"/>
      <c r="D81" s="241"/>
      <c r="E81" s="241"/>
      <c r="F81" s="241"/>
      <c r="G81" s="241"/>
      <c r="H81" s="241"/>
      <c r="I81" s="241"/>
      <c r="J81" s="241"/>
      <c r="K81" s="241"/>
      <c r="L81" s="241"/>
      <c r="M81" s="241"/>
      <c r="N81" s="241"/>
      <c r="O81" s="241"/>
      <c r="P81" s="241"/>
      <c r="Q81" s="241"/>
      <c r="R81" s="587">
        <f t="shared" si="21"/>
        <v>0</v>
      </c>
      <c r="S81" s="241"/>
      <c r="T81" s="241"/>
      <c r="U81" s="237"/>
    </row>
    <row r="82" spans="1:21" s="238" customFormat="1">
      <c r="A82" s="239" t="s">
        <v>878</v>
      </c>
      <c r="B82" s="240">
        <f t="shared" si="20"/>
        <v>1514719.0326999698</v>
      </c>
      <c r="C82" s="968">
        <f>8290007*(74612/408349)</f>
        <v>1514719.0326999698</v>
      </c>
      <c r="D82" s="241"/>
      <c r="E82" s="241">
        <f>B82-G82-H82-F82</f>
        <v>1514719.0326999698</v>
      </c>
      <c r="F82" s="241">
        <f>Application!AG618-F78-F74-F67-F63</f>
        <v>0</v>
      </c>
      <c r="G82" s="241"/>
      <c r="H82" s="241">
        <f>D82</f>
        <v>0</v>
      </c>
      <c r="I82" s="241"/>
      <c r="J82" s="241"/>
      <c r="K82" s="241"/>
      <c r="L82" s="241"/>
      <c r="M82" s="241"/>
      <c r="N82" s="241"/>
      <c r="O82" s="241"/>
      <c r="P82" s="241"/>
      <c r="Q82" s="241"/>
      <c r="R82" s="587">
        <f t="shared" si="21"/>
        <v>1514719.0326999698</v>
      </c>
      <c r="S82" s="241">
        <f>C82</f>
        <v>1514719.0326999698</v>
      </c>
      <c r="T82" s="241"/>
      <c r="U82" s="237"/>
    </row>
    <row r="83" spans="1:21" s="238" customFormat="1">
      <c r="A83" s="239" t="s">
        <v>879</v>
      </c>
      <c r="B83" s="240">
        <f t="shared" si="20"/>
        <v>0</v>
      </c>
      <c r="C83" s="241"/>
      <c r="D83" s="241"/>
      <c r="E83" s="241"/>
      <c r="F83" s="241"/>
      <c r="G83" s="241"/>
      <c r="H83" s="241"/>
      <c r="I83" s="241"/>
      <c r="J83" s="241"/>
      <c r="K83" s="241"/>
      <c r="L83" s="241"/>
      <c r="M83" s="241"/>
      <c r="N83" s="241"/>
      <c r="O83" s="241"/>
      <c r="P83" s="241"/>
      <c r="Q83" s="241"/>
      <c r="R83" s="587">
        <f t="shared" si="21"/>
        <v>0</v>
      </c>
      <c r="S83" s="241"/>
      <c r="T83" s="241"/>
      <c r="U83" s="237"/>
    </row>
    <row r="84" spans="1:21" s="238" customFormat="1">
      <c r="A84" s="239" t="s">
        <v>880</v>
      </c>
      <c r="B84" s="240">
        <f t="shared" si="20"/>
        <v>0</v>
      </c>
      <c r="C84" s="241"/>
      <c r="D84" s="241"/>
      <c r="E84" s="241"/>
      <c r="F84" s="241"/>
      <c r="G84" s="241"/>
      <c r="H84" s="241"/>
      <c r="I84" s="241"/>
      <c r="J84" s="241"/>
      <c r="K84" s="241"/>
      <c r="L84" s="241"/>
      <c r="M84" s="241"/>
      <c r="N84" s="241"/>
      <c r="O84" s="241"/>
      <c r="P84" s="241"/>
      <c r="Q84" s="241"/>
      <c r="R84" s="587">
        <f t="shared" si="21"/>
        <v>0</v>
      </c>
      <c r="S84" s="241"/>
      <c r="T84" s="241"/>
      <c r="U84" s="237"/>
    </row>
    <row r="85" spans="1:21" s="238" customFormat="1">
      <c r="A85" s="239" t="s">
        <v>881</v>
      </c>
      <c r="B85" s="240">
        <f t="shared" si="20"/>
        <v>365432.50993635348</v>
      </c>
      <c r="C85" s="968">
        <f>2000000*(74612/408349)</f>
        <v>365432.50993635348</v>
      </c>
      <c r="D85" s="241"/>
      <c r="E85" s="241">
        <f>C85</f>
        <v>365432.50993635348</v>
      </c>
      <c r="F85" s="241"/>
      <c r="G85" s="241"/>
      <c r="H85" s="241"/>
      <c r="I85" s="241"/>
      <c r="J85" s="241"/>
      <c r="K85" s="241"/>
      <c r="L85" s="241"/>
      <c r="M85" s="241"/>
      <c r="N85" s="241"/>
      <c r="O85" s="241"/>
      <c r="P85" s="241"/>
      <c r="Q85" s="241"/>
      <c r="R85" s="587">
        <f t="shared" si="21"/>
        <v>365432.50993635348</v>
      </c>
      <c r="S85" s="242"/>
      <c r="T85" s="242"/>
      <c r="U85" s="237"/>
    </row>
    <row r="86" spans="1:21" s="238" customFormat="1">
      <c r="A86" s="239" t="s">
        <v>882</v>
      </c>
      <c r="B86" s="240">
        <f t="shared" si="20"/>
        <v>0</v>
      </c>
      <c r="C86" s="968"/>
      <c r="D86" s="241"/>
      <c r="E86" s="241"/>
      <c r="F86" s="241">
        <f>C86</f>
        <v>0</v>
      </c>
      <c r="G86" s="241"/>
      <c r="H86" s="241"/>
      <c r="I86" s="241"/>
      <c r="J86" s="241"/>
      <c r="K86" s="241"/>
      <c r="L86" s="241"/>
      <c r="M86" s="241"/>
      <c r="N86" s="241"/>
      <c r="O86" s="241"/>
      <c r="P86" s="241"/>
      <c r="Q86" s="241"/>
      <c r="R86" s="587">
        <f t="shared" si="21"/>
        <v>0</v>
      </c>
      <c r="S86" s="241">
        <f>C86</f>
        <v>0</v>
      </c>
      <c r="T86" s="241"/>
      <c r="U86" s="237"/>
    </row>
    <row r="87" spans="1:21" s="238" customFormat="1">
      <c r="A87" s="239" t="s">
        <v>883</v>
      </c>
      <c r="B87" s="240">
        <f t="shared" si="20"/>
        <v>0</v>
      </c>
      <c r="C87" s="241"/>
      <c r="D87" s="241"/>
      <c r="E87" s="241"/>
      <c r="F87" s="241"/>
      <c r="G87" s="241"/>
      <c r="H87" s="241"/>
      <c r="I87" s="241"/>
      <c r="J87" s="241"/>
      <c r="K87" s="241"/>
      <c r="L87" s="241"/>
      <c r="M87" s="241"/>
      <c r="N87" s="241"/>
      <c r="O87" s="241"/>
      <c r="P87" s="241"/>
      <c r="Q87" s="241"/>
      <c r="R87" s="587">
        <f t="shared" si="21"/>
        <v>0</v>
      </c>
      <c r="S87" s="241"/>
      <c r="T87" s="241"/>
      <c r="U87" s="237"/>
    </row>
    <row r="88" spans="1:21" s="238" customFormat="1">
      <c r="A88" s="250" t="s">
        <v>416</v>
      </c>
      <c r="B88" s="240">
        <f t="shared" si="20"/>
        <v>0</v>
      </c>
      <c r="C88" s="241"/>
      <c r="D88" s="241"/>
      <c r="E88" s="241"/>
      <c r="F88" s="241"/>
      <c r="G88" s="241"/>
      <c r="H88" s="241"/>
      <c r="I88" s="241"/>
      <c r="J88" s="241"/>
      <c r="K88" s="241"/>
      <c r="L88" s="241"/>
      <c r="M88" s="241"/>
      <c r="N88" s="241"/>
      <c r="O88" s="241"/>
      <c r="P88" s="241"/>
      <c r="Q88" s="241"/>
      <c r="R88" s="587">
        <f t="shared" si="21"/>
        <v>0</v>
      </c>
      <c r="S88" s="241"/>
      <c r="T88" s="241"/>
      <c r="U88" s="237"/>
    </row>
    <row r="89" spans="1:21" s="238" customFormat="1">
      <c r="A89" s="943" t="s">
        <v>1560</v>
      </c>
      <c r="B89" s="240">
        <f t="shared" si="20"/>
        <v>0</v>
      </c>
      <c r="C89" s="241"/>
      <c r="D89" s="241"/>
      <c r="E89" s="241"/>
      <c r="F89" s="241"/>
      <c r="G89" s="241"/>
      <c r="H89" s="241"/>
      <c r="I89" s="241"/>
      <c r="J89" s="241"/>
      <c r="K89" s="241"/>
      <c r="L89" s="241"/>
      <c r="M89" s="241"/>
      <c r="N89" s="241"/>
      <c r="O89" s="241"/>
      <c r="P89" s="241"/>
      <c r="Q89" s="241"/>
      <c r="R89" s="587">
        <f t="shared" si="21"/>
        <v>0</v>
      </c>
      <c r="S89" s="241"/>
      <c r="T89" s="241"/>
      <c r="U89" s="237"/>
    </row>
    <row r="90" spans="1:21" s="238" customFormat="1" ht="24">
      <c r="A90" s="967" t="s">
        <v>1611</v>
      </c>
      <c r="B90" s="240">
        <f t="shared" si="20"/>
        <v>0</v>
      </c>
      <c r="C90" s="241"/>
      <c r="D90" s="241"/>
      <c r="E90" s="241">
        <f>B90-G90-H90-F90</f>
        <v>0</v>
      </c>
      <c r="F90" s="241"/>
      <c r="G90" s="241"/>
      <c r="H90" s="241">
        <f>D90</f>
        <v>0</v>
      </c>
      <c r="I90" s="241"/>
      <c r="J90" s="241"/>
      <c r="K90" s="241"/>
      <c r="L90" s="241"/>
      <c r="M90" s="241"/>
      <c r="N90" s="241"/>
      <c r="O90" s="241"/>
      <c r="P90" s="241"/>
      <c r="Q90" s="241"/>
      <c r="R90" s="587">
        <f t="shared" si="21"/>
        <v>0</v>
      </c>
      <c r="S90" s="241"/>
      <c r="T90" s="241"/>
      <c r="U90" s="237"/>
    </row>
    <row r="91" spans="1:21" s="238" customFormat="1">
      <c r="A91" s="967" t="s">
        <v>1612</v>
      </c>
      <c r="B91" s="240">
        <f t="shared" si="20"/>
        <v>0</v>
      </c>
      <c r="C91" s="241"/>
      <c r="D91" s="241"/>
      <c r="E91" s="241">
        <f>B91-G91-H91-F91</f>
        <v>0</v>
      </c>
      <c r="F91" s="241"/>
      <c r="G91" s="241"/>
      <c r="H91" s="241">
        <f>D91</f>
        <v>0</v>
      </c>
      <c r="I91" s="241"/>
      <c r="J91" s="241"/>
      <c r="K91" s="241"/>
      <c r="L91" s="241"/>
      <c r="M91" s="241"/>
      <c r="N91" s="241"/>
      <c r="O91" s="241"/>
      <c r="P91" s="241"/>
      <c r="Q91" s="241"/>
      <c r="R91" s="587">
        <f t="shared" si="21"/>
        <v>0</v>
      </c>
      <c r="S91" s="241"/>
      <c r="T91" s="241"/>
      <c r="U91" s="237"/>
    </row>
    <row r="92" spans="1:21" s="238" customFormat="1">
      <c r="A92" s="246" t="s">
        <v>38</v>
      </c>
      <c r="B92" s="240">
        <f t="shared" si="20"/>
        <v>0</v>
      </c>
      <c r="C92" s="241"/>
      <c r="D92" s="241"/>
      <c r="E92" s="241"/>
      <c r="F92" s="241"/>
      <c r="G92" s="241"/>
      <c r="H92" s="241"/>
      <c r="I92" s="241"/>
      <c r="J92" s="241"/>
      <c r="K92" s="241"/>
      <c r="L92" s="241"/>
      <c r="M92" s="241"/>
      <c r="N92" s="241"/>
      <c r="O92" s="241"/>
      <c r="P92" s="241"/>
      <c r="Q92" s="241"/>
      <c r="R92" s="587">
        <f t="shared" si="21"/>
        <v>0</v>
      </c>
      <c r="S92" s="241"/>
      <c r="T92" s="241"/>
      <c r="U92" s="237"/>
    </row>
    <row r="93" spans="1:21" s="238" customFormat="1">
      <c r="A93" s="246" t="s">
        <v>38</v>
      </c>
      <c r="B93" s="240">
        <f t="shared" si="20"/>
        <v>0</v>
      </c>
      <c r="C93" s="241"/>
      <c r="D93" s="241"/>
      <c r="E93" s="241"/>
      <c r="F93" s="241"/>
      <c r="G93" s="241"/>
      <c r="H93" s="241"/>
      <c r="I93" s="241"/>
      <c r="J93" s="241"/>
      <c r="K93" s="241"/>
      <c r="L93" s="241"/>
      <c r="M93" s="241"/>
      <c r="N93" s="241"/>
      <c r="O93" s="241"/>
      <c r="P93" s="241"/>
      <c r="Q93" s="241"/>
      <c r="R93" s="587">
        <f t="shared" si="21"/>
        <v>0</v>
      </c>
      <c r="S93" s="241"/>
      <c r="T93" s="241"/>
      <c r="U93" s="237"/>
    </row>
    <row r="94" spans="1:21" s="238" customFormat="1">
      <c r="A94" s="246" t="s">
        <v>38</v>
      </c>
      <c r="B94" s="240">
        <f t="shared" si="20"/>
        <v>0</v>
      </c>
      <c r="C94" s="241"/>
      <c r="D94" s="241"/>
      <c r="E94" s="241"/>
      <c r="F94" s="241"/>
      <c r="G94" s="241"/>
      <c r="H94" s="241"/>
      <c r="I94" s="241"/>
      <c r="J94" s="241"/>
      <c r="K94" s="241"/>
      <c r="L94" s="241"/>
      <c r="M94" s="241"/>
      <c r="N94" s="241"/>
      <c r="O94" s="241"/>
      <c r="P94" s="241"/>
      <c r="Q94" s="241"/>
      <c r="R94" s="587">
        <f t="shared" si="21"/>
        <v>0</v>
      </c>
      <c r="S94" s="241"/>
      <c r="T94" s="241"/>
      <c r="U94" s="237"/>
    </row>
    <row r="95" spans="1:21" s="238" customFormat="1">
      <c r="A95" s="243" t="s">
        <v>884</v>
      </c>
      <c r="B95" s="240">
        <f>SUM(C95:D95)</f>
        <v>1880151.5426363233</v>
      </c>
      <c r="C95" s="240">
        <f t="shared" ref="C95:Q95" si="22">SUM(C80:C94)</f>
        <v>1880151.5426363233</v>
      </c>
      <c r="D95" s="240">
        <f t="shared" si="22"/>
        <v>0</v>
      </c>
      <c r="E95" s="240">
        <f t="shared" si="22"/>
        <v>1880151.5426363233</v>
      </c>
      <c r="F95" s="240">
        <f t="shared" si="22"/>
        <v>0</v>
      </c>
      <c r="G95" s="240">
        <f t="shared" si="22"/>
        <v>0</v>
      </c>
      <c r="H95" s="240">
        <f t="shared" si="22"/>
        <v>0</v>
      </c>
      <c r="I95" s="240">
        <f t="shared" si="22"/>
        <v>0</v>
      </c>
      <c r="J95" s="240">
        <f t="shared" si="22"/>
        <v>0</v>
      </c>
      <c r="K95" s="240">
        <f t="shared" si="22"/>
        <v>0</v>
      </c>
      <c r="L95" s="240">
        <f t="shared" si="22"/>
        <v>0</v>
      </c>
      <c r="M95" s="240">
        <f t="shared" si="22"/>
        <v>0</v>
      </c>
      <c r="N95" s="240">
        <f t="shared" si="22"/>
        <v>0</v>
      </c>
      <c r="O95" s="240">
        <f t="shared" si="22"/>
        <v>0</v>
      </c>
      <c r="P95" s="240">
        <f t="shared" si="22"/>
        <v>0</v>
      </c>
      <c r="Q95" s="240">
        <f t="shared" si="22"/>
        <v>0</v>
      </c>
      <c r="R95" s="588">
        <f>SUM(R80:R94)</f>
        <v>1880151.5426363233</v>
      </c>
      <c r="S95" s="244">
        <f>SUM(S81:S84,S86:S94)</f>
        <v>1514719.0326999698</v>
      </c>
      <c r="T95" s="240">
        <f>SUM(T81:T84,T86:T94)</f>
        <v>0</v>
      </c>
      <c r="U95" s="237"/>
    </row>
    <row r="96" spans="1:21" s="238" customFormat="1">
      <c r="A96" s="243" t="s">
        <v>885</v>
      </c>
      <c r="B96" s="240">
        <f>SUM(C96:D96)</f>
        <v>44884710.198780946</v>
      </c>
      <c r="C96" s="240">
        <f>SUM(C63+C67+C74+C78+C95)</f>
        <v>44884710.198780946</v>
      </c>
      <c r="D96" s="240">
        <f t="shared" ref="D96:R96" si="23">SUM(D63+D67+D74+D78+D95)</f>
        <v>0</v>
      </c>
      <c r="E96" s="240">
        <f t="shared" si="23"/>
        <v>16823342.198780943</v>
      </c>
      <c r="F96" s="240">
        <f t="shared" si="23"/>
        <v>28061368</v>
      </c>
      <c r="G96" s="240">
        <f t="shared" si="23"/>
        <v>0</v>
      </c>
      <c r="H96" s="240">
        <f t="shared" si="23"/>
        <v>0</v>
      </c>
      <c r="I96" s="240">
        <f t="shared" si="23"/>
        <v>0</v>
      </c>
      <c r="J96" s="240">
        <f t="shared" si="23"/>
        <v>0</v>
      </c>
      <c r="K96" s="240">
        <f t="shared" si="23"/>
        <v>0</v>
      </c>
      <c r="L96" s="240">
        <f t="shared" si="23"/>
        <v>0</v>
      </c>
      <c r="M96" s="240">
        <f t="shared" si="23"/>
        <v>0</v>
      </c>
      <c r="N96" s="240">
        <f t="shared" si="23"/>
        <v>0</v>
      </c>
      <c r="O96" s="240">
        <f t="shared" si="23"/>
        <v>0</v>
      </c>
      <c r="P96" s="240">
        <f t="shared" si="23"/>
        <v>0</v>
      </c>
      <c r="Q96" s="240">
        <f t="shared" si="23"/>
        <v>0</v>
      </c>
      <c r="R96" s="240">
        <f t="shared" si="23"/>
        <v>44884710.198780946</v>
      </c>
      <c r="S96" s="240">
        <f>SUM(S63+S67+S78+S95)</f>
        <v>40969115.395673804</v>
      </c>
      <c r="T96" s="240">
        <f>SUM(T63+T67+T78+T95)</f>
        <v>0</v>
      </c>
      <c r="U96" s="237"/>
    </row>
    <row r="97" spans="1:21" s="238" customFormat="1">
      <c r="A97" s="235" t="s">
        <v>886</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887</v>
      </c>
      <c r="B98" s="240">
        <f t="shared" ref="B98:B103" si="24">SUM(C98+D98)</f>
        <v>1317698.1048465895</v>
      </c>
      <c r="C98" s="968">
        <f>7211718*(74612/408349)</f>
        <v>1317698.1048465895</v>
      </c>
      <c r="D98" s="241"/>
      <c r="E98" s="241">
        <f>B98-G98-H98-F98</f>
        <v>1317698.1048465895</v>
      </c>
      <c r="F98" s="241">
        <f>Application!AG618-F96</f>
        <v>0</v>
      </c>
      <c r="G98" s="241"/>
      <c r="H98" s="241">
        <f>D98</f>
        <v>0</v>
      </c>
      <c r="I98" s="241"/>
      <c r="J98" s="241"/>
      <c r="K98" s="241"/>
      <c r="L98" s="241"/>
      <c r="M98" s="241"/>
      <c r="N98" s="241"/>
      <c r="O98" s="241"/>
      <c r="P98" s="241"/>
      <c r="Q98" s="241"/>
      <c r="R98" s="587">
        <f t="shared" ref="R98:R103" si="25">SUM(E98:Q98)</f>
        <v>1317698.1048465895</v>
      </c>
      <c r="S98" s="241">
        <f>C98</f>
        <v>1317698.1048465895</v>
      </c>
      <c r="T98" s="241"/>
      <c r="U98" s="237"/>
    </row>
    <row r="99" spans="1:21" s="238" customFormat="1">
      <c r="A99" s="239" t="s">
        <v>888</v>
      </c>
      <c r="B99" s="240">
        <f t="shared" si="24"/>
        <v>0</v>
      </c>
      <c r="C99" s="241"/>
      <c r="D99" s="241"/>
      <c r="E99" s="241"/>
      <c r="F99" s="241"/>
      <c r="G99" s="241"/>
      <c r="H99" s="241"/>
      <c r="I99" s="241"/>
      <c r="J99" s="241"/>
      <c r="K99" s="241"/>
      <c r="L99" s="241"/>
      <c r="M99" s="241"/>
      <c r="N99" s="241"/>
      <c r="O99" s="241"/>
      <c r="P99" s="241"/>
      <c r="Q99" s="241"/>
      <c r="R99" s="587">
        <f t="shared" si="25"/>
        <v>0</v>
      </c>
      <c r="S99" s="241"/>
      <c r="T99" s="241"/>
      <c r="U99" s="237"/>
    </row>
    <row r="100" spans="1:21" s="238" customFormat="1">
      <c r="A100" s="239" t="s">
        <v>889</v>
      </c>
      <c r="B100" s="240">
        <f t="shared" si="24"/>
        <v>0</v>
      </c>
      <c r="C100" s="241"/>
      <c r="D100" s="241"/>
      <c r="E100" s="241"/>
      <c r="F100" s="241"/>
      <c r="G100" s="241"/>
      <c r="H100" s="241"/>
      <c r="I100" s="241"/>
      <c r="J100" s="241"/>
      <c r="K100" s="241"/>
      <c r="L100" s="241"/>
      <c r="M100" s="241"/>
      <c r="N100" s="241"/>
      <c r="O100" s="241"/>
      <c r="P100" s="241"/>
      <c r="Q100" s="241"/>
      <c r="R100" s="587">
        <f t="shared" si="25"/>
        <v>0</v>
      </c>
      <c r="S100" s="241"/>
      <c r="T100" s="241"/>
      <c r="U100" s="237"/>
    </row>
    <row r="101" spans="1:21" s="238" customFormat="1" ht="12" customHeight="1">
      <c r="A101" s="239" t="s">
        <v>890</v>
      </c>
      <c r="B101" s="240">
        <f t="shared" si="24"/>
        <v>0</v>
      </c>
      <c r="C101" s="241"/>
      <c r="D101" s="241"/>
      <c r="E101" s="241"/>
      <c r="F101" s="241"/>
      <c r="G101" s="241"/>
      <c r="H101" s="241"/>
      <c r="I101" s="241"/>
      <c r="J101" s="241"/>
      <c r="K101" s="241"/>
      <c r="L101" s="241"/>
      <c r="M101" s="241"/>
      <c r="N101" s="241"/>
      <c r="O101" s="241"/>
      <c r="P101" s="241"/>
      <c r="Q101" s="241"/>
      <c r="R101" s="587">
        <f t="shared" si="25"/>
        <v>0</v>
      </c>
      <c r="S101" s="241"/>
      <c r="T101" s="241"/>
      <c r="U101" s="237"/>
    </row>
    <row r="102" spans="1:21" s="238" customFormat="1">
      <c r="A102" s="479" t="s">
        <v>1177</v>
      </c>
      <c r="B102" s="240">
        <f t="shared" si="24"/>
        <v>0</v>
      </c>
      <c r="C102" s="241"/>
      <c r="D102" s="241"/>
      <c r="E102" s="241"/>
      <c r="F102" s="241"/>
      <c r="G102" s="241"/>
      <c r="H102" s="241"/>
      <c r="I102" s="241"/>
      <c r="J102" s="241"/>
      <c r="K102" s="241"/>
      <c r="L102" s="241"/>
      <c r="M102" s="241"/>
      <c r="N102" s="241"/>
      <c r="O102" s="241"/>
      <c r="P102" s="241"/>
      <c r="Q102" s="241"/>
      <c r="R102" s="587">
        <f t="shared" si="25"/>
        <v>0</v>
      </c>
      <c r="S102" s="241"/>
      <c r="T102" s="241"/>
      <c r="U102" s="237"/>
    </row>
    <row r="103" spans="1:21" s="238" customFormat="1">
      <c r="A103" s="246" t="s">
        <v>38</v>
      </c>
      <c r="B103" s="240">
        <f t="shared" si="24"/>
        <v>0</v>
      </c>
      <c r="C103" s="241"/>
      <c r="D103" s="241"/>
      <c r="E103" s="241"/>
      <c r="F103" s="241"/>
      <c r="G103" s="241"/>
      <c r="H103" s="241"/>
      <c r="I103" s="241"/>
      <c r="J103" s="241"/>
      <c r="K103" s="241"/>
      <c r="L103" s="241"/>
      <c r="M103" s="241"/>
      <c r="N103" s="241"/>
      <c r="O103" s="241"/>
      <c r="P103" s="241"/>
      <c r="Q103" s="241"/>
      <c r="R103" s="587">
        <f t="shared" si="25"/>
        <v>0</v>
      </c>
      <c r="S103" s="241"/>
      <c r="T103" s="241"/>
      <c r="U103" s="237"/>
    </row>
    <row r="104" spans="1:21" s="238" customFormat="1">
      <c r="A104" s="243" t="s">
        <v>892</v>
      </c>
      <c r="B104" s="240">
        <f>SUM(C104:D104)</f>
        <v>1317698.1048465895</v>
      </c>
      <c r="C104" s="240">
        <f t="shared" ref="C104:T104" si="26">SUM(C98:C103)</f>
        <v>1317698.1048465895</v>
      </c>
      <c r="D104" s="240">
        <f t="shared" si="26"/>
        <v>0</v>
      </c>
      <c r="E104" s="240">
        <f t="shared" si="26"/>
        <v>1317698.1048465895</v>
      </c>
      <c r="F104" s="240">
        <f t="shared" si="26"/>
        <v>0</v>
      </c>
      <c r="G104" s="240">
        <f t="shared" si="26"/>
        <v>0</v>
      </c>
      <c r="H104" s="240">
        <f t="shared" si="26"/>
        <v>0</v>
      </c>
      <c r="I104" s="240">
        <f t="shared" si="26"/>
        <v>0</v>
      </c>
      <c r="J104" s="240">
        <f t="shared" si="26"/>
        <v>0</v>
      </c>
      <c r="K104" s="240">
        <f t="shared" si="26"/>
        <v>0</v>
      </c>
      <c r="L104" s="240">
        <f t="shared" si="26"/>
        <v>0</v>
      </c>
      <c r="M104" s="240">
        <f t="shared" si="26"/>
        <v>0</v>
      </c>
      <c r="N104" s="240">
        <f t="shared" si="26"/>
        <v>0</v>
      </c>
      <c r="O104" s="240">
        <f t="shared" si="26"/>
        <v>0</v>
      </c>
      <c r="P104" s="240">
        <f t="shared" si="26"/>
        <v>0</v>
      </c>
      <c r="Q104" s="240">
        <f t="shared" si="26"/>
        <v>0</v>
      </c>
      <c r="R104" s="588">
        <f>SUM(R98:R103)</f>
        <v>1317698.1048465895</v>
      </c>
      <c r="S104" s="244">
        <f t="shared" si="26"/>
        <v>1317698.1048465895</v>
      </c>
      <c r="T104" s="244">
        <f t="shared" si="26"/>
        <v>0</v>
      </c>
      <c r="U104" s="237"/>
    </row>
    <row r="105" spans="1:21" s="238" customFormat="1">
      <c r="A105" s="243" t="s">
        <v>893</v>
      </c>
      <c r="B105" s="244">
        <f>SUM(C105:D105)</f>
        <v>46202408.303627536</v>
      </c>
      <c r="C105" s="244">
        <f t="shared" ref="C105:R105" si="27">SUM(C96+C104)</f>
        <v>46202408.303627536</v>
      </c>
      <c r="D105" s="244">
        <f t="shared" si="27"/>
        <v>0</v>
      </c>
      <c r="E105" s="244">
        <f t="shared" si="27"/>
        <v>18141040.303627532</v>
      </c>
      <c r="F105" s="244">
        <f t="shared" si="27"/>
        <v>28061368</v>
      </c>
      <c r="G105" s="244">
        <f t="shared" si="27"/>
        <v>0</v>
      </c>
      <c r="H105" s="244">
        <f t="shared" si="27"/>
        <v>0</v>
      </c>
      <c r="I105" s="244">
        <f t="shared" si="27"/>
        <v>0</v>
      </c>
      <c r="J105" s="244">
        <f t="shared" si="27"/>
        <v>0</v>
      </c>
      <c r="K105" s="244">
        <f t="shared" si="27"/>
        <v>0</v>
      </c>
      <c r="L105" s="244">
        <f t="shared" si="27"/>
        <v>0</v>
      </c>
      <c r="M105" s="244">
        <f t="shared" si="27"/>
        <v>0</v>
      </c>
      <c r="N105" s="244">
        <f t="shared" si="27"/>
        <v>0</v>
      </c>
      <c r="O105" s="244">
        <f t="shared" si="27"/>
        <v>0</v>
      </c>
      <c r="P105" s="244">
        <f t="shared" si="27"/>
        <v>0</v>
      </c>
      <c r="Q105" s="244">
        <f t="shared" si="27"/>
        <v>0</v>
      </c>
      <c r="R105" s="588">
        <f t="shared" si="27"/>
        <v>46202408.303627536</v>
      </c>
      <c r="S105" s="244">
        <f>S96+S104</f>
        <v>42286813.500520393</v>
      </c>
      <c r="T105" s="244">
        <f>T96+T104</f>
        <v>0</v>
      </c>
      <c r="U105" s="237"/>
    </row>
    <row r="106" spans="1:21">
      <c r="A106" s="952" t="s">
        <v>1222</v>
      </c>
      <c r="B106" s="252"/>
      <c r="C106" s="252"/>
      <c r="D106" s="252"/>
      <c r="H106" s="254" t="s">
        <v>100</v>
      </c>
      <c r="I106" s="254"/>
      <c r="J106" s="254"/>
      <c r="R106" s="255" t="s">
        <v>101</v>
      </c>
      <c r="S106" s="241"/>
      <c r="T106" s="241"/>
    </row>
    <row r="107" spans="1:21">
      <c r="A107" s="252" t="s">
        <v>200</v>
      </c>
      <c r="C107" s="252"/>
      <c r="D107" s="252"/>
      <c r="I107" s="257" t="s">
        <v>378</v>
      </c>
      <c r="J107" s="257"/>
      <c r="R107" s="255" t="s">
        <v>102</v>
      </c>
      <c r="S107" s="258">
        <f>S105+S106</f>
        <v>42286813.500520393</v>
      </c>
      <c r="T107" s="258">
        <f>T105+T106</f>
        <v>0</v>
      </c>
    </row>
    <row r="108" spans="1:21" s="330" customFormat="1">
      <c r="A108" s="257" t="s">
        <v>1006</v>
      </c>
      <c r="B108" s="252"/>
      <c r="C108" s="252"/>
      <c r="D108" s="252"/>
      <c r="E108" s="503">
        <f>Application!AG631</f>
        <v>18141040</v>
      </c>
      <c r="F108" s="503">
        <f>Application!AG618</f>
        <v>28061368</v>
      </c>
      <c r="G108" s="503">
        <f>Application!AG619</f>
        <v>0</v>
      </c>
      <c r="H108" s="503">
        <f>Application!AG620</f>
        <v>0</v>
      </c>
      <c r="I108" s="503">
        <f>Application!AG621</f>
        <v>0</v>
      </c>
      <c r="J108" s="503">
        <f>Application!AG622</f>
        <v>0</v>
      </c>
      <c r="K108" s="503">
        <f>Application!AG623</f>
        <v>0</v>
      </c>
      <c r="L108" s="503">
        <f>Application!AG624</f>
        <v>0</v>
      </c>
      <c r="M108" s="503">
        <f>Application!AG625</f>
        <v>0</v>
      </c>
      <c r="N108" s="503">
        <f>Application!AG626</f>
        <v>0</v>
      </c>
      <c r="O108" s="503">
        <f>Application!AG627</f>
        <v>0</v>
      </c>
      <c r="P108" s="503">
        <f>Application!AG628</f>
        <v>0</v>
      </c>
      <c r="Q108" s="503">
        <f>Application!AG629</f>
        <v>0</v>
      </c>
      <c r="R108" s="253"/>
      <c r="S108" s="253"/>
      <c r="T108" s="253"/>
      <c r="U108" s="329"/>
    </row>
    <row r="109" spans="1:21" ht="10.15" customHeight="1">
      <c r="A109" s="252"/>
      <c r="B109" s="252"/>
      <c r="C109" s="252"/>
      <c r="D109" s="252"/>
    </row>
    <row r="110" spans="1:21">
      <c r="A110" s="257" t="s">
        <v>1108</v>
      </c>
      <c r="B110" s="252"/>
      <c r="C110" s="252"/>
      <c r="D110" s="252"/>
    </row>
    <row r="111" spans="1:21">
      <c r="A111" s="251" t="s">
        <v>1109</v>
      </c>
      <c r="B111" s="252"/>
      <c r="C111" s="252"/>
      <c r="D111" s="252"/>
    </row>
    <row r="112" spans="1:21" ht="12" customHeight="1">
      <c r="A112" s="524"/>
      <c r="B112" s="252"/>
      <c r="C112" s="252"/>
      <c r="D112" s="252"/>
    </row>
    <row r="113" spans="1:21">
      <c r="A113" s="251" t="s">
        <v>1215</v>
      </c>
      <c r="B113" s="252"/>
      <c r="C113" s="252"/>
      <c r="D113" s="252"/>
    </row>
    <row r="114" spans="1:21">
      <c r="A114" s="251" t="s">
        <v>1216</v>
      </c>
      <c r="B114" s="252"/>
      <c r="C114" s="252"/>
      <c r="D114" s="252"/>
    </row>
    <row r="115" spans="1:21" ht="12" customHeight="1">
      <c r="A115" s="524"/>
      <c r="B115" s="252"/>
      <c r="C115" s="252"/>
      <c r="D115" s="252"/>
    </row>
    <row r="116" spans="1:21">
      <c r="A116" s="591" t="s">
        <v>1224</v>
      </c>
      <c r="B116" s="252"/>
      <c r="C116" s="252"/>
      <c r="D116" s="252"/>
    </row>
    <row r="117" spans="1:21">
      <c r="A117" s="591" t="s">
        <v>1600</v>
      </c>
      <c r="B117" s="252"/>
      <c r="C117" s="252"/>
      <c r="D117" s="252"/>
    </row>
    <row r="118" spans="1:21">
      <c r="A118" s="591" t="s">
        <v>1223</v>
      </c>
      <c r="B118" s="252"/>
      <c r="C118" s="252"/>
      <c r="D118" s="252"/>
    </row>
    <row r="119" spans="1:21">
      <c r="A119" s="591" t="s">
        <v>1225</v>
      </c>
      <c r="B119" s="252"/>
      <c r="C119" s="252"/>
      <c r="D119" s="252"/>
    </row>
    <row r="120" spans="1:21" ht="12" customHeight="1">
      <c r="A120" s="590"/>
      <c r="B120" s="252"/>
      <c r="C120" s="252"/>
      <c r="D120" s="252"/>
    </row>
    <row r="121" spans="1:21" ht="15.75">
      <c r="A121" s="580" t="s">
        <v>1199</v>
      </c>
      <c r="B121" s="252"/>
      <c r="C121" s="252"/>
      <c r="D121" s="252"/>
    </row>
    <row r="122" spans="1:21">
      <c r="A122" s="565" t="s">
        <v>1183</v>
      </c>
      <c r="B122" s="564"/>
      <c r="C122" s="564"/>
      <c r="D122" s="1608" t="s">
        <v>1184</v>
      </c>
      <c r="E122" s="1608"/>
      <c r="F122" s="1608"/>
      <c r="G122" s="564"/>
      <c r="H122" s="564"/>
      <c r="I122" s="564"/>
      <c r="J122" s="564"/>
      <c r="K122" s="564"/>
      <c r="L122" s="564"/>
      <c r="M122" s="564"/>
      <c r="N122" s="564"/>
      <c r="O122" s="564"/>
      <c r="P122" s="564"/>
      <c r="Q122" s="564"/>
      <c r="R122" s="564"/>
      <c r="S122" s="564"/>
      <c r="T122" s="564"/>
      <c r="U122" s="566"/>
    </row>
    <row r="123" spans="1:21">
      <c r="A123" s="564" t="s">
        <v>1185</v>
      </c>
      <c r="B123" s="573"/>
      <c r="C123" s="564"/>
      <c r="D123" s="1598" t="s">
        <v>1601</v>
      </c>
      <c r="E123" s="1599"/>
      <c r="F123" s="1599"/>
      <c r="G123" s="1599"/>
      <c r="H123" s="1599"/>
      <c r="I123" s="1599"/>
      <c r="J123" s="1599"/>
      <c r="K123" s="1599"/>
      <c r="L123" s="1599"/>
      <c r="M123" s="1599"/>
      <c r="N123" s="1599"/>
      <c r="O123" s="1599"/>
      <c r="P123" s="1599"/>
      <c r="Q123" s="1599"/>
      <c r="R123" s="1599"/>
      <c r="S123" s="1599"/>
      <c r="T123" s="564"/>
      <c r="U123" s="566"/>
    </row>
    <row r="124" spans="1:21" ht="12.75">
      <c r="A124" s="563" t="s">
        <v>1186</v>
      </c>
      <c r="B124" s="573"/>
      <c r="C124" s="563"/>
      <c r="D124" s="1599"/>
      <c r="E124" s="1599"/>
      <c r="F124" s="1599"/>
      <c r="G124" s="1599"/>
      <c r="H124" s="1599"/>
      <c r="I124" s="1599"/>
      <c r="J124" s="1599"/>
      <c r="K124" s="1599"/>
      <c r="L124" s="1599"/>
      <c r="M124" s="1599"/>
      <c r="N124" s="1599"/>
      <c r="O124" s="1599"/>
      <c r="P124" s="1599"/>
      <c r="Q124" s="1599"/>
      <c r="R124" s="1599"/>
      <c r="S124" s="1599"/>
      <c r="T124" s="564"/>
      <c r="U124" s="566"/>
    </row>
    <row r="125" spans="1:21" ht="12.75">
      <c r="A125" s="563" t="s">
        <v>1187</v>
      </c>
      <c r="B125" s="573"/>
      <c r="C125" s="563"/>
      <c r="D125" s="1599"/>
      <c r="E125" s="1599"/>
      <c r="F125" s="1599"/>
      <c r="G125" s="1599"/>
      <c r="H125" s="1599"/>
      <c r="I125" s="1599"/>
      <c r="J125" s="1599"/>
      <c r="K125" s="1599"/>
      <c r="L125" s="1599"/>
      <c r="M125" s="1599"/>
      <c r="N125" s="1599"/>
      <c r="O125" s="1599"/>
      <c r="P125" s="1599"/>
      <c r="Q125" s="1599"/>
      <c r="R125" s="1599"/>
      <c r="S125" s="1599"/>
      <c r="T125" s="564"/>
      <c r="U125" s="566"/>
    </row>
    <row r="126" spans="1:21" ht="12.75">
      <c r="A126" s="563" t="s">
        <v>1188</v>
      </c>
      <c r="B126" s="573"/>
      <c r="C126" s="563"/>
      <c r="D126" s="575"/>
      <c r="E126" s="575"/>
      <c r="F126" s="575"/>
      <c r="G126" s="575"/>
      <c r="H126" s="575"/>
      <c r="I126" s="575"/>
      <c r="J126" s="575"/>
      <c r="K126" s="575"/>
      <c r="L126" s="575"/>
      <c r="M126" s="575"/>
      <c r="N126" s="575"/>
      <c r="O126" s="563"/>
      <c r="P126" s="563"/>
      <c r="Q126" s="563"/>
      <c r="R126" s="563"/>
      <c r="S126" s="563"/>
      <c r="T126" s="564"/>
      <c r="U126" s="566"/>
    </row>
    <row r="127" spans="1:21" ht="12.75">
      <c r="A127" s="563" t="s">
        <v>1189</v>
      </c>
      <c r="B127" s="573"/>
      <c r="C127" s="563"/>
      <c r="D127" s="575"/>
      <c r="E127" s="575"/>
      <c r="F127" s="575"/>
      <c r="G127" s="575"/>
      <c r="H127" s="575"/>
      <c r="I127" s="575"/>
      <c r="J127" s="575"/>
      <c r="K127" s="575"/>
      <c r="L127" s="575"/>
      <c r="M127" s="575"/>
      <c r="N127" s="575"/>
      <c r="O127" s="563"/>
      <c r="P127" s="563"/>
      <c r="Q127" s="563"/>
      <c r="R127" s="563"/>
      <c r="S127" s="563"/>
      <c r="T127" s="564"/>
      <c r="U127" s="566"/>
    </row>
    <row r="128" spans="1:21" ht="12.75">
      <c r="A128" s="563" t="s">
        <v>1190</v>
      </c>
      <c r="B128" s="573"/>
      <c r="C128" s="563"/>
      <c r="D128" s="1606"/>
      <c r="E128" s="1606"/>
      <c r="F128" s="1606"/>
      <c r="G128" s="1606"/>
      <c r="H128" s="1606"/>
      <c r="I128" s="563"/>
      <c r="J128" s="1597"/>
      <c r="K128" s="1597"/>
      <c r="L128" s="563"/>
      <c r="M128" s="563"/>
      <c r="N128" s="563"/>
      <c r="O128" s="563"/>
      <c r="P128" s="563"/>
      <c r="Q128" s="563"/>
      <c r="R128" s="563"/>
      <c r="S128" s="563"/>
      <c r="T128" s="564"/>
      <c r="U128" s="566"/>
    </row>
    <row r="129" spans="1:21" ht="12.75">
      <c r="A129" s="563" t="s">
        <v>322</v>
      </c>
      <c r="B129" s="573"/>
      <c r="C129" s="563"/>
      <c r="D129" s="1607" t="s">
        <v>1191</v>
      </c>
      <c r="E129" s="1607"/>
      <c r="F129" s="1607"/>
      <c r="G129" s="1607"/>
      <c r="H129" s="1607"/>
      <c r="I129" s="563"/>
      <c r="J129" s="563" t="s">
        <v>1192</v>
      </c>
      <c r="K129" s="563"/>
      <c r="L129" s="563"/>
      <c r="M129" s="563"/>
      <c r="N129" s="563"/>
      <c r="O129" s="563"/>
      <c r="P129" s="563"/>
      <c r="Q129" s="563"/>
      <c r="R129" s="563"/>
      <c r="S129" s="563"/>
      <c r="T129" s="564"/>
      <c r="U129" s="566"/>
    </row>
    <row r="130" spans="1:21" ht="12" customHeight="1">
      <c r="A130" s="563"/>
      <c r="B130" s="572"/>
      <c r="C130" s="563"/>
      <c r="D130" s="563"/>
      <c r="E130" s="563"/>
      <c r="F130" s="563"/>
      <c r="G130" s="563"/>
      <c r="H130" s="563"/>
      <c r="I130" s="563"/>
      <c r="J130" s="563"/>
      <c r="K130" s="563"/>
      <c r="L130" s="563"/>
      <c r="M130" s="563"/>
      <c r="N130" s="563"/>
      <c r="O130" s="563"/>
      <c r="P130" s="563"/>
      <c r="Q130" s="563"/>
      <c r="R130" s="563"/>
      <c r="S130" s="563"/>
      <c r="T130" s="564"/>
      <c r="U130" s="566"/>
    </row>
    <row r="131" spans="1:21" ht="12.75">
      <c r="A131" s="576" t="s">
        <v>1193</v>
      </c>
      <c r="B131" s="574">
        <f>SUM(B123:B129)</f>
        <v>0</v>
      </c>
      <c r="C131" s="563"/>
      <c r="D131" s="1139"/>
      <c r="E131" s="1139"/>
      <c r="F131" s="1139"/>
      <c r="G131" s="1139"/>
      <c r="H131" s="1139"/>
      <c r="I131" s="563"/>
      <c r="J131" s="1139"/>
      <c r="K131" s="1139"/>
      <c r="L131" s="1139"/>
      <c r="M131" s="1139"/>
      <c r="N131" s="563"/>
      <c r="O131" s="563"/>
      <c r="P131" s="563"/>
      <c r="Q131" s="563"/>
      <c r="R131" s="563"/>
      <c r="S131" s="563"/>
      <c r="T131" s="564"/>
      <c r="U131" s="566"/>
    </row>
    <row r="132" spans="1:21" ht="12" customHeight="1">
      <c r="A132" s="577"/>
      <c r="B132" s="563"/>
      <c r="C132" s="563"/>
      <c r="D132" s="1600" t="s">
        <v>1194</v>
      </c>
      <c r="E132" s="1600"/>
      <c r="F132" s="1600"/>
      <c r="G132" s="1600"/>
      <c r="H132" s="1600"/>
      <c r="I132" s="563"/>
      <c r="J132" s="1600" t="s">
        <v>1195</v>
      </c>
      <c r="K132" s="1600"/>
      <c r="L132" s="1600"/>
      <c r="M132" s="1600"/>
      <c r="N132" s="563"/>
      <c r="O132" s="563"/>
      <c r="P132" s="563"/>
      <c r="Q132" s="563"/>
      <c r="R132" s="563"/>
      <c r="S132" s="563"/>
      <c r="T132" s="564"/>
      <c r="U132" s="566"/>
    </row>
    <row r="133" spans="1:21" ht="12" customHeight="1">
      <c r="A133" s="577"/>
      <c r="B133" s="563"/>
      <c r="C133" s="563"/>
      <c r="D133" s="563"/>
      <c r="E133" s="563"/>
      <c r="F133" s="563"/>
      <c r="G133" s="563"/>
      <c r="H133" s="563"/>
      <c r="I133" s="563"/>
      <c r="J133" s="563"/>
      <c r="K133" s="563"/>
      <c r="L133" s="563"/>
      <c r="M133" s="563"/>
      <c r="N133" s="563"/>
      <c r="O133" s="563"/>
      <c r="P133" s="563"/>
      <c r="Q133" s="563"/>
      <c r="R133" s="563"/>
      <c r="S133" s="563"/>
      <c r="T133" s="564"/>
      <c r="U133" s="566"/>
    </row>
    <row r="134" spans="1:21" ht="12.75">
      <c r="A134" s="578" t="s">
        <v>1196</v>
      </c>
      <c r="B134" s="563"/>
      <c r="C134" s="563"/>
      <c r="D134" s="563"/>
      <c r="E134" s="563"/>
      <c r="F134" s="563"/>
      <c r="G134" s="563"/>
      <c r="H134" s="563"/>
      <c r="I134" s="563"/>
      <c r="J134" s="563"/>
      <c r="K134" s="563"/>
      <c r="L134" s="563"/>
      <c r="M134" s="563"/>
      <c r="N134" s="563"/>
      <c r="O134" s="563"/>
      <c r="P134" s="563"/>
      <c r="Q134" s="563"/>
      <c r="R134" s="563"/>
      <c r="S134" s="563"/>
      <c r="T134" s="564"/>
      <c r="U134" s="566"/>
    </row>
    <row r="135" spans="1:21" ht="12.75">
      <c r="A135" s="524" t="s">
        <v>1197</v>
      </c>
      <c r="B135" s="563"/>
      <c r="C135" s="563"/>
      <c r="D135" s="563"/>
      <c r="E135" s="563"/>
      <c r="F135" s="563"/>
      <c r="G135" s="563"/>
      <c r="H135" s="563"/>
      <c r="I135" s="563"/>
      <c r="J135" s="563"/>
      <c r="K135" s="563"/>
      <c r="L135" s="563"/>
      <c r="M135" s="563"/>
      <c r="N135" s="579"/>
      <c r="O135" s="563"/>
      <c r="P135" s="563"/>
      <c r="Q135" s="563"/>
      <c r="R135" s="563"/>
      <c r="S135" s="563"/>
      <c r="T135" s="564"/>
      <c r="U135" s="566"/>
    </row>
    <row r="136" spans="1:21" ht="12" customHeight="1">
      <c r="A136" s="577"/>
      <c r="B136" s="563"/>
      <c r="C136" s="563"/>
      <c r="D136" s="563"/>
      <c r="E136" s="563"/>
      <c r="F136" s="563"/>
      <c r="G136" s="563"/>
      <c r="H136" s="563"/>
      <c r="I136" s="563"/>
      <c r="J136" s="563"/>
      <c r="K136" s="563"/>
      <c r="L136" s="563"/>
      <c r="M136" s="563"/>
      <c r="N136" s="563"/>
      <c r="O136" s="563"/>
      <c r="P136" s="563"/>
      <c r="Q136" s="563"/>
      <c r="R136" s="563"/>
      <c r="S136" s="563"/>
      <c r="T136" s="570"/>
      <c r="U136" s="571"/>
    </row>
    <row r="137" spans="1:21" ht="12.75">
      <c r="A137" s="577"/>
      <c r="B137" s="563"/>
      <c r="C137" s="563"/>
      <c r="D137" s="563"/>
      <c r="E137" s="563"/>
      <c r="F137" s="563"/>
      <c r="G137" s="563"/>
      <c r="H137" s="563"/>
      <c r="I137" s="563"/>
      <c r="J137" s="563"/>
      <c r="K137" s="563"/>
      <c r="L137" s="563"/>
      <c r="M137" s="563"/>
      <c r="N137" s="563"/>
      <c r="O137" s="563"/>
      <c r="P137" s="563"/>
      <c r="Q137" s="563"/>
      <c r="R137" s="563"/>
      <c r="S137" s="563"/>
      <c r="T137" s="570"/>
      <c r="U137" s="571"/>
    </row>
    <row r="138" spans="1:21" ht="12" customHeight="1">
      <c r="A138" s="1601"/>
      <c r="B138" s="1602"/>
      <c r="C138" s="1602"/>
      <c r="D138" s="568"/>
      <c r="E138" s="1597"/>
      <c r="F138" s="1597"/>
      <c r="G138" s="563"/>
      <c r="H138" s="563"/>
      <c r="I138" s="563"/>
      <c r="J138" s="563"/>
      <c r="K138" s="563"/>
      <c r="L138" s="563"/>
      <c r="M138" s="563"/>
      <c r="N138" s="563"/>
      <c r="O138" s="563"/>
      <c r="P138" s="563"/>
      <c r="Q138" s="563"/>
      <c r="R138" s="563"/>
      <c r="S138" s="563"/>
      <c r="T138" s="570"/>
      <c r="U138" s="571"/>
    </row>
    <row r="139" spans="1:21" ht="12.75">
      <c r="A139" s="1595" t="s">
        <v>1198</v>
      </c>
      <c r="B139" s="1596"/>
      <c r="C139" s="1596"/>
      <c r="D139" s="568"/>
      <c r="E139" s="563" t="s">
        <v>1192</v>
      </c>
      <c r="F139" s="563"/>
      <c r="G139" s="563"/>
      <c r="H139" s="563"/>
      <c r="I139" s="563"/>
      <c r="J139" s="563"/>
      <c r="K139" s="563"/>
      <c r="L139" s="563"/>
      <c r="M139" s="563"/>
      <c r="N139" s="563"/>
      <c r="O139" s="563"/>
      <c r="P139" s="563"/>
      <c r="Q139" s="563"/>
      <c r="R139" s="563"/>
      <c r="S139" s="563"/>
      <c r="T139" s="570"/>
      <c r="U139" s="571"/>
    </row>
    <row r="140" spans="1:21" ht="12.75">
      <c r="A140" s="577"/>
      <c r="B140" s="563"/>
      <c r="C140" s="563"/>
      <c r="D140" s="568"/>
      <c r="E140" s="563"/>
      <c r="F140" s="563"/>
      <c r="G140" s="563"/>
      <c r="H140" s="563"/>
      <c r="I140" s="563"/>
      <c r="J140" s="563"/>
      <c r="K140" s="563"/>
      <c r="L140" s="563"/>
      <c r="M140" s="563"/>
      <c r="N140" s="563"/>
      <c r="O140" s="563"/>
      <c r="P140" s="563"/>
      <c r="Q140" s="563"/>
      <c r="R140" s="563"/>
      <c r="S140" s="563"/>
      <c r="T140" s="567"/>
      <c r="U140" s="569"/>
    </row>
    <row r="141" spans="1:21" hidden="1"/>
    <row r="142" spans="1:21" hidden="1"/>
    <row r="143" spans="1:21" hidden="1"/>
    <row r="144" spans="1:21" hidden="1"/>
    <row r="145" hidden="1"/>
    <row r="146" hidden="1"/>
    <row r="147" hidden="1"/>
    <row r="148" hidden="1"/>
    <row r="149" hidden="1"/>
    <row r="150" hidden="1"/>
  </sheetData>
  <sheetProtection password="E2FF"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57" priority="58" stopIfTrue="1">
      <formula>T9&gt;B9</formula>
    </cfRule>
  </conditionalFormatting>
  <conditionalFormatting sqref="S10:T10">
    <cfRule type="expression" priority="57" stopIfTrue="1">
      <formula>(S10+T10)&gt;B10</formula>
    </cfRule>
  </conditionalFormatting>
  <conditionalFormatting sqref="S24:T24">
    <cfRule type="expression" dxfId="56" priority="56" stopIfTrue="1">
      <formula>(S16+T16)&gt;B16</formula>
    </cfRule>
  </conditionalFormatting>
  <conditionalFormatting sqref="S41:T41 S29:T34 S38:T39">
    <cfRule type="expression" dxfId="55" priority="55" stopIfTrue="1">
      <formula>(S16+T16)&gt;B16</formula>
    </cfRule>
  </conditionalFormatting>
  <conditionalFormatting sqref="S65:T65 T66">
    <cfRule type="expression" dxfId="54" priority="54" stopIfTrue="1">
      <formula>(S42+T42)&gt;B42</formula>
    </cfRule>
  </conditionalFormatting>
  <conditionalFormatting sqref="S92:T92 S88:T88 T76:T77">
    <cfRule type="expression" dxfId="53" priority="53" stopIfTrue="1">
      <formula>(S60+T60)&gt;B60</formula>
    </cfRule>
  </conditionalFormatting>
  <conditionalFormatting sqref="S26:T26">
    <cfRule type="expression" dxfId="52" priority="59" stopIfTrue="1">
      <formula>(S17+T17)&gt;B17</formula>
    </cfRule>
  </conditionalFormatting>
  <conditionalFormatting sqref="S44:T47 T43">
    <cfRule type="expression" dxfId="51" priority="61" stopIfTrue="1">
      <formula>(S19+T19)&gt;B19</formula>
    </cfRule>
  </conditionalFormatting>
  <conditionalFormatting sqref="S48:T48 S50:T52 T49">
    <cfRule type="expression" dxfId="50" priority="63" stopIfTrue="1">
      <formula>(S25+T25)&gt;B25</formula>
    </cfRule>
  </conditionalFormatting>
  <conditionalFormatting sqref="S35:T35">
    <cfRule type="expression" dxfId="49" priority="51" stopIfTrue="1">
      <formula>(S22+T22)&gt;B22</formula>
    </cfRule>
  </conditionalFormatting>
  <conditionalFormatting sqref="S89:T91">
    <cfRule type="expression" dxfId="48" priority="66" stopIfTrue="1">
      <formula>(R74+S74)&gt;A74</formula>
    </cfRule>
  </conditionalFormatting>
  <conditionalFormatting sqref="S94:T94">
    <cfRule type="expression" dxfId="47" priority="67" stopIfTrue="1">
      <formula>(S76+T76)&gt;B76</formula>
    </cfRule>
  </conditionalFormatting>
  <conditionalFormatting sqref="T28">
    <cfRule type="expression" dxfId="46" priority="68" stopIfTrue="1">
      <formula>(T12+U12)&gt;C12</formula>
    </cfRule>
  </conditionalFormatting>
  <conditionalFormatting sqref="S17:T23">
    <cfRule type="expression" dxfId="45" priority="69" stopIfTrue="1">
      <formula>(S6+T6)&gt;B6</formula>
    </cfRule>
  </conditionalFormatting>
  <conditionalFormatting sqref="S13:T14">
    <cfRule type="expression" dxfId="44" priority="50" stopIfTrue="1">
      <formula>(S2+T2)&gt;B2</formula>
    </cfRule>
  </conditionalFormatting>
  <conditionalFormatting sqref="R8">
    <cfRule type="cellIs" dxfId="43" priority="46" stopIfTrue="1" operator="notEqual">
      <formula>$B8</formula>
    </cfRule>
    <cfRule type="cellIs" priority="49" stopIfTrue="1" operator="notEqual">
      <formula>$B8</formula>
    </cfRule>
  </conditionalFormatting>
  <conditionalFormatting sqref="R4:R7">
    <cfRule type="cellIs" dxfId="42" priority="48" stopIfTrue="1" operator="notEqual">
      <formula>$B4</formula>
    </cfRule>
  </conditionalFormatting>
  <conditionalFormatting sqref="R9:R10">
    <cfRule type="cellIs" dxfId="41" priority="47" stopIfTrue="1" operator="notEqual">
      <formula>$B9</formula>
    </cfRule>
  </conditionalFormatting>
  <conditionalFormatting sqref="R11:R12">
    <cfRule type="cellIs" dxfId="40" priority="44" stopIfTrue="1" operator="notEqual">
      <formula>$B11</formula>
    </cfRule>
    <cfRule type="cellIs" priority="45" stopIfTrue="1" operator="notEqual">
      <formula>$B11</formula>
    </cfRule>
  </conditionalFormatting>
  <conditionalFormatting sqref="R13:R15">
    <cfRule type="cellIs" dxfId="39" priority="43" stopIfTrue="1" operator="notEqual">
      <formula>$B13</formula>
    </cfRule>
  </conditionalFormatting>
  <conditionalFormatting sqref="R25">
    <cfRule type="cellIs" dxfId="38" priority="41" stopIfTrue="1" operator="notEqual">
      <formula>$B25</formula>
    </cfRule>
    <cfRule type="cellIs" priority="42" stopIfTrue="1" operator="notEqual">
      <formula>$B25</formula>
    </cfRule>
  </conditionalFormatting>
  <conditionalFormatting sqref="R17:R24">
    <cfRule type="cellIs" dxfId="37" priority="40" stopIfTrue="1" operator="notEqual">
      <formula>$B17</formula>
    </cfRule>
  </conditionalFormatting>
  <conditionalFormatting sqref="R26">
    <cfRule type="cellIs" dxfId="36" priority="39" stopIfTrue="1" operator="notEqual">
      <formula>$B26</formula>
    </cfRule>
  </conditionalFormatting>
  <conditionalFormatting sqref="R36">
    <cfRule type="cellIs" dxfId="35" priority="37" stopIfTrue="1" operator="notEqual">
      <formula>$B36</formula>
    </cfRule>
    <cfRule type="cellIs" priority="38" stopIfTrue="1" operator="notEqual">
      <formula>$B36</formula>
    </cfRule>
  </conditionalFormatting>
  <conditionalFormatting sqref="R28:R35">
    <cfRule type="cellIs" dxfId="34" priority="36" stopIfTrue="1" operator="notEqual">
      <formula>$B28</formula>
    </cfRule>
  </conditionalFormatting>
  <conditionalFormatting sqref="R40">
    <cfRule type="cellIs" dxfId="33" priority="34" stopIfTrue="1" operator="notEqual">
      <formula>$B40</formula>
    </cfRule>
    <cfRule type="cellIs" priority="35" stopIfTrue="1" operator="notEqual">
      <formula>$B40</formula>
    </cfRule>
  </conditionalFormatting>
  <conditionalFormatting sqref="R38:R39">
    <cfRule type="cellIs" dxfId="32" priority="33" stopIfTrue="1" operator="notEqual">
      <formula>$B38</formula>
    </cfRule>
  </conditionalFormatting>
  <conditionalFormatting sqref="R41">
    <cfRule type="cellIs" dxfId="31" priority="32" stopIfTrue="1" operator="notEqual">
      <formula>$B41</formula>
    </cfRule>
  </conditionalFormatting>
  <conditionalFormatting sqref="R53">
    <cfRule type="cellIs" dxfId="30" priority="30" stopIfTrue="1" operator="notEqual">
      <formula>$B53</formula>
    </cfRule>
    <cfRule type="cellIs" priority="31" stopIfTrue="1" operator="notEqual">
      <formula>$B53</formula>
    </cfRule>
  </conditionalFormatting>
  <conditionalFormatting sqref="R43:R52">
    <cfRule type="cellIs" dxfId="29" priority="29" stopIfTrue="1" operator="notEqual">
      <formula>$B43</formula>
    </cfRule>
  </conditionalFormatting>
  <conditionalFormatting sqref="R62:R63">
    <cfRule type="cellIs" dxfId="28" priority="27" stopIfTrue="1" operator="notEqual">
      <formula>$B62</formula>
    </cfRule>
    <cfRule type="cellIs" priority="28" stopIfTrue="1" operator="notEqual">
      <formula>$B62</formula>
    </cfRule>
  </conditionalFormatting>
  <conditionalFormatting sqref="R55:R61">
    <cfRule type="cellIs" dxfId="27" priority="26" stopIfTrue="1" operator="notEqual">
      <formula>$B55</formula>
    </cfRule>
  </conditionalFormatting>
  <conditionalFormatting sqref="R67">
    <cfRule type="cellIs" dxfId="26" priority="24" stopIfTrue="1" operator="notEqual">
      <formula>$B67</formula>
    </cfRule>
    <cfRule type="cellIs" priority="25" stopIfTrue="1" operator="notEqual">
      <formula>$B67</formula>
    </cfRule>
  </conditionalFormatting>
  <conditionalFormatting sqref="R65:R66">
    <cfRule type="cellIs" dxfId="25" priority="23" stopIfTrue="1" operator="notEqual">
      <formula>$B65</formula>
    </cfRule>
  </conditionalFormatting>
  <conditionalFormatting sqref="R74">
    <cfRule type="cellIs" dxfId="24" priority="21" stopIfTrue="1" operator="notEqual">
      <formula>$B74</formula>
    </cfRule>
    <cfRule type="cellIs" priority="22" stopIfTrue="1" operator="notEqual">
      <formula>$B74</formula>
    </cfRule>
  </conditionalFormatting>
  <conditionalFormatting sqref="R95">
    <cfRule type="cellIs" dxfId="23" priority="19" stopIfTrue="1" operator="notEqual">
      <formula>$B95</formula>
    </cfRule>
    <cfRule type="cellIs" priority="20" stopIfTrue="1" operator="notEqual">
      <formula>$B95</formula>
    </cfRule>
  </conditionalFormatting>
  <conditionalFormatting sqref="R69:R73">
    <cfRule type="cellIs" dxfId="22" priority="18" stopIfTrue="1" operator="notEqual">
      <formula>$B69</formula>
    </cfRule>
  </conditionalFormatting>
  <conditionalFormatting sqref="R76:R77">
    <cfRule type="cellIs" dxfId="21" priority="17" stopIfTrue="1" operator="notEqual">
      <formula>$B76</formula>
    </cfRule>
  </conditionalFormatting>
  <conditionalFormatting sqref="R80:R94">
    <cfRule type="cellIs" dxfId="20" priority="16" stopIfTrue="1" operator="notEqual">
      <formula>$B80</formula>
    </cfRule>
  </conditionalFormatting>
  <conditionalFormatting sqref="R104:R105">
    <cfRule type="cellIs" dxfId="19" priority="14" stopIfTrue="1" operator="notEqual">
      <formula>$B104</formula>
    </cfRule>
    <cfRule type="cellIs" priority="15" stopIfTrue="1" operator="notEqual">
      <formula>$B104</formula>
    </cfRule>
  </conditionalFormatting>
  <conditionalFormatting sqref="R98:R103">
    <cfRule type="cellIs" dxfId="18" priority="13" stopIfTrue="1" operator="notEqual">
      <formula>$B98</formula>
    </cfRule>
  </conditionalFormatting>
  <conditionalFormatting sqref="E105:Q105">
    <cfRule type="cellIs" dxfId="17" priority="12" stopIfTrue="1" operator="notEqual">
      <formula>E$108</formula>
    </cfRule>
  </conditionalFormatting>
  <conditionalFormatting sqref="S81:T81 S87:T87 S93:T93 S83:T84 T82 T86">
    <cfRule type="expression" dxfId="16" priority="71" stopIfTrue="1">
      <formula>(S64+T64)&gt;B64</formula>
    </cfRule>
  </conditionalFormatting>
  <conditionalFormatting sqref="S43">
    <cfRule type="expression" dxfId="15" priority="9" stopIfTrue="1">
      <formula>(S30+T30)&gt;B30</formula>
    </cfRule>
  </conditionalFormatting>
  <conditionalFormatting sqref="S49">
    <cfRule type="expression" dxfId="14" priority="8" stopIfTrue="1">
      <formula>(S36+T36)&gt;B36</formula>
    </cfRule>
  </conditionalFormatting>
  <conditionalFormatting sqref="S66">
    <cfRule type="expression" dxfId="13" priority="7" stopIfTrue="1">
      <formula>(S53+T53)&gt;B53</formula>
    </cfRule>
  </conditionalFormatting>
  <conditionalFormatting sqref="S76">
    <cfRule type="expression" dxfId="12" priority="6" stopIfTrue="1">
      <formula>(S63+T63)&gt;B63</formula>
    </cfRule>
  </conditionalFormatting>
  <conditionalFormatting sqref="S77">
    <cfRule type="expression" dxfId="11" priority="5" stopIfTrue="1">
      <formula>(S64+T64)&gt;B64</formula>
    </cfRule>
  </conditionalFormatting>
  <conditionalFormatting sqref="S82">
    <cfRule type="expression" dxfId="10" priority="4" stopIfTrue="1">
      <formula>(S69+T69)&gt;B69</formula>
    </cfRule>
  </conditionalFormatting>
  <conditionalFormatting sqref="S86">
    <cfRule type="expression" dxfId="9" priority="3" stopIfTrue="1">
      <formula>(S73+T73)&gt;B73</formula>
    </cfRule>
  </conditionalFormatting>
  <conditionalFormatting sqref="S98">
    <cfRule type="expression" dxfId="8" priority="2" stopIfTrue="1">
      <formula>(S85+T85)&gt;B85</formula>
    </cfRule>
  </conditionalFormatting>
  <conditionalFormatting sqref="S28">
    <cfRule type="expression" dxfId="7" priority="1" stopIfTrue="1">
      <formula>(S15+T15)&gt;B15</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topLeftCell="A95" zoomScaleNormal="100" zoomScaleSheetLayoutView="100" workbookViewId="0">
      <selection activeCell="C117" sqref="C117"/>
    </sheetView>
  </sheetViews>
  <sheetFormatPr defaultColWidth="0" defaultRowHeight="12" zeroHeight="1"/>
  <cols>
    <col min="1" max="1" width="32.7109375" style="664" customWidth="1"/>
    <col min="2" max="3" width="12.140625" style="657" customWidth="1"/>
    <col min="4" max="4" width="12.85546875" style="657" customWidth="1"/>
    <col min="5" max="9" width="12.140625" style="657" customWidth="1"/>
    <col min="10" max="10" width="12.140625" style="658" customWidth="1"/>
    <col min="11" max="11" width="8.85546875" style="659" hidden="1" customWidth="1"/>
    <col min="12" max="21" width="8.85546875" style="657" hidden="1" customWidth="1"/>
    <col min="22" max="23" width="0" style="657" hidden="1"/>
    <col min="24" max="256" width="8.85546875" style="657" hidden="1"/>
    <col min="257" max="257" width="32.7109375" style="657" hidden="1" customWidth="1"/>
    <col min="258" max="259" width="12.140625" style="657" hidden="1" customWidth="1"/>
    <col min="260" max="260" width="12.85546875" style="657" hidden="1" customWidth="1"/>
    <col min="261" max="266" width="12.140625" style="657" hidden="1" customWidth="1"/>
    <col min="267" max="277" width="8.85546875" style="657" hidden="1" customWidth="1"/>
    <col min="278" max="512" width="8.85546875" style="657" hidden="1"/>
    <col min="513" max="513" width="32.7109375" style="657" hidden="1" customWidth="1"/>
    <col min="514" max="515" width="12.140625" style="657" hidden="1" customWidth="1"/>
    <col min="516" max="516" width="12.85546875" style="657" hidden="1" customWidth="1"/>
    <col min="517" max="522" width="12.140625" style="657" hidden="1" customWidth="1"/>
    <col min="523" max="533" width="8.85546875" style="657" hidden="1" customWidth="1"/>
    <col min="534" max="768" width="8.85546875" style="657" hidden="1"/>
    <col min="769" max="769" width="32.7109375" style="657" hidden="1" customWidth="1"/>
    <col min="770" max="771" width="12.140625" style="657" hidden="1" customWidth="1"/>
    <col min="772" max="772" width="12.85546875" style="657" hidden="1" customWidth="1"/>
    <col min="773" max="778" width="12.140625" style="657" hidden="1" customWidth="1"/>
    <col min="779" max="789" width="8.85546875" style="657" hidden="1" customWidth="1"/>
    <col min="790" max="1024" width="8.85546875" style="657" hidden="1"/>
    <col min="1025" max="1025" width="32.7109375" style="657" hidden="1" customWidth="1"/>
    <col min="1026" max="1027" width="12.140625" style="657" hidden="1" customWidth="1"/>
    <col min="1028" max="1028" width="12.85546875" style="657" hidden="1" customWidth="1"/>
    <col min="1029" max="1034" width="12.140625" style="657" hidden="1" customWidth="1"/>
    <col min="1035" max="1045" width="8.85546875" style="657" hidden="1" customWidth="1"/>
    <col min="1046" max="1280" width="8.85546875" style="657" hidden="1"/>
    <col min="1281" max="1281" width="32.7109375" style="657" hidden="1" customWidth="1"/>
    <col min="1282" max="1283" width="12.140625" style="657" hidden="1" customWidth="1"/>
    <col min="1284" max="1284" width="12.85546875" style="657" hidden="1" customWidth="1"/>
    <col min="1285" max="1290" width="12.140625" style="657" hidden="1" customWidth="1"/>
    <col min="1291" max="1301" width="8.85546875" style="657" hidden="1" customWidth="1"/>
    <col min="1302" max="1536" width="8.85546875" style="657" hidden="1"/>
    <col min="1537" max="1537" width="32.7109375" style="657" hidden="1" customWidth="1"/>
    <col min="1538" max="1539" width="12.140625" style="657" hidden="1" customWidth="1"/>
    <col min="1540" max="1540" width="12.85546875" style="657" hidden="1" customWidth="1"/>
    <col min="1541" max="1546" width="12.140625" style="657" hidden="1" customWidth="1"/>
    <col min="1547" max="1557" width="8.85546875" style="657" hidden="1" customWidth="1"/>
    <col min="1558" max="1792" width="8.85546875" style="657" hidden="1"/>
    <col min="1793" max="1793" width="32.7109375" style="657" hidden="1" customWidth="1"/>
    <col min="1794" max="1795" width="12.140625" style="657" hidden="1" customWidth="1"/>
    <col min="1796" max="1796" width="12.85546875" style="657" hidden="1" customWidth="1"/>
    <col min="1797" max="1802" width="12.140625" style="657" hidden="1" customWidth="1"/>
    <col min="1803" max="1813" width="8.85546875" style="657" hidden="1" customWidth="1"/>
    <col min="1814" max="2048" width="8.85546875" style="657" hidden="1"/>
    <col min="2049" max="2049" width="32.7109375" style="657" hidden="1" customWidth="1"/>
    <col min="2050" max="2051" width="12.140625" style="657" hidden="1" customWidth="1"/>
    <col min="2052" max="2052" width="12.85546875" style="657" hidden="1" customWidth="1"/>
    <col min="2053" max="2058" width="12.140625" style="657" hidden="1" customWidth="1"/>
    <col min="2059" max="2069" width="8.85546875" style="657" hidden="1" customWidth="1"/>
    <col min="2070" max="2304" width="8.85546875" style="657" hidden="1"/>
    <col min="2305" max="2305" width="32.7109375" style="657" hidden="1" customWidth="1"/>
    <col min="2306" max="2307" width="12.140625" style="657" hidden="1" customWidth="1"/>
    <col min="2308" max="2308" width="12.85546875" style="657" hidden="1" customWidth="1"/>
    <col min="2309" max="2314" width="12.140625" style="657" hidden="1" customWidth="1"/>
    <col min="2315" max="2325" width="8.85546875" style="657" hidden="1" customWidth="1"/>
    <col min="2326" max="2560" width="8.85546875" style="657" hidden="1"/>
    <col min="2561" max="2561" width="32.7109375" style="657" hidden="1" customWidth="1"/>
    <col min="2562" max="2563" width="12.140625" style="657" hidden="1" customWidth="1"/>
    <col min="2564" max="2564" width="12.85546875" style="657" hidden="1" customWidth="1"/>
    <col min="2565" max="2570" width="12.140625" style="657" hidden="1" customWidth="1"/>
    <col min="2571" max="2581" width="8.85546875" style="657" hidden="1" customWidth="1"/>
    <col min="2582" max="2816" width="8.85546875" style="657" hidden="1"/>
    <col min="2817" max="2817" width="32.7109375" style="657" hidden="1" customWidth="1"/>
    <col min="2818" max="2819" width="12.140625" style="657" hidden="1" customWidth="1"/>
    <col min="2820" max="2820" width="12.85546875" style="657" hidden="1" customWidth="1"/>
    <col min="2821" max="2826" width="12.140625" style="657" hidden="1" customWidth="1"/>
    <col min="2827" max="2837" width="8.85546875" style="657" hidden="1" customWidth="1"/>
    <col min="2838" max="3072" width="8.85546875" style="657" hidden="1"/>
    <col min="3073" max="3073" width="32.7109375" style="657" hidden="1" customWidth="1"/>
    <col min="3074" max="3075" width="12.140625" style="657" hidden="1" customWidth="1"/>
    <col min="3076" max="3076" width="12.85546875" style="657" hidden="1" customWidth="1"/>
    <col min="3077" max="3082" width="12.140625" style="657" hidden="1" customWidth="1"/>
    <col min="3083" max="3093" width="8.85546875" style="657" hidden="1" customWidth="1"/>
    <col min="3094" max="3328" width="8.85546875" style="657" hidden="1"/>
    <col min="3329" max="3329" width="32.7109375" style="657" hidden="1" customWidth="1"/>
    <col min="3330" max="3331" width="12.140625" style="657" hidden="1" customWidth="1"/>
    <col min="3332" max="3332" width="12.85546875" style="657" hidden="1" customWidth="1"/>
    <col min="3333" max="3338" width="12.140625" style="657" hidden="1" customWidth="1"/>
    <col min="3339" max="3349" width="8.85546875" style="657" hidden="1" customWidth="1"/>
    <col min="3350" max="3584" width="8.85546875" style="657" hidden="1"/>
    <col min="3585" max="3585" width="32.7109375" style="657" hidden="1" customWidth="1"/>
    <col min="3586" max="3587" width="12.140625" style="657" hidden="1" customWidth="1"/>
    <col min="3588" max="3588" width="12.85546875" style="657" hidden="1" customWidth="1"/>
    <col min="3589" max="3594" width="12.140625" style="657" hidden="1" customWidth="1"/>
    <col min="3595" max="3605" width="8.85546875" style="657" hidden="1" customWidth="1"/>
    <col min="3606" max="3840" width="8.85546875" style="657" hidden="1"/>
    <col min="3841" max="3841" width="32.7109375" style="657" hidden="1" customWidth="1"/>
    <col min="3842" max="3843" width="12.140625" style="657" hidden="1" customWidth="1"/>
    <col min="3844" max="3844" width="12.85546875" style="657" hidden="1" customWidth="1"/>
    <col min="3845" max="3850" width="12.140625" style="657" hidden="1" customWidth="1"/>
    <col min="3851" max="3861" width="8.85546875" style="657" hidden="1" customWidth="1"/>
    <col min="3862" max="4096" width="8.85546875" style="657" hidden="1"/>
    <col min="4097" max="4097" width="32.7109375" style="657" hidden="1" customWidth="1"/>
    <col min="4098" max="4099" width="12.140625" style="657" hidden="1" customWidth="1"/>
    <col min="4100" max="4100" width="12.85546875" style="657" hidden="1" customWidth="1"/>
    <col min="4101" max="4106" width="12.140625" style="657" hidden="1" customWidth="1"/>
    <col min="4107" max="4117" width="8.85546875" style="657" hidden="1" customWidth="1"/>
    <col min="4118" max="4352" width="8.85546875" style="657" hidden="1"/>
    <col min="4353" max="4353" width="32.7109375" style="657" hidden="1" customWidth="1"/>
    <col min="4354" max="4355" width="12.140625" style="657" hidden="1" customWidth="1"/>
    <col min="4356" max="4356" width="12.85546875" style="657" hidden="1" customWidth="1"/>
    <col min="4357" max="4362" width="12.140625" style="657" hidden="1" customWidth="1"/>
    <col min="4363" max="4373" width="8.85546875" style="657" hidden="1" customWidth="1"/>
    <col min="4374" max="4608" width="8.85546875" style="657" hidden="1"/>
    <col min="4609" max="4609" width="32.7109375" style="657" hidden="1" customWidth="1"/>
    <col min="4610" max="4611" width="12.140625" style="657" hidden="1" customWidth="1"/>
    <col min="4612" max="4612" width="12.85546875" style="657" hidden="1" customWidth="1"/>
    <col min="4613" max="4618" width="12.140625" style="657" hidden="1" customWidth="1"/>
    <col min="4619" max="4629" width="8.85546875" style="657" hidden="1" customWidth="1"/>
    <col min="4630" max="4864" width="8.85546875" style="657" hidden="1"/>
    <col min="4865" max="4865" width="32.7109375" style="657" hidden="1" customWidth="1"/>
    <col min="4866" max="4867" width="12.140625" style="657" hidden="1" customWidth="1"/>
    <col min="4868" max="4868" width="12.85546875" style="657" hidden="1" customWidth="1"/>
    <col min="4869" max="4874" width="12.140625" style="657" hidden="1" customWidth="1"/>
    <col min="4875" max="4885" width="8.85546875" style="657" hidden="1" customWidth="1"/>
    <col min="4886" max="5120" width="8.85546875" style="657" hidden="1"/>
    <col min="5121" max="5121" width="32.7109375" style="657" hidden="1" customWidth="1"/>
    <col min="5122" max="5123" width="12.140625" style="657" hidden="1" customWidth="1"/>
    <col min="5124" max="5124" width="12.85546875" style="657" hidden="1" customWidth="1"/>
    <col min="5125" max="5130" width="12.140625" style="657" hidden="1" customWidth="1"/>
    <col min="5131" max="5141" width="8.85546875" style="657" hidden="1" customWidth="1"/>
    <col min="5142" max="5376" width="8.85546875" style="657" hidden="1"/>
    <col min="5377" max="5377" width="32.7109375" style="657" hidden="1" customWidth="1"/>
    <col min="5378" max="5379" width="12.140625" style="657" hidden="1" customWidth="1"/>
    <col min="5380" max="5380" width="12.85546875" style="657" hidden="1" customWidth="1"/>
    <col min="5381" max="5386" width="12.140625" style="657" hidden="1" customWidth="1"/>
    <col min="5387" max="5397" width="8.85546875" style="657" hidden="1" customWidth="1"/>
    <col min="5398" max="5632" width="8.85546875" style="657" hidden="1"/>
    <col min="5633" max="5633" width="32.7109375" style="657" hidden="1" customWidth="1"/>
    <col min="5634" max="5635" width="12.140625" style="657" hidden="1" customWidth="1"/>
    <col min="5636" max="5636" width="12.85546875" style="657" hidden="1" customWidth="1"/>
    <col min="5637" max="5642" width="12.140625" style="657" hidden="1" customWidth="1"/>
    <col min="5643" max="5653" width="8.85546875" style="657" hidden="1" customWidth="1"/>
    <col min="5654" max="5888" width="8.85546875" style="657" hidden="1"/>
    <col min="5889" max="5889" width="32.7109375" style="657" hidden="1" customWidth="1"/>
    <col min="5890" max="5891" width="12.140625" style="657" hidden="1" customWidth="1"/>
    <col min="5892" max="5892" width="12.85546875" style="657" hidden="1" customWidth="1"/>
    <col min="5893" max="5898" width="12.140625" style="657" hidden="1" customWidth="1"/>
    <col min="5899" max="5909" width="8.85546875" style="657" hidden="1" customWidth="1"/>
    <col min="5910" max="6144" width="8.85546875" style="657" hidden="1"/>
    <col min="6145" max="6145" width="32.7109375" style="657" hidden="1" customWidth="1"/>
    <col min="6146" max="6147" width="12.140625" style="657" hidden="1" customWidth="1"/>
    <col min="6148" max="6148" width="12.85546875" style="657" hidden="1" customWidth="1"/>
    <col min="6149" max="6154" width="12.140625" style="657" hidden="1" customWidth="1"/>
    <col min="6155" max="6165" width="8.85546875" style="657" hidden="1" customWidth="1"/>
    <col min="6166" max="6400" width="8.85546875" style="657" hidden="1"/>
    <col min="6401" max="6401" width="32.7109375" style="657" hidden="1" customWidth="1"/>
    <col min="6402" max="6403" width="12.140625" style="657" hidden="1" customWidth="1"/>
    <col min="6404" max="6404" width="12.85546875" style="657" hidden="1" customWidth="1"/>
    <col min="6405" max="6410" width="12.140625" style="657" hidden="1" customWidth="1"/>
    <col min="6411" max="6421" width="8.85546875" style="657" hidden="1" customWidth="1"/>
    <col min="6422" max="6656" width="8.85546875" style="657" hidden="1"/>
    <col min="6657" max="6657" width="32.7109375" style="657" hidden="1" customWidth="1"/>
    <col min="6658" max="6659" width="12.140625" style="657" hidden="1" customWidth="1"/>
    <col min="6660" max="6660" width="12.85546875" style="657" hidden="1" customWidth="1"/>
    <col min="6661" max="6666" width="12.140625" style="657" hidden="1" customWidth="1"/>
    <col min="6667" max="6677" width="8.85546875" style="657" hidden="1" customWidth="1"/>
    <col min="6678" max="6912" width="8.85546875" style="657" hidden="1"/>
    <col min="6913" max="6913" width="32.7109375" style="657" hidden="1" customWidth="1"/>
    <col min="6914" max="6915" width="12.140625" style="657" hidden="1" customWidth="1"/>
    <col min="6916" max="6916" width="12.85546875" style="657" hidden="1" customWidth="1"/>
    <col min="6917" max="6922" width="12.140625" style="657" hidden="1" customWidth="1"/>
    <col min="6923" max="6933" width="8.85546875" style="657" hidden="1" customWidth="1"/>
    <col min="6934" max="7168" width="8.85546875" style="657" hidden="1"/>
    <col min="7169" max="7169" width="32.7109375" style="657" hidden="1" customWidth="1"/>
    <col min="7170" max="7171" width="12.140625" style="657" hidden="1" customWidth="1"/>
    <col min="7172" max="7172" width="12.85546875" style="657" hidden="1" customWidth="1"/>
    <col min="7173" max="7178" width="12.140625" style="657" hidden="1" customWidth="1"/>
    <col min="7179" max="7189" width="8.85546875" style="657" hidden="1" customWidth="1"/>
    <col min="7190" max="7424" width="8.85546875" style="657" hidden="1"/>
    <col min="7425" max="7425" width="32.7109375" style="657" hidden="1" customWidth="1"/>
    <col min="7426" max="7427" width="12.140625" style="657" hidden="1" customWidth="1"/>
    <col min="7428" max="7428" width="12.85546875" style="657" hidden="1" customWidth="1"/>
    <col min="7429" max="7434" width="12.140625" style="657" hidden="1" customWidth="1"/>
    <col min="7435" max="7445" width="8.85546875" style="657" hidden="1" customWidth="1"/>
    <col min="7446" max="7680" width="8.85546875" style="657" hidden="1"/>
    <col min="7681" max="7681" width="32.7109375" style="657" hidden="1" customWidth="1"/>
    <col min="7682" max="7683" width="12.140625" style="657" hidden="1" customWidth="1"/>
    <col min="7684" max="7684" width="12.85546875" style="657" hidden="1" customWidth="1"/>
    <col min="7685" max="7690" width="12.140625" style="657" hidden="1" customWidth="1"/>
    <col min="7691" max="7701" width="8.85546875" style="657" hidden="1" customWidth="1"/>
    <col min="7702" max="7936" width="8.85546875" style="657" hidden="1"/>
    <col min="7937" max="7937" width="32.7109375" style="657" hidden="1" customWidth="1"/>
    <col min="7938" max="7939" width="12.140625" style="657" hidden="1" customWidth="1"/>
    <col min="7940" max="7940" width="12.85546875" style="657" hidden="1" customWidth="1"/>
    <col min="7941" max="7946" width="12.140625" style="657" hidden="1" customWidth="1"/>
    <col min="7947" max="7957" width="8.85546875" style="657" hidden="1" customWidth="1"/>
    <col min="7958" max="8192" width="8.85546875" style="657" hidden="1"/>
    <col min="8193" max="8193" width="32.7109375" style="657" hidden="1" customWidth="1"/>
    <col min="8194" max="8195" width="12.140625" style="657" hidden="1" customWidth="1"/>
    <col min="8196" max="8196" width="12.85546875" style="657" hidden="1" customWidth="1"/>
    <col min="8197" max="8202" width="12.140625" style="657" hidden="1" customWidth="1"/>
    <col min="8203" max="8213" width="8.85546875" style="657" hidden="1" customWidth="1"/>
    <col min="8214" max="8448" width="8.85546875" style="657" hidden="1"/>
    <col min="8449" max="8449" width="32.7109375" style="657" hidden="1" customWidth="1"/>
    <col min="8450" max="8451" width="12.140625" style="657" hidden="1" customWidth="1"/>
    <col min="8452" max="8452" width="12.85546875" style="657" hidden="1" customWidth="1"/>
    <col min="8453" max="8458" width="12.140625" style="657" hidden="1" customWidth="1"/>
    <col min="8459" max="8469" width="8.85546875" style="657" hidden="1" customWidth="1"/>
    <col min="8470" max="8704" width="8.85546875" style="657" hidden="1"/>
    <col min="8705" max="8705" width="32.7109375" style="657" hidden="1" customWidth="1"/>
    <col min="8706" max="8707" width="12.140625" style="657" hidden="1" customWidth="1"/>
    <col min="8708" max="8708" width="12.85546875" style="657" hidden="1" customWidth="1"/>
    <col min="8709" max="8714" width="12.140625" style="657" hidden="1" customWidth="1"/>
    <col min="8715" max="8725" width="8.85546875" style="657" hidden="1" customWidth="1"/>
    <col min="8726" max="8960" width="8.85546875" style="657" hidden="1"/>
    <col min="8961" max="8961" width="32.7109375" style="657" hidden="1" customWidth="1"/>
    <col min="8962" max="8963" width="12.140625" style="657" hidden="1" customWidth="1"/>
    <col min="8964" max="8964" width="12.85546875" style="657" hidden="1" customWidth="1"/>
    <col min="8965" max="8970" width="12.140625" style="657" hidden="1" customWidth="1"/>
    <col min="8971" max="8981" width="8.85546875" style="657" hidden="1" customWidth="1"/>
    <col min="8982" max="9216" width="8.85546875" style="657" hidden="1"/>
    <col min="9217" max="9217" width="32.7109375" style="657" hidden="1" customWidth="1"/>
    <col min="9218" max="9219" width="12.140625" style="657" hidden="1" customWidth="1"/>
    <col min="9220" max="9220" width="12.85546875" style="657" hidden="1" customWidth="1"/>
    <col min="9221" max="9226" width="12.140625" style="657" hidden="1" customWidth="1"/>
    <col min="9227" max="9237" width="8.85546875" style="657" hidden="1" customWidth="1"/>
    <col min="9238" max="9472" width="8.85546875" style="657" hidden="1"/>
    <col min="9473" max="9473" width="32.7109375" style="657" hidden="1" customWidth="1"/>
    <col min="9474" max="9475" width="12.140625" style="657" hidden="1" customWidth="1"/>
    <col min="9476" max="9476" width="12.85546875" style="657" hidden="1" customWidth="1"/>
    <col min="9477" max="9482" width="12.140625" style="657" hidden="1" customWidth="1"/>
    <col min="9483" max="9493" width="8.85546875" style="657" hidden="1" customWidth="1"/>
    <col min="9494" max="9728" width="8.85546875" style="657" hidden="1"/>
    <col min="9729" max="9729" width="32.7109375" style="657" hidden="1" customWidth="1"/>
    <col min="9730" max="9731" width="12.140625" style="657" hidden="1" customWidth="1"/>
    <col min="9732" max="9732" width="12.85546875" style="657" hidden="1" customWidth="1"/>
    <col min="9733" max="9738" width="12.140625" style="657" hidden="1" customWidth="1"/>
    <col min="9739" max="9749" width="8.85546875" style="657" hidden="1" customWidth="1"/>
    <col min="9750" max="9984" width="8.85546875" style="657" hidden="1"/>
    <col min="9985" max="9985" width="32.7109375" style="657" hidden="1" customWidth="1"/>
    <col min="9986" max="9987" width="12.140625" style="657" hidden="1" customWidth="1"/>
    <col min="9988" max="9988" width="12.85546875" style="657" hidden="1" customWidth="1"/>
    <col min="9989" max="9994" width="12.140625" style="657" hidden="1" customWidth="1"/>
    <col min="9995" max="10005" width="8.85546875" style="657" hidden="1" customWidth="1"/>
    <col min="10006" max="10240" width="8.85546875" style="657" hidden="1"/>
    <col min="10241" max="10241" width="32.7109375" style="657" hidden="1" customWidth="1"/>
    <col min="10242" max="10243" width="12.140625" style="657" hidden="1" customWidth="1"/>
    <col min="10244" max="10244" width="12.85546875" style="657" hidden="1" customWidth="1"/>
    <col min="10245" max="10250" width="12.140625" style="657" hidden="1" customWidth="1"/>
    <col min="10251" max="10261" width="8.85546875" style="657" hidden="1" customWidth="1"/>
    <col min="10262" max="10496" width="8.85546875" style="657" hidden="1"/>
    <col min="10497" max="10497" width="32.7109375" style="657" hidden="1" customWidth="1"/>
    <col min="10498" max="10499" width="12.140625" style="657" hidden="1" customWidth="1"/>
    <col min="10500" max="10500" width="12.85546875" style="657" hidden="1" customWidth="1"/>
    <col min="10501" max="10506" width="12.140625" style="657" hidden="1" customWidth="1"/>
    <col min="10507" max="10517" width="8.85546875" style="657" hidden="1" customWidth="1"/>
    <col min="10518" max="10752" width="8.85546875" style="657" hidden="1"/>
    <col min="10753" max="10753" width="32.7109375" style="657" hidden="1" customWidth="1"/>
    <col min="10754" max="10755" width="12.140625" style="657" hidden="1" customWidth="1"/>
    <col min="10756" max="10756" width="12.85546875" style="657" hidden="1" customWidth="1"/>
    <col min="10757" max="10762" width="12.140625" style="657" hidden="1" customWidth="1"/>
    <col min="10763" max="10773" width="8.85546875" style="657" hidden="1" customWidth="1"/>
    <col min="10774" max="11008" width="8.85546875" style="657" hidden="1"/>
    <col min="11009" max="11009" width="32.7109375" style="657" hidden="1" customWidth="1"/>
    <col min="11010" max="11011" width="12.140625" style="657" hidden="1" customWidth="1"/>
    <col min="11012" max="11012" width="12.85546875" style="657" hidden="1" customWidth="1"/>
    <col min="11013" max="11018" width="12.140625" style="657" hidden="1" customWidth="1"/>
    <col min="11019" max="11029" width="8.85546875" style="657" hidden="1" customWidth="1"/>
    <col min="11030" max="11264" width="8.85546875" style="657" hidden="1"/>
    <col min="11265" max="11265" width="32.7109375" style="657" hidden="1" customWidth="1"/>
    <col min="11266" max="11267" width="12.140625" style="657" hidden="1" customWidth="1"/>
    <col min="11268" max="11268" width="12.85546875" style="657" hidden="1" customWidth="1"/>
    <col min="11269" max="11274" width="12.140625" style="657" hidden="1" customWidth="1"/>
    <col min="11275" max="11285" width="8.85546875" style="657" hidden="1" customWidth="1"/>
    <col min="11286" max="11520" width="8.85546875" style="657" hidden="1"/>
    <col min="11521" max="11521" width="32.7109375" style="657" hidden="1" customWidth="1"/>
    <col min="11522" max="11523" width="12.140625" style="657" hidden="1" customWidth="1"/>
    <col min="11524" max="11524" width="12.85546875" style="657" hidden="1" customWidth="1"/>
    <col min="11525" max="11530" width="12.140625" style="657" hidden="1" customWidth="1"/>
    <col min="11531" max="11541" width="8.85546875" style="657" hidden="1" customWidth="1"/>
    <col min="11542" max="11776" width="8.85546875" style="657" hidden="1"/>
    <col min="11777" max="11777" width="32.7109375" style="657" hidden="1" customWidth="1"/>
    <col min="11778" max="11779" width="12.140625" style="657" hidden="1" customWidth="1"/>
    <col min="11780" max="11780" width="12.85546875" style="657" hidden="1" customWidth="1"/>
    <col min="11781" max="11786" width="12.140625" style="657" hidden="1" customWidth="1"/>
    <col min="11787" max="11797" width="8.85546875" style="657" hidden="1" customWidth="1"/>
    <col min="11798" max="12032" width="8.85546875" style="657" hidden="1"/>
    <col min="12033" max="12033" width="32.7109375" style="657" hidden="1" customWidth="1"/>
    <col min="12034" max="12035" width="12.140625" style="657" hidden="1" customWidth="1"/>
    <col min="12036" max="12036" width="12.85546875" style="657" hidden="1" customWidth="1"/>
    <col min="12037" max="12042" width="12.140625" style="657" hidden="1" customWidth="1"/>
    <col min="12043" max="12053" width="8.85546875" style="657" hidden="1" customWidth="1"/>
    <col min="12054" max="12288" width="8.85546875" style="657" hidden="1"/>
    <col min="12289" max="12289" width="32.7109375" style="657" hidden="1" customWidth="1"/>
    <col min="12290" max="12291" width="12.140625" style="657" hidden="1" customWidth="1"/>
    <col min="12292" max="12292" width="12.85546875" style="657" hidden="1" customWidth="1"/>
    <col min="12293" max="12298" width="12.140625" style="657" hidden="1" customWidth="1"/>
    <col min="12299" max="12309" width="8.85546875" style="657" hidden="1" customWidth="1"/>
    <col min="12310" max="12544" width="8.85546875" style="657" hidden="1"/>
    <col min="12545" max="12545" width="32.7109375" style="657" hidden="1" customWidth="1"/>
    <col min="12546" max="12547" width="12.140625" style="657" hidden="1" customWidth="1"/>
    <col min="12548" max="12548" width="12.85546875" style="657" hidden="1" customWidth="1"/>
    <col min="12549" max="12554" width="12.140625" style="657" hidden="1" customWidth="1"/>
    <col min="12555" max="12565" width="8.85546875" style="657" hidden="1" customWidth="1"/>
    <col min="12566" max="12800" width="8.85546875" style="657" hidden="1"/>
    <col min="12801" max="12801" width="32.7109375" style="657" hidden="1" customWidth="1"/>
    <col min="12802" max="12803" width="12.140625" style="657" hidden="1" customWidth="1"/>
    <col min="12804" max="12804" width="12.85546875" style="657" hidden="1" customWidth="1"/>
    <col min="12805" max="12810" width="12.140625" style="657" hidden="1" customWidth="1"/>
    <col min="12811" max="12821" width="8.85546875" style="657" hidden="1" customWidth="1"/>
    <col min="12822" max="13056" width="8.85546875" style="657" hidden="1"/>
    <col min="13057" max="13057" width="32.7109375" style="657" hidden="1" customWidth="1"/>
    <col min="13058" max="13059" width="12.140625" style="657" hidden="1" customWidth="1"/>
    <col min="13060" max="13060" width="12.85546875" style="657" hidden="1" customWidth="1"/>
    <col min="13061" max="13066" width="12.140625" style="657" hidden="1" customWidth="1"/>
    <col min="13067" max="13077" width="8.85546875" style="657" hidden="1" customWidth="1"/>
    <col min="13078" max="13312" width="8.85546875" style="657" hidden="1"/>
    <col min="13313" max="13313" width="32.7109375" style="657" hidden="1" customWidth="1"/>
    <col min="13314" max="13315" width="12.140625" style="657" hidden="1" customWidth="1"/>
    <col min="13316" max="13316" width="12.85546875" style="657" hidden="1" customWidth="1"/>
    <col min="13317" max="13322" width="12.140625" style="657" hidden="1" customWidth="1"/>
    <col min="13323" max="13333" width="8.85546875" style="657" hidden="1" customWidth="1"/>
    <col min="13334" max="13568" width="8.85546875" style="657" hidden="1"/>
    <col min="13569" max="13569" width="32.7109375" style="657" hidden="1" customWidth="1"/>
    <col min="13570" max="13571" width="12.140625" style="657" hidden="1" customWidth="1"/>
    <col min="13572" max="13572" width="12.85546875" style="657" hidden="1" customWidth="1"/>
    <col min="13573" max="13578" width="12.140625" style="657" hidden="1" customWidth="1"/>
    <col min="13579" max="13589" width="8.85546875" style="657" hidden="1" customWidth="1"/>
    <col min="13590" max="13824" width="8.85546875" style="657" hidden="1"/>
    <col min="13825" max="13825" width="32.7109375" style="657" hidden="1" customWidth="1"/>
    <col min="13826" max="13827" width="12.140625" style="657" hidden="1" customWidth="1"/>
    <col min="13828" max="13828" width="12.85546875" style="657" hidden="1" customWidth="1"/>
    <col min="13829" max="13834" width="12.140625" style="657" hidden="1" customWidth="1"/>
    <col min="13835" max="13845" width="8.85546875" style="657" hidden="1" customWidth="1"/>
    <col min="13846" max="14080" width="8.85546875" style="657" hidden="1"/>
    <col min="14081" max="14081" width="32.7109375" style="657" hidden="1" customWidth="1"/>
    <col min="14082" max="14083" width="12.140625" style="657" hidden="1" customWidth="1"/>
    <col min="14084" max="14084" width="12.85546875" style="657" hidden="1" customWidth="1"/>
    <col min="14085" max="14090" width="12.140625" style="657" hidden="1" customWidth="1"/>
    <col min="14091" max="14101" width="8.85546875" style="657" hidden="1" customWidth="1"/>
    <col min="14102" max="14336" width="8.85546875" style="657" hidden="1"/>
    <col min="14337" max="14337" width="32.7109375" style="657" hidden="1" customWidth="1"/>
    <col min="14338" max="14339" width="12.140625" style="657" hidden="1" customWidth="1"/>
    <col min="14340" max="14340" width="12.85546875" style="657" hidden="1" customWidth="1"/>
    <col min="14341" max="14346" width="12.140625" style="657" hidden="1" customWidth="1"/>
    <col min="14347" max="14357" width="8.85546875" style="657" hidden="1" customWidth="1"/>
    <col min="14358" max="14592" width="8.85546875" style="657" hidden="1"/>
    <col min="14593" max="14593" width="32.7109375" style="657" hidden="1" customWidth="1"/>
    <col min="14594" max="14595" width="12.140625" style="657" hidden="1" customWidth="1"/>
    <col min="14596" max="14596" width="12.85546875" style="657" hidden="1" customWidth="1"/>
    <col min="14597" max="14602" width="12.140625" style="657" hidden="1" customWidth="1"/>
    <col min="14603" max="14613" width="8.85546875" style="657" hidden="1" customWidth="1"/>
    <col min="14614" max="14848" width="8.85546875" style="657" hidden="1"/>
    <col min="14849" max="14849" width="32.7109375" style="657" hidden="1" customWidth="1"/>
    <col min="14850" max="14851" width="12.140625" style="657" hidden="1" customWidth="1"/>
    <col min="14852" max="14852" width="12.85546875" style="657" hidden="1" customWidth="1"/>
    <col min="14853" max="14858" width="12.140625" style="657" hidden="1" customWidth="1"/>
    <col min="14859" max="14869" width="8.85546875" style="657" hidden="1" customWidth="1"/>
    <col min="14870" max="15104" width="8.85546875" style="657" hidden="1"/>
    <col min="15105" max="15105" width="32.7109375" style="657" hidden="1" customWidth="1"/>
    <col min="15106" max="15107" width="12.140625" style="657" hidden="1" customWidth="1"/>
    <col min="15108" max="15108" width="12.85546875" style="657" hidden="1" customWidth="1"/>
    <col min="15109" max="15114" width="12.140625" style="657" hidden="1" customWidth="1"/>
    <col min="15115" max="15125" width="8.85546875" style="657" hidden="1" customWidth="1"/>
    <col min="15126" max="15360" width="8.85546875" style="657" hidden="1"/>
    <col min="15361" max="15361" width="32.7109375" style="657" hidden="1" customWidth="1"/>
    <col min="15362" max="15363" width="12.140625" style="657" hidden="1" customWidth="1"/>
    <col min="15364" max="15364" width="12.85546875" style="657" hidden="1" customWidth="1"/>
    <col min="15365" max="15370" width="12.140625" style="657" hidden="1" customWidth="1"/>
    <col min="15371" max="15381" width="8.85546875" style="657" hidden="1" customWidth="1"/>
    <col min="15382" max="15616" width="8.85546875" style="657" hidden="1"/>
    <col min="15617" max="15617" width="32.7109375" style="657" hidden="1" customWidth="1"/>
    <col min="15618" max="15619" width="12.140625" style="657" hidden="1" customWidth="1"/>
    <col min="15620" max="15620" width="12.85546875" style="657" hidden="1" customWidth="1"/>
    <col min="15621" max="15626" width="12.140625" style="657" hidden="1" customWidth="1"/>
    <col min="15627" max="15637" width="8.85546875" style="657" hidden="1" customWidth="1"/>
    <col min="15638" max="15872" width="8.85546875" style="657" hidden="1"/>
    <col min="15873" max="15873" width="32.7109375" style="657" hidden="1" customWidth="1"/>
    <col min="15874" max="15875" width="12.140625" style="657" hidden="1" customWidth="1"/>
    <col min="15876" max="15876" width="12.85546875" style="657" hidden="1" customWidth="1"/>
    <col min="15877" max="15882" width="12.140625" style="657" hidden="1" customWidth="1"/>
    <col min="15883" max="15893" width="8.85546875" style="657" hidden="1" customWidth="1"/>
    <col min="15894" max="16128" width="8.85546875" style="657" hidden="1"/>
    <col min="16129" max="16129" width="32.7109375" style="657" hidden="1" customWidth="1"/>
    <col min="16130" max="16131" width="12.140625" style="657" hidden="1" customWidth="1"/>
    <col min="16132" max="16132" width="12.85546875" style="657" hidden="1" customWidth="1"/>
    <col min="16133" max="16138" width="12.140625" style="657" hidden="1" customWidth="1"/>
    <col min="16139" max="16149" width="8.85546875" style="657" hidden="1" customWidth="1"/>
    <col min="16150" max="16384" width="8.85546875" style="657" hidden="1"/>
  </cols>
  <sheetData>
    <row r="1" spans="1:11" s="614" customFormat="1" ht="12.75">
      <c r="A1" s="1615" t="s">
        <v>1229</v>
      </c>
      <c r="B1" s="1616"/>
      <c r="C1" s="1616"/>
      <c r="D1" s="1616"/>
      <c r="E1" s="1616"/>
      <c r="F1" s="1616"/>
      <c r="G1" s="1616"/>
      <c r="H1" s="1616"/>
      <c r="I1" s="1616"/>
      <c r="J1" s="1617"/>
      <c r="K1" s="613"/>
    </row>
    <row r="2" spans="1:11" s="669" customFormat="1" ht="72">
      <c r="A2" s="665"/>
      <c r="B2" s="666" t="s">
        <v>1230</v>
      </c>
      <c r="C2" s="666" t="s">
        <v>1231</v>
      </c>
      <c r="D2" s="667" t="s">
        <v>1232</v>
      </c>
      <c r="E2" s="666" t="s">
        <v>1468</v>
      </c>
      <c r="F2" s="666" t="s">
        <v>1469</v>
      </c>
      <c r="G2" s="666" t="s">
        <v>1470</v>
      </c>
      <c r="H2" s="666" t="s">
        <v>1233</v>
      </c>
      <c r="I2" s="666" t="s">
        <v>1234</v>
      </c>
      <c r="J2" s="666" t="s">
        <v>1235</v>
      </c>
      <c r="K2" s="668"/>
    </row>
    <row r="3" spans="1:11" s="618" customFormat="1">
      <c r="A3" s="615" t="s">
        <v>30</v>
      </c>
      <c r="B3" s="616"/>
      <c r="C3" s="616"/>
      <c r="D3" s="616"/>
      <c r="E3" s="616"/>
      <c r="F3" s="616"/>
      <c r="G3" s="616"/>
      <c r="H3" s="616"/>
      <c r="I3" s="616"/>
      <c r="J3" s="616"/>
      <c r="K3" s="617"/>
    </row>
    <row r="4" spans="1:11" s="618" customFormat="1">
      <c r="A4" s="622" t="s">
        <v>31</v>
      </c>
      <c r="B4" s="619">
        <f>'Sources and Uses Budget'!C4</f>
        <v>1672195.9605043724</v>
      </c>
      <c r="C4" s="620">
        <f>B4</f>
        <v>1672195.9605043724</v>
      </c>
      <c r="D4" s="620"/>
      <c r="E4" s="621"/>
      <c r="F4" s="621"/>
      <c r="G4" s="621"/>
      <c r="H4" s="621"/>
      <c r="I4" s="621"/>
      <c r="J4" s="621"/>
      <c r="K4" s="617"/>
    </row>
    <row r="5" spans="1:11" s="618" customFormat="1">
      <c r="A5" s="622" t="s">
        <v>32</v>
      </c>
      <c r="B5" s="619">
        <f>'Sources and Uses Budget'!C5</f>
        <v>0</v>
      </c>
      <c r="C5" s="620"/>
      <c r="D5" s="620"/>
      <c r="E5" s="621"/>
      <c r="F5" s="621"/>
      <c r="G5" s="621"/>
      <c r="H5" s="621"/>
      <c r="I5" s="621"/>
      <c r="J5" s="621"/>
      <c r="K5" s="617"/>
    </row>
    <row r="6" spans="1:11" s="618" customFormat="1">
      <c r="A6" s="622" t="s">
        <v>33</v>
      </c>
      <c r="B6" s="619">
        <f>'Sources and Uses Budget'!C6</f>
        <v>0</v>
      </c>
      <c r="C6" s="620"/>
      <c r="D6" s="620"/>
      <c r="E6" s="621"/>
      <c r="F6" s="621"/>
      <c r="G6" s="621"/>
      <c r="H6" s="621"/>
      <c r="I6" s="621"/>
      <c r="J6" s="621"/>
      <c r="K6" s="617"/>
    </row>
    <row r="7" spans="1:11" s="618" customFormat="1">
      <c r="A7" s="622" t="s">
        <v>105</v>
      </c>
      <c r="B7" s="619">
        <f>'Sources and Uses Budget'!C7</f>
        <v>0</v>
      </c>
      <c r="C7" s="620"/>
      <c r="D7" s="620"/>
      <c r="E7" s="621"/>
      <c r="F7" s="621"/>
      <c r="G7" s="621"/>
      <c r="H7" s="621"/>
      <c r="I7" s="621"/>
      <c r="J7" s="621"/>
      <c r="K7" s="617"/>
    </row>
    <row r="8" spans="1:11" s="618" customFormat="1">
      <c r="A8" s="623" t="s">
        <v>673</v>
      </c>
      <c r="B8" s="619">
        <f>'Sources and Uses Budget'!C8</f>
        <v>1672195.9605043724</v>
      </c>
      <c r="C8" s="619">
        <f>SUM(C4:C7)</f>
        <v>1672195.9605043724</v>
      </c>
      <c r="D8" s="619">
        <f>SUM(D4:D7)</f>
        <v>0</v>
      </c>
      <c r="E8" s="621"/>
      <c r="F8" s="621"/>
      <c r="G8" s="621"/>
      <c r="H8" s="621"/>
      <c r="I8" s="621"/>
      <c r="J8" s="621"/>
      <c r="K8" s="617"/>
    </row>
    <row r="9" spans="1:11" s="618" customFormat="1">
      <c r="A9" s="622" t="s">
        <v>674</v>
      </c>
      <c r="B9" s="619">
        <f>'Sources and Uses Budget'!C9</f>
        <v>0</v>
      </c>
      <c r="C9" s="620"/>
      <c r="D9" s="620"/>
      <c r="E9" s="621"/>
      <c r="F9" s="621"/>
      <c r="G9" s="621"/>
      <c r="H9" s="619">
        <f>'Sources and Uses Budget'!T9</f>
        <v>0</v>
      </c>
      <c r="I9" s="620"/>
      <c r="J9" s="620"/>
      <c r="K9" s="617"/>
    </row>
    <row r="10" spans="1:11" s="618" customFormat="1">
      <c r="A10" s="622" t="s">
        <v>675</v>
      </c>
      <c r="B10" s="619">
        <f>'Sources and Uses Budget'!C10</f>
        <v>0</v>
      </c>
      <c r="C10" s="620"/>
      <c r="D10" s="620"/>
      <c r="E10" s="619">
        <f>'Sources and Uses Budget'!S10</f>
        <v>0</v>
      </c>
      <c r="F10" s="620"/>
      <c r="G10" s="620"/>
      <c r="H10" s="619">
        <f>'Sources and Uses Budget'!T10</f>
        <v>0</v>
      </c>
      <c r="I10" s="620"/>
      <c r="J10" s="620"/>
      <c r="K10" s="617"/>
    </row>
    <row r="11" spans="1:11" s="618" customFormat="1">
      <c r="A11" s="623" t="s">
        <v>676</v>
      </c>
      <c r="B11" s="619">
        <f>'Sources and Uses Budget'!C11</f>
        <v>0</v>
      </c>
      <c r="C11" s="619">
        <f>SUM(C9:C10)</f>
        <v>0</v>
      </c>
      <c r="D11" s="619">
        <f>SUM(D9:D10)</f>
        <v>0</v>
      </c>
      <c r="E11" s="621"/>
      <c r="F11" s="621"/>
      <c r="G11" s="621"/>
      <c r="H11" s="619">
        <f>'Sources and Uses Budget'!T11</f>
        <v>0</v>
      </c>
      <c r="I11" s="619">
        <f>SUM(I9:I10)</f>
        <v>0</v>
      </c>
      <c r="J11" s="619">
        <f>SUM(J9:J10)</f>
        <v>0</v>
      </c>
      <c r="K11" s="617"/>
    </row>
    <row r="12" spans="1:11" s="618" customFormat="1">
      <c r="A12" s="623" t="s">
        <v>92</v>
      </c>
      <c r="B12" s="619">
        <f>'Sources and Uses Budget'!C12</f>
        <v>1672195.9605043724</v>
      </c>
      <c r="C12" s="619">
        <f>SUM(C8+C11)</f>
        <v>1672195.9605043724</v>
      </c>
      <c r="D12" s="619">
        <f>SUM(D8+D11)</f>
        <v>0</v>
      </c>
      <c r="E12" s="621"/>
      <c r="F12" s="621"/>
      <c r="G12" s="621"/>
      <c r="H12" s="621"/>
      <c r="I12" s="621"/>
      <c r="J12" s="621"/>
      <c r="K12" s="617"/>
    </row>
    <row r="13" spans="1:11" s="618" customFormat="1">
      <c r="A13" s="624" t="s">
        <v>1034</v>
      </c>
      <c r="B13" s="619">
        <f>'Sources and Uses Budget'!C13</f>
        <v>0</v>
      </c>
      <c r="C13" s="620"/>
      <c r="D13" s="620"/>
      <c r="E13" s="619">
        <f>'Sources and Uses Budget'!S13</f>
        <v>0</v>
      </c>
      <c r="F13" s="620"/>
      <c r="G13" s="620"/>
      <c r="H13" s="619">
        <f>'Sources and Uses Budget'!T13</f>
        <v>0</v>
      </c>
      <c r="I13" s="620"/>
      <c r="J13" s="620"/>
      <c r="K13" s="617"/>
    </row>
    <row r="14" spans="1:11" s="618" customFormat="1" ht="24">
      <c r="A14" s="625" t="s">
        <v>1035</v>
      </c>
      <c r="B14" s="619">
        <f>'Sources and Uses Budget'!C14</f>
        <v>0</v>
      </c>
      <c r="C14" s="620"/>
      <c r="D14" s="620"/>
      <c r="E14" s="619">
        <f>'Sources and Uses Budget'!S14</f>
        <v>0</v>
      </c>
      <c r="F14" s="620"/>
      <c r="G14" s="620"/>
      <c r="H14" s="619">
        <f>'Sources and Uses Budget'!T14</f>
        <v>0</v>
      </c>
      <c r="I14" s="620"/>
      <c r="J14" s="620"/>
      <c r="K14" s="617"/>
    </row>
    <row r="15" spans="1:11" s="618" customFormat="1">
      <c r="A15" s="625" t="s">
        <v>1474</v>
      </c>
      <c r="B15" s="619">
        <f>'Sources and Uses Budget'!C15</f>
        <v>0</v>
      </c>
      <c r="C15" s="620"/>
      <c r="D15" s="620"/>
      <c r="E15" s="621">
        <f>'Sources and Uses Budget'!S15</f>
        <v>0</v>
      </c>
      <c r="F15" s="621"/>
      <c r="G15" s="621"/>
      <c r="H15" s="621">
        <f>'Sources and Uses Budget'!T15</f>
        <v>0</v>
      </c>
      <c r="I15" s="621"/>
      <c r="J15" s="621"/>
      <c r="K15" s="617"/>
    </row>
    <row r="16" spans="1:11" s="618" customFormat="1">
      <c r="A16" s="615" t="s">
        <v>677</v>
      </c>
      <c r="B16" s="616"/>
      <c r="C16" s="616"/>
      <c r="D16" s="616"/>
      <c r="E16" s="616"/>
      <c r="F16" s="616"/>
      <c r="G16" s="616"/>
      <c r="H16" s="616"/>
      <c r="I16" s="616"/>
      <c r="J16" s="616"/>
      <c r="K16" s="617"/>
    </row>
    <row r="17" spans="1:11" s="618" customFormat="1">
      <c r="A17" s="622" t="s">
        <v>678</v>
      </c>
      <c r="B17" s="619">
        <f>'Sources and Uses Budget'!C17</f>
        <v>0</v>
      </c>
      <c r="C17" s="620"/>
      <c r="D17" s="620"/>
      <c r="E17" s="619">
        <f>'Sources and Uses Budget'!S17</f>
        <v>0</v>
      </c>
      <c r="F17" s="620"/>
      <c r="G17" s="620"/>
      <c r="H17" s="619">
        <f>'Sources and Uses Budget'!T17</f>
        <v>0</v>
      </c>
      <c r="I17" s="620"/>
      <c r="J17" s="620"/>
      <c r="K17" s="617"/>
    </row>
    <row r="18" spans="1:11" s="618" customFormat="1">
      <c r="A18" s="622" t="s">
        <v>679</v>
      </c>
      <c r="B18" s="619">
        <f>'Sources and Uses Budget'!C18</f>
        <v>0</v>
      </c>
      <c r="C18" s="620"/>
      <c r="D18" s="620"/>
      <c r="E18" s="619">
        <f>'Sources and Uses Budget'!S18</f>
        <v>0</v>
      </c>
      <c r="F18" s="620"/>
      <c r="G18" s="620"/>
      <c r="H18" s="619">
        <f>'Sources and Uses Budget'!T18</f>
        <v>0</v>
      </c>
      <c r="I18" s="620"/>
      <c r="J18" s="620"/>
      <c r="K18" s="617"/>
    </row>
    <row r="19" spans="1:11" s="618" customFormat="1">
      <c r="A19" s="622" t="s">
        <v>680</v>
      </c>
      <c r="B19" s="619">
        <f>'Sources and Uses Budget'!C19</f>
        <v>0</v>
      </c>
      <c r="C19" s="620"/>
      <c r="D19" s="620"/>
      <c r="E19" s="619">
        <f>'Sources and Uses Budget'!S19</f>
        <v>0</v>
      </c>
      <c r="F19" s="620"/>
      <c r="G19" s="620"/>
      <c r="H19" s="619">
        <f>'Sources and Uses Budget'!T19</f>
        <v>0</v>
      </c>
      <c r="I19" s="620"/>
      <c r="J19" s="620"/>
      <c r="K19" s="617"/>
    </row>
    <row r="20" spans="1:11" s="618" customFormat="1">
      <c r="A20" s="622" t="s">
        <v>148</v>
      </c>
      <c r="B20" s="619">
        <f>'Sources and Uses Budget'!C20</f>
        <v>0</v>
      </c>
      <c r="C20" s="620"/>
      <c r="D20" s="620"/>
      <c r="E20" s="619">
        <f>'Sources and Uses Budget'!S20</f>
        <v>0</v>
      </c>
      <c r="F20" s="620"/>
      <c r="G20" s="620"/>
      <c r="H20" s="619">
        <f>'Sources and Uses Budget'!T20</f>
        <v>0</v>
      </c>
      <c r="I20" s="620"/>
      <c r="J20" s="620"/>
      <c r="K20" s="617"/>
    </row>
    <row r="21" spans="1:11" s="618" customFormat="1">
      <c r="A21" s="622" t="s">
        <v>149</v>
      </c>
      <c r="B21" s="619">
        <f>'Sources and Uses Budget'!C21</f>
        <v>0</v>
      </c>
      <c r="C21" s="620"/>
      <c r="D21" s="620"/>
      <c r="E21" s="619">
        <f>'Sources and Uses Budget'!S21</f>
        <v>0</v>
      </c>
      <c r="F21" s="620"/>
      <c r="G21" s="620"/>
      <c r="H21" s="619">
        <f>'Sources and Uses Budget'!T21</f>
        <v>0</v>
      </c>
      <c r="I21" s="620"/>
      <c r="J21" s="620"/>
      <c r="K21" s="617"/>
    </row>
    <row r="22" spans="1:11" s="618" customFormat="1">
      <c r="A22" s="622" t="s">
        <v>150</v>
      </c>
      <c r="B22" s="619">
        <f>'Sources and Uses Budget'!C22</f>
        <v>0</v>
      </c>
      <c r="C22" s="620"/>
      <c r="D22" s="620"/>
      <c r="E22" s="619">
        <f>'Sources and Uses Budget'!S22</f>
        <v>0</v>
      </c>
      <c r="F22" s="620"/>
      <c r="G22" s="620"/>
      <c r="H22" s="619">
        <f>'Sources and Uses Budget'!T22</f>
        <v>0</v>
      </c>
      <c r="I22" s="620"/>
      <c r="J22" s="620"/>
      <c r="K22" s="617"/>
    </row>
    <row r="23" spans="1:11" s="618" customFormat="1">
      <c r="A23" s="622" t="s">
        <v>151</v>
      </c>
      <c r="B23" s="619">
        <f>'Sources and Uses Budget'!C23</f>
        <v>0</v>
      </c>
      <c r="C23" s="620"/>
      <c r="D23" s="620"/>
      <c r="E23" s="619">
        <f>'Sources and Uses Budget'!S23</f>
        <v>0</v>
      </c>
      <c r="F23" s="620"/>
      <c r="G23" s="620"/>
      <c r="H23" s="619">
        <f>'Sources and Uses Budget'!T23</f>
        <v>0</v>
      </c>
      <c r="I23" s="620"/>
      <c r="J23" s="620"/>
      <c r="K23" s="617"/>
    </row>
    <row r="24" spans="1:11" s="618" customFormat="1">
      <c r="A24" s="625" t="str">
        <f>'Sources and Uses Budget'!$A24</f>
        <v>Other: (Specify)</v>
      </c>
      <c r="B24" s="619">
        <f>'Sources and Uses Budget'!C24</f>
        <v>0</v>
      </c>
      <c r="C24" s="620"/>
      <c r="D24" s="620"/>
      <c r="E24" s="619">
        <f>'Sources and Uses Budget'!S24</f>
        <v>0</v>
      </c>
      <c r="F24" s="620"/>
      <c r="G24" s="620"/>
      <c r="H24" s="619">
        <f>'Sources and Uses Budget'!T24</f>
        <v>0</v>
      </c>
      <c r="I24" s="620"/>
      <c r="J24" s="620"/>
      <c r="K24" s="617"/>
    </row>
    <row r="25" spans="1:11" s="618" customFormat="1">
      <c r="A25" s="623" t="s">
        <v>144</v>
      </c>
      <c r="B25" s="619">
        <f>'Sources and Uses Budget'!C25</f>
        <v>0</v>
      </c>
      <c r="C25" s="619">
        <f>SUM(C17:C24)</f>
        <v>0</v>
      </c>
      <c r="D25" s="619">
        <f>SUM(D17:D24)</f>
        <v>0</v>
      </c>
      <c r="E25" s="619">
        <f>'Sources and Uses Budget'!S25</f>
        <v>0</v>
      </c>
      <c r="F25" s="626">
        <f>SUM(F17:F24)</f>
        <v>0</v>
      </c>
      <c r="G25" s="626">
        <f>SUM(G17:G24)</f>
        <v>0</v>
      </c>
      <c r="H25" s="619">
        <f>'Sources and Uses Budget'!T25</f>
        <v>0</v>
      </c>
      <c r="I25" s="626">
        <f>SUM(I17:I24)</f>
        <v>0</v>
      </c>
      <c r="J25" s="626">
        <f>SUM(J17:J24)</f>
        <v>0</v>
      </c>
      <c r="K25" s="617"/>
    </row>
    <row r="26" spans="1:11" s="618" customFormat="1">
      <c r="A26" s="623" t="s">
        <v>152</v>
      </c>
      <c r="B26" s="619">
        <f>'Sources and Uses Budget'!C26</f>
        <v>0</v>
      </c>
      <c r="C26" s="620"/>
      <c r="D26" s="620"/>
      <c r="E26" s="619">
        <f>'Sources and Uses Budget'!S26</f>
        <v>0</v>
      </c>
      <c r="F26" s="620"/>
      <c r="G26" s="620"/>
      <c r="H26" s="619">
        <f>'Sources and Uses Budget'!T26</f>
        <v>0</v>
      </c>
      <c r="I26" s="620"/>
      <c r="J26" s="620"/>
      <c r="K26" s="617"/>
    </row>
    <row r="27" spans="1:11" s="618" customFormat="1">
      <c r="A27" s="615" t="s">
        <v>153</v>
      </c>
      <c r="B27" s="616"/>
      <c r="C27" s="616"/>
      <c r="D27" s="616"/>
      <c r="E27" s="616"/>
      <c r="F27" s="616"/>
      <c r="G27" s="616"/>
      <c r="H27" s="616"/>
      <c r="I27" s="616"/>
      <c r="J27" s="616"/>
      <c r="K27" s="617"/>
    </row>
    <row r="28" spans="1:11" s="618" customFormat="1">
      <c r="A28" s="239" t="s">
        <v>678</v>
      </c>
      <c r="B28" s="619">
        <f>'Sources and Uses Budget'!C28</f>
        <v>3110126.8426076714</v>
      </c>
      <c r="C28" s="620">
        <f>B28</f>
        <v>3110126.8426076714</v>
      </c>
      <c r="D28" s="620"/>
      <c r="E28" s="619">
        <f>'Sources and Uses Budget'!S28</f>
        <v>3110126.8426076714</v>
      </c>
      <c r="F28" s="620">
        <f>E28</f>
        <v>3110126.8426076714</v>
      </c>
      <c r="G28" s="620"/>
      <c r="H28" s="619">
        <f>'Sources and Uses Budget'!T28</f>
        <v>0</v>
      </c>
      <c r="I28" s="620"/>
      <c r="J28" s="620"/>
      <c r="K28" s="617"/>
    </row>
    <row r="29" spans="1:11" s="618" customFormat="1">
      <c r="A29" s="239" t="s">
        <v>679</v>
      </c>
      <c r="B29" s="619">
        <f>'Sources and Uses Budget'!C29</f>
        <v>26608034.8963852</v>
      </c>
      <c r="C29" s="620">
        <f>B29</f>
        <v>26608034.8963852</v>
      </c>
      <c r="D29" s="620"/>
      <c r="E29" s="619">
        <f>'Sources and Uses Budget'!S29</f>
        <v>26608034.8963852</v>
      </c>
      <c r="F29" s="620">
        <f>E29</f>
        <v>26608034.8963852</v>
      </c>
      <c r="G29" s="620"/>
      <c r="H29" s="619">
        <f>'Sources and Uses Budget'!T29</f>
        <v>0</v>
      </c>
      <c r="I29" s="620"/>
      <c r="J29" s="620"/>
      <c r="K29" s="617"/>
    </row>
    <row r="30" spans="1:11" s="618" customFormat="1">
      <c r="A30" s="239" t="s">
        <v>680</v>
      </c>
      <c r="B30" s="619">
        <f>'Sources and Uses Budget'!C30</f>
        <v>2263140.5266475491</v>
      </c>
      <c r="C30" s="620">
        <f>B30</f>
        <v>2263140.5266475491</v>
      </c>
      <c r="D30" s="620"/>
      <c r="E30" s="619">
        <f>'Sources and Uses Budget'!S30</f>
        <v>2263140.5266475491</v>
      </c>
      <c r="F30" s="620">
        <f>E30</f>
        <v>2263140.5266475491</v>
      </c>
      <c r="G30" s="620"/>
      <c r="H30" s="619">
        <f>'Sources and Uses Budget'!T30</f>
        <v>0</v>
      </c>
      <c r="I30" s="620"/>
      <c r="J30" s="620"/>
      <c r="K30" s="617"/>
    </row>
    <row r="31" spans="1:11" s="618" customFormat="1">
      <c r="A31" s="239" t="s">
        <v>148</v>
      </c>
      <c r="B31" s="619">
        <f>'Sources and Uses Budget'!C31</f>
        <v>649383.07140215847</v>
      </c>
      <c r="C31" s="620">
        <f>B31</f>
        <v>649383.07140215847</v>
      </c>
      <c r="D31" s="620"/>
      <c r="E31" s="619">
        <f>'Sources and Uses Budget'!S31</f>
        <v>649383.07140215847</v>
      </c>
      <c r="F31" s="620">
        <f>E31</f>
        <v>649383.07140215847</v>
      </c>
      <c r="G31" s="620"/>
      <c r="H31" s="619">
        <f>'Sources and Uses Budget'!T31</f>
        <v>0</v>
      </c>
      <c r="I31" s="620"/>
      <c r="J31" s="620"/>
      <c r="K31" s="617"/>
    </row>
    <row r="32" spans="1:11" s="618" customFormat="1">
      <c r="A32" s="239" t="s">
        <v>149</v>
      </c>
      <c r="B32" s="619">
        <f>'Sources and Uses Budget'!C32</f>
        <v>1049481.9709611142</v>
      </c>
      <c r="C32" s="620">
        <f>B32</f>
        <v>1049481.9709611142</v>
      </c>
      <c r="D32" s="620"/>
      <c r="E32" s="619">
        <f>'Sources and Uses Budget'!S32</f>
        <v>1049481.9709611142</v>
      </c>
      <c r="F32" s="620">
        <f>E32</f>
        <v>1049481.9709611142</v>
      </c>
      <c r="G32" s="620"/>
      <c r="H32" s="619">
        <f>'Sources and Uses Budget'!T32</f>
        <v>0</v>
      </c>
      <c r="I32" s="620"/>
      <c r="J32" s="620"/>
      <c r="K32" s="617"/>
    </row>
    <row r="33" spans="1:11" s="618" customFormat="1">
      <c r="A33" s="239" t="s">
        <v>150</v>
      </c>
      <c r="B33" s="619">
        <f>'Sources and Uses Budget'!C33</f>
        <v>0</v>
      </c>
      <c r="C33" s="620"/>
      <c r="D33" s="620"/>
      <c r="E33" s="619">
        <f>'Sources and Uses Budget'!S33</f>
        <v>0</v>
      </c>
      <c r="F33" s="620"/>
      <c r="G33" s="620"/>
      <c r="H33" s="619">
        <f>'Sources and Uses Budget'!T33</f>
        <v>0</v>
      </c>
      <c r="I33" s="620"/>
      <c r="J33" s="620"/>
      <c r="K33" s="617"/>
    </row>
    <row r="34" spans="1:11" s="618" customFormat="1">
      <c r="A34" s="239" t="s">
        <v>151</v>
      </c>
      <c r="B34" s="619">
        <f>'Sources and Uses Budget'!C34</f>
        <v>355357.17020489823</v>
      </c>
      <c r="C34" s="620">
        <f>B34</f>
        <v>355357.17020489823</v>
      </c>
      <c r="D34" s="620"/>
      <c r="E34" s="619">
        <f>'Sources and Uses Budget'!S34</f>
        <v>355357.17020489823</v>
      </c>
      <c r="F34" s="620">
        <f>E34</f>
        <v>355357.17020489823</v>
      </c>
      <c r="G34" s="620"/>
      <c r="H34" s="619">
        <f>'Sources and Uses Budget'!T34</f>
        <v>0</v>
      </c>
      <c r="I34" s="620"/>
      <c r="J34" s="620"/>
      <c r="K34" s="617"/>
    </row>
    <row r="35" spans="1:11" s="618" customFormat="1">
      <c r="A35" s="625" t="str">
        <f>'Sources and Uses Budget'!$A35</f>
        <v>Other: (Specify) Const Mgmt</v>
      </c>
      <c r="B35" s="619">
        <f>'Sources and Uses Budget'!C35</f>
        <v>288318.02810830931</v>
      </c>
      <c r="C35" s="620">
        <f>B35</f>
        <v>288318.02810830931</v>
      </c>
      <c r="D35" s="620"/>
      <c r="E35" s="619">
        <f>'Sources and Uses Budget'!S35</f>
        <v>288318.02810830931</v>
      </c>
      <c r="F35" s="620">
        <f>E35</f>
        <v>288318.02810830931</v>
      </c>
      <c r="G35" s="620"/>
      <c r="H35" s="619">
        <f>'Sources and Uses Budget'!T35</f>
        <v>0</v>
      </c>
      <c r="I35" s="620"/>
      <c r="J35" s="620"/>
      <c r="K35" s="617"/>
    </row>
    <row r="36" spans="1:11" s="618" customFormat="1">
      <c r="A36" s="627" t="s">
        <v>154</v>
      </c>
      <c r="B36" s="619">
        <f>'Sources and Uses Budget'!C36</f>
        <v>34323842.5063169</v>
      </c>
      <c r="C36" s="619">
        <f>SUM(C28:C35)</f>
        <v>34323842.5063169</v>
      </c>
      <c r="D36" s="619">
        <f>SUM(D28:D35)</f>
        <v>0</v>
      </c>
      <c r="E36" s="619">
        <f>'Sources and Uses Budget'!S36</f>
        <v>34323842.5063169</v>
      </c>
      <c r="F36" s="626">
        <f>SUM(F28:F35)</f>
        <v>34323842.5063169</v>
      </c>
      <c r="G36" s="626">
        <f>SUM(G28:G35)</f>
        <v>0</v>
      </c>
      <c r="H36" s="619">
        <f>'Sources and Uses Budget'!T36</f>
        <v>0</v>
      </c>
      <c r="I36" s="626">
        <f>SUM(I28:I35)</f>
        <v>0</v>
      </c>
      <c r="J36" s="626">
        <f>SUM(J28:J35)</f>
        <v>0</v>
      </c>
      <c r="K36" s="617"/>
    </row>
    <row r="37" spans="1:11" s="618" customFormat="1">
      <c r="A37" s="615" t="s">
        <v>155</v>
      </c>
      <c r="B37" s="616"/>
      <c r="C37" s="616"/>
      <c r="D37" s="616"/>
      <c r="E37" s="616"/>
      <c r="F37" s="616"/>
      <c r="G37" s="616"/>
      <c r="H37" s="616"/>
      <c r="I37" s="616"/>
      <c r="J37" s="616"/>
      <c r="K37" s="617"/>
    </row>
    <row r="38" spans="1:11" s="618" customFormat="1">
      <c r="A38" s="622" t="s">
        <v>156</v>
      </c>
      <c r="B38" s="619">
        <f>'Sources and Uses Budget'!C38</f>
        <v>1141976.5935511047</v>
      </c>
      <c r="C38" s="620">
        <f>B38</f>
        <v>1141976.5935511047</v>
      </c>
      <c r="D38" s="620"/>
      <c r="E38" s="619">
        <f>'Sources and Uses Budget'!S38</f>
        <v>1141976.5935511047</v>
      </c>
      <c r="F38" s="620">
        <f>E38</f>
        <v>1141976.5935511047</v>
      </c>
      <c r="G38" s="620"/>
      <c r="H38" s="619">
        <f>'Sources and Uses Budget'!T38</f>
        <v>0</v>
      </c>
      <c r="I38" s="620"/>
      <c r="J38" s="620"/>
      <c r="K38" s="617"/>
    </row>
    <row r="39" spans="1:11" s="618" customFormat="1">
      <c r="A39" s="622" t="s">
        <v>157</v>
      </c>
      <c r="B39" s="619" t="str">
        <f>'Sources and Uses Budget'!C39</f>
        <v>`</v>
      </c>
      <c r="C39" s="620"/>
      <c r="D39" s="620"/>
      <c r="E39" s="619">
        <f>'Sources and Uses Budget'!S39</f>
        <v>0</v>
      </c>
      <c r="F39" s="620"/>
      <c r="G39" s="620"/>
      <c r="H39" s="619">
        <f>'Sources and Uses Budget'!T39</f>
        <v>0</v>
      </c>
      <c r="I39" s="620"/>
      <c r="J39" s="620"/>
      <c r="K39" s="617"/>
    </row>
    <row r="40" spans="1:11" s="618" customFormat="1">
      <c r="A40" s="623" t="s">
        <v>158</v>
      </c>
      <c r="B40" s="619">
        <f>'Sources and Uses Budget'!C40</f>
        <v>1141976.5935511047</v>
      </c>
      <c r="C40" s="619">
        <f>SUM(C37:C39)</f>
        <v>1141976.5935511047</v>
      </c>
      <c r="D40" s="619">
        <f>SUM(D37:D39)</f>
        <v>0</v>
      </c>
      <c r="E40" s="619">
        <f>'Sources and Uses Budget'!S40</f>
        <v>1141976.5935511047</v>
      </c>
      <c r="F40" s="626">
        <f>SUM(F38:F39)</f>
        <v>1141976.5935511047</v>
      </c>
      <c r="G40" s="626">
        <f>SUM(G38:G39)</f>
        <v>0</v>
      </c>
      <c r="H40" s="619">
        <f>'Sources and Uses Budget'!T40</f>
        <v>0</v>
      </c>
      <c r="I40" s="626">
        <f>SUM(I38:I39)</f>
        <v>0</v>
      </c>
      <c r="J40" s="626">
        <f>SUM(J38:J39)</f>
        <v>0</v>
      </c>
      <c r="K40" s="617"/>
    </row>
    <row r="41" spans="1:11" s="618" customFormat="1">
      <c r="A41" s="623" t="s">
        <v>159</v>
      </c>
      <c r="B41" s="619">
        <f>'Sources and Uses Budget'!C41</f>
        <v>0</v>
      </c>
      <c r="C41" s="620"/>
      <c r="D41" s="620"/>
      <c r="E41" s="619">
        <f>'Sources and Uses Budget'!S41</f>
        <v>0</v>
      </c>
      <c r="F41" s="620"/>
      <c r="G41" s="620"/>
      <c r="H41" s="619">
        <f>'Sources and Uses Budget'!T41</f>
        <v>0</v>
      </c>
      <c r="I41" s="620"/>
      <c r="J41" s="620"/>
      <c r="K41" s="617"/>
    </row>
    <row r="42" spans="1:11" s="618" customFormat="1">
      <c r="A42" s="615" t="s">
        <v>160</v>
      </c>
      <c r="B42" s="616"/>
      <c r="C42" s="616"/>
      <c r="D42" s="616"/>
      <c r="E42" s="616"/>
      <c r="F42" s="616"/>
      <c r="G42" s="616"/>
      <c r="H42" s="616"/>
      <c r="I42" s="616"/>
      <c r="J42" s="616"/>
      <c r="K42" s="617"/>
    </row>
    <row r="43" spans="1:11" s="618" customFormat="1">
      <c r="A43" s="622" t="s">
        <v>161</v>
      </c>
      <c r="B43" s="619">
        <f>'Sources and Uses Budget'!C43</f>
        <v>1934695.6336369135</v>
      </c>
      <c r="C43" s="620">
        <f>B43</f>
        <v>1934695.6336369135</v>
      </c>
      <c r="D43" s="620"/>
      <c r="E43" s="619">
        <f>'Sources and Uses Budget'!S43</f>
        <v>1934695.6336369135</v>
      </c>
      <c r="F43" s="620">
        <f>E43</f>
        <v>1934695.6336369135</v>
      </c>
      <c r="G43" s="620"/>
      <c r="H43" s="619">
        <f>'Sources and Uses Budget'!T43</f>
        <v>0</v>
      </c>
      <c r="I43" s="620"/>
      <c r="J43" s="620"/>
      <c r="K43" s="617"/>
    </row>
    <row r="44" spans="1:11" s="618" customFormat="1">
      <c r="A44" s="622" t="s">
        <v>162</v>
      </c>
      <c r="B44" s="619">
        <f>'Sources and Uses Budget'!C44</f>
        <v>0</v>
      </c>
      <c r="C44" s="620"/>
      <c r="D44" s="620"/>
      <c r="E44" s="619">
        <f>'Sources and Uses Budget'!S44</f>
        <v>0</v>
      </c>
      <c r="F44" s="620"/>
      <c r="G44" s="620"/>
      <c r="H44" s="619">
        <f>'Sources and Uses Budget'!T44</f>
        <v>0</v>
      </c>
      <c r="I44" s="620"/>
      <c r="J44" s="620"/>
      <c r="K44" s="617"/>
    </row>
    <row r="45" spans="1:11" s="618" customFormat="1" ht="12" customHeight="1">
      <c r="A45" s="622" t="s">
        <v>163</v>
      </c>
      <c r="B45" s="619">
        <f>'Sources and Uses Budget'!C45</f>
        <v>0</v>
      </c>
      <c r="C45" s="620"/>
      <c r="D45" s="620"/>
      <c r="E45" s="619">
        <f>'Sources and Uses Budget'!S45</f>
        <v>0</v>
      </c>
      <c r="F45" s="620"/>
      <c r="G45" s="620"/>
      <c r="H45" s="619">
        <f>'Sources and Uses Budget'!T45</f>
        <v>0</v>
      </c>
      <c r="I45" s="620"/>
      <c r="J45" s="620"/>
      <c r="K45" s="617"/>
    </row>
    <row r="46" spans="1:11" s="618" customFormat="1">
      <c r="A46" s="622" t="s">
        <v>164</v>
      </c>
      <c r="B46" s="619">
        <f>'Sources and Uses Budget'!C46</f>
        <v>0</v>
      </c>
      <c r="C46" s="620"/>
      <c r="D46" s="620"/>
      <c r="E46" s="619">
        <f>'Sources and Uses Budget'!S46</f>
        <v>0</v>
      </c>
      <c r="F46" s="620"/>
      <c r="G46" s="620"/>
      <c r="H46" s="619">
        <f>'Sources and Uses Budget'!T46</f>
        <v>0</v>
      </c>
      <c r="I46" s="620"/>
      <c r="J46" s="620"/>
      <c r="K46" s="617"/>
    </row>
    <row r="47" spans="1:11" s="618" customFormat="1">
      <c r="A47" s="479" t="s">
        <v>63</v>
      </c>
      <c r="B47" s="619">
        <f>'Sources and Uses Budget'!C47</f>
        <v>0</v>
      </c>
      <c r="C47" s="620">
        <f>B47</f>
        <v>0</v>
      </c>
      <c r="D47" s="620"/>
      <c r="E47" s="619">
        <f>'Sources and Uses Budget'!S47</f>
        <v>0</v>
      </c>
      <c r="F47" s="620"/>
      <c r="G47" s="620"/>
      <c r="H47" s="619">
        <f>'Sources and Uses Budget'!T47</f>
        <v>0</v>
      </c>
      <c r="I47" s="620"/>
      <c r="J47" s="620"/>
      <c r="K47" s="617"/>
    </row>
    <row r="48" spans="1:11" s="618" customFormat="1">
      <c r="A48" s="622" t="s">
        <v>167</v>
      </c>
      <c r="B48" s="619">
        <f>'Sources and Uses Budget'!C48</f>
        <v>0</v>
      </c>
      <c r="C48" s="620"/>
      <c r="D48" s="620"/>
      <c r="E48" s="619">
        <f>'Sources and Uses Budget'!S48</f>
        <v>0</v>
      </c>
      <c r="F48" s="620"/>
      <c r="G48" s="620"/>
      <c r="H48" s="619">
        <f>'Sources and Uses Budget'!T48</f>
        <v>0</v>
      </c>
      <c r="I48" s="620"/>
      <c r="J48" s="620"/>
      <c r="K48" s="617"/>
    </row>
    <row r="49" spans="1:11" s="618" customFormat="1">
      <c r="A49" s="622" t="s">
        <v>165</v>
      </c>
      <c r="B49" s="619">
        <f>'Sources and Uses Budget'!C49</f>
        <v>493741.71109516616</v>
      </c>
      <c r="C49" s="620">
        <f>B49</f>
        <v>493741.71109516616</v>
      </c>
      <c r="D49" s="620"/>
      <c r="E49" s="619">
        <f>'Sources and Uses Budget'!S49</f>
        <v>493741.71109516616</v>
      </c>
      <c r="F49" s="620">
        <f>E49</f>
        <v>493741.71109516616</v>
      </c>
      <c r="G49" s="620"/>
      <c r="H49" s="619">
        <f>'Sources and Uses Budget'!T49</f>
        <v>0</v>
      </c>
      <c r="I49" s="620"/>
      <c r="J49" s="620"/>
      <c r="K49" s="617"/>
    </row>
    <row r="50" spans="1:11" s="618" customFormat="1">
      <c r="A50" s="622" t="s">
        <v>166</v>
      </c>
      <c r="B50" s="619">
        <f>'Sources and Uses Budget'!C50</f>
        <v>0</v>
      </c>
      <c r="C50" s="620"/>
      <c r="D50" s="620"/>
      <c r="E50" s="619">
        <f>'Sources and Uses Budget'!S50</f>
        <v>0</v>
      </c>
      <c r="F50" s="620"/>
      <c r="G50" s="620"/>
      <c r="H50" s="619">
        <f>'Sources and Uses Budget'!T50</f>
        <v>0</v>
      </c>
      <c r="I50" s="620"/>
      <c r="J50" s="620"/>
      <c r="K50" s="617"/>
    </row>
    <row r="51" spans="1:11" s="618" customFormat="1">
      <c r="A51" s="625" t="str">
        <f>'Sources and Uses Budget'!$A60</f>
        <v>Other: (Specify)</v>
      </c>
      <c r="B51" s="619">
        <f>'Sources and Uses Budget'!C51</f>
        <v>0</v>
      </c>
      <c r="C51" s="620"/>
      <c r="D51" s="620"/>
      <c r="E51" s="619">
        <f>'Sources and Uses Budget'!S51</f>
        <v>0</v>
      </c>
      <c r="F51" s="620"/>
      <c r="G51" s="620"/>
      <c r="H51" s="619">
        <f>'Sources and Uses Budget'!T51</f>
        <v>0</v>
      </c>
      <c r="I51" s="620"/>
      <c r="J51" s="620"/>
      <c r="K51" s="617"/>
    </row>
    <row r="52" spans="1:11" s="618" customFormat="1">
      <c r="A52" s="625" t="str">
        <f>'Sources and Uses Budget'!$A61</f>
        <v>Other: (Specify)</v>
      </c>
      <c r="B52" s="619">
        <f>'Sources and Uses Budget'!C52</f>
        <v>0</v>
      </c>
      <c r="C52" s="620"/>
      <c r="D52" s="620"/>
      <c r="E52" s="619">
        <f>'Sources and Uses Budget'!S52</f>
        <v>0</v>
      </c>
      <c r="F52" s="620"/>
      <c r="G52" s="620"/>
      <c r="H52" s="619">
        <f>'Sources and Uses Budget'!T52</f>
        <v>0</v>
      </c>
      <c r="I52" s="620"/>
      <c r="J52" s="620"/>
      <c r="K52" s="617"/>
    </row>
    <row r="53" spans="1:11" s="629" customFormat="1">
      <c r="A53" s="623" t="s">
        <v>168</v>
      </c>
      <c r="B53" s="619">
        <f>'Sources and Uses Budget'!C53</f>
        <v>2428437.3447320797</v>
      </c>
      <c r="C53" s="626">
        <f>SUM(C43:C52)</f>
        <v>2428437.3447320797</v>
      </c>
      <c r="D53" s="626">
        <f>SUM(D43:D52)</f>
        <v>0</v>
      </c>
      <c r="E53" s="619">
        <f>'Sources and Uses Budget'!S53</f>
        <v>2428437.3447320797</v>
      </c>
      <c r="F53" s="626">
        <f>SUM(F43:F52)</f>
        <v>2428437.3447320797</v>
      </c>
      <c r="G53" s="626">
        <f>SUM(G43:G52)</f>
        <v>0</v>
      </c>
      <c r="H53" s="619">
        <f>'Sources and Uses Budget'!T53</f>
        <v>0</v>
      </c>
      <c r="I53" s="626">
        <f>SUM(I43:I52)</f>
        <v>0</v>
      </c>
      <c r="J53" s="626">
        <f>SUM(J43:J52)</f>
        <v>0</v>
      </c>
      <c r="K53" s="628"/>
    </row>
    <row r="54" spans="1:11" s="618" customFormat="1">
      <c r="A54" s="615" t="s">
        <v>465</v>
      </c>
      <c r="B54" s="616"/>
      <c r="C54" s="616"/>
      <c r="D54" s="616"/>
      <c r="E54" s="616"/>
      <c r="F54" s="616"/>
      <c r="G54" s="616"/>
      <c r="H54" s="616"/>
      <c r="I54" s="616"/>
      <c r="J54" s="616"/>
      <c r="K54" s="617"/>
    </row>
    <row r="55" spans="1:11" s="618" customFormat="1">
      <c r="A55" s="622" t="s">
        <v>169</v>
      </c>
      <c r="B55" s="619">
        <f>'Sources and Uses Budget'!C55</f>
        <v>536031.57102380565</v>
      </c>
      <c r="C55" s="620">
        <f>B55</f>
        <v>536031.57102380565</v>
      </c>
      <c r="D55" s="620"/>
      <c r="E55" s="621"/>
      <c r="F55" s="621"/>
      <c r="G55" s="621"/>
      <c r="H55" s="621"/>
      <c r="I55" s="621"/>
      <c r="J55" s="621"/>
      <c r="K55" s="617"/>
    </row>
    <row r="56" spans="1:11" s="618" customFormat="1" ht="12" customHeight="1">
      <c r="A56" s="622" t="s">
        <v>163</v>
      </c>
      <c r="B56" s="619">
        <f>'Sources and Uses Budget'!C56</f>
        <v>0</v>
      </c>
      <c r="C56" s="620"/>
      <c r="D56" s="620"/>
      <c r="E56" s="621"/>
      <c r="F56" s="621"/>
      <c r="G56" s="621"/>
      <c r="H56" s="621"/>
      <c r="I56" s="621"/>
      <c r="J56" s="621"/>
      <c r="K56" s="617"/>
    </row>
    <row r="57" spans="1:11" s="618" customFormat="1">
      <c r="A57" s="622" t="s">
        <v>167</v>
      </c>
      <c r="B57" s="619">
        <f>'Sources and Uses Budget'!C57</f>
        <v>0</v>
      </c>
      <c r="C57" s="620"/>
      <c r="D57" s="620"/>
      <c r="E57" s="621"/>
      <c r="F57" s="621"/>
      <c r="G57" s="621"/>
      <c r="H57" s="621"/>
      <c r="I57" s="621"/>
      <c r="J57" s="621"/>
      <c r="K57" s="617"/>
    </row>
    <row r="58" spans="1:11" s="618" customFormat="1">
      <c r="A58" s="622" t="s">
        <v>165</v>
      </c>
      <c r="B58" s="619">
        <f>'Sources and Uses Budget'!C58</f>
        <v>0</v>
      </c>
      <c r="C58" s="620"/>
      <c r="D58" s="620"/>
      <c r="E58" s="621"/>
      <c r="F58" s="621"/>
      <c r="G58" s="621"/>
      <c r="H58" s="621"/>
      <c r="I58" s="621"/>
      <c r="J58" s="621"/>
      <c r="K58" s="617"/>
    </row>
    <row r="59" spans="1:11" s="618" customFormat="1">
      <c r="A59" s="622" t="s">
        <v>166</v>
      </c>
      <c r="B59" s="619">
        <f>'Sources and Uses Budget'!C59</f>
        <v>0</v>
      </c>
      <c r="C59" s="620"/>
      <c r="D59" s="620"/>
      <c r="E59" s="621"/>
      <c r="F59" s="621"/>
      <c r="G59" s="621"/>
      <c r="H59" s="621"/>
      <c r="I59" s="621"/>
      <c r="J59" s="621"/>
      <c r="K59" s="617"/>
    </row>
    <row r="60" spans="1:11" s="618" customFormat="1">
      <c r="A60" s="625" t="str">
        <f>'Sources and Uses Budget'!$A60</f>
        <v>Other: (Specify)</v>
      </c>
      <c r="B60" s="619">
        <f>'Sources and Uses Budget'!C60</f>
        <v>0</v>
      </c>
      <c r="C60" s="620"/>
      <c r="D60" s="620"/>
      <c r="E60" s="621"/>
      <c r="F60" s="621"/>
      <c r="G60" s="621"/>
      <c r="H60" s="621"/>
      <c r="I60" s="621"/>
      <c r="J60" s="621"/>
      <c r="K60" s="617"/>
    </row>
    <row r="61" spans="1:11" s="618" customFormat="1">
      <c r="A61" s="625" t="str">
        <f>'Sources and Uses Budget'!$A61</f>
        <v>Other: (Specify)</v>
      </c>
      <c r="B61" s="619">
        <f>'Sources and Uses Budget'!C61</f>
        <v>0</v>
      </c>
      <c r="C61" s="620"/>
      <c r="D61" s="620"/>
      <c r="E61" s="621"/>
      <c r="F61" s="621"/>
      <c r="G61" s="621"/>
      <c r="H61" s="621"/>
      <c r="I61" s="621"/>
      <c r="J61" s="621"/>
      <c r="K61" s="617"/>
    </row>
    <row r="62" spans="1:11" s="618" customFormat="1" ht="13.7" customHeight="1">
      <c r="A62" s="623" t="s">
        <v>323</v>
      </c>
      <c r="B62" s="619">
        <f>'Sources and Uses Budget'!C62</f>
        <v>536031.57102380565</v>
      </c>
      <c r="C62" s="619">
        <f>SUM(C55:C61)</f>
        <v>536031.57102380565</v>
      </c>
      <c r="D62" s="619">
        <f>SUM(D55:D61)</f>
        <v>0</v>
      </c>
      <c r="E62" s="621"/>
      <c r="F62" s="621"/>
      <c r="G62" s="621"/>
      <c r="H62" s="621"/>
      <c r="I62" s="621"/>
      <c r="J62" s="621"/>
      <c r="K62" s="617"/>
    </row>
    <row r="63" spans="1:11" s="618" customFormat="1">
      <c r="A63" s="630" t="s">
        <v>324</v>
      </c>
      <c r="B63" s="619">
        <f>'Sources and Uses Budget'!C63</f>
        <v>40102483.976128265</v>
      </c>
      <c r="C63" s="619">
        <f>SUM(C8+C11+C13+C14+C15+C25+C26+C36+C40+C41+C53+C62)</f>
        <v>40102483.976128265</v>
      </c>
      <c r="D63" s="619">
        <f>SUM(D8+D11+D13+D14+D15+D25+D26+D36+D40+D41+D53+D62)</f>
        <v>0</v>
      </c>
      <c r="E63" s="619">
        <f>'Sources and Uses Budget'!S63</f>
        <v>37894256.44460009</v>
      </c>
      <c r="F63" s="619">
        <f>SUM(F10+F13+F14+F15+F25+F26+F36+F40+F41+F53)</f>
        <v>37894256.44460009</v>
      </c>
      <c r="G63" s="619">
        <f>SUM(G10+G13+G14+G15+G25+G26+G36+G40+G41+G53)</f>
        <v>0</v>
      </c>
      <c r="H63" s="619">
        <f>'Sources and Uses Budget'!T63</f>
        <v>0</v>
      </c>
      <c r="I63" s="619">
        <f>SUM(I11+I13+I14+I15+I25+I26+I36+I40+I41+I53)</f>
        <v>0</v>
      </c>
      <c r="J63" s="619">
        <f>SUM(J11+J13+J14+J15+J25+J26+J36+J40+J41+J53)</f>
        <v>0</v>
      </c>
      <c r="K63" s="617"/>
    </row>
    <row r="64" spans="1:11" s="618" customFormat="1">
      <c r="A64" s="615" t="s">
        <v>181</v>
      </c>
      <c r="B64" s="616"/>
      <c r="C64" s="616"/>
      <c r="D64" s="616"/>
      <c r="E64" s="616"/>
      <c r="F64" s="616"/>
      <c r="G64" s="616"/>
      <c r="H64" s="616"/>
      <c r="I64" s="616"/>
      <c r="J64" s="616"/>
      <c r="K64" s="617"/>
    </row>
    <row r="65" spans="1:11" s="618" customFormat="1">
      <c r="A65" s="239" t="s">
        <v>182</v>
      </c>
      <c r="B65" s="619">
        <f>'Sources and Uses Budget'!C65</f>
        <v>794045.01194811298</v>
      </c>
      <c r="C65" s="620">
        <f>B65</f>
        <v>794045.01194811298</v>
      </c>
      <c r="D65" s="620"/>
      <c r="E65" s="619">
        <f>'Sources and Uses Budget'!S65</f>
        <v>397022.50597405649</v>
      </c>
      <c r="F65" s="620">
        <f>E65</f>
        <v>397022.50597405649</v>
      </c>
      <c r="G65" s="620"/>
      <c r="H65" s="619">
        <f>'Sources and Uses Budget'!T65</f>
        <v>0</v>
      </c>
      <c r="I65" s="620"/>
      <c r="J65" s="620"/>
      <c r="K65" s="617"/>
    </row>
    <row r="66" spans="1:11" s="618" customFormat="1">
      <c r="A66" s="625" t="str">
        <f>'Sources and Uses Budget'!$A73</f>
        <v>Other: (Specify)</v>
      </c>
      <c r="B66" s="619">
        <f>'Sources and Uses Budget'!C66</f>
        <v>0</v>
      </c>
      <c r="C66" s="620">
        <f>B66</f>
        <v>0</v>
      </c>
      <c r="D66" s="620"/>
      <c r="E66" s="619">
        <f>'Sources and Uses Budget'!S66</f>
        <v>0</v>
      </c>
      <c r="F66" s="620">
        <f>E66</f>
        <v>0</v>
      </c>
      <c r="G66" s="620"/>
      <c r="H66" s="619">
        <f>'Sources and Uses Budget'!T66</f>
        <v>0</v>
      </c>
      <c r="I66" s="620"/>
      <c r="J66" s="620"/>
      <c r="K66" s="617"/>
    </row>
    <row r="67" spans="1:11" s="618" customFormat="1">
      <c r="A67" s="623" t="s">
        <v>681</v>
      </c>
      <c r="B67" s="619">
        <f>'Sources and Uses Budget'!C67</f>
        <v>794045.01194811298</v>
      </c>
      <c r="C67" s="619">
        <f>SUM(C64:C66)</f>
        <v>794045.01194811298</v>
      </c>
      <c r="D67" s="619">
        <f>SUM(D64:D66)</f>
        <v>0</v>
      </c>
      <c r="E67" s="619">
        <f>'Sources and Uses Budget'!S67</f>
        <v>397022.50597405649</v>
      </c>
      <c r="F67" s="626">
        <f>SUM(F65:F66)</f>
        <v>397022.50597405649</v>
      </c>
      <c r="G67" s="626">
        <f>SUM(G65:G66)</f>
        <v>0</v>
      </c>
      <c r="H67" s="619">
        <f>'Sources and Uses Budget'!T67</f>
        <v>0</v>
      </c>
      <c r="I67" s="626">
        <f>SUM(I65:I66)</f>
        <v>0</v>
      </c>
      <c r="J67" s="626">
        <f>SUM(J65:J66)</f>
        <v>0</v>
      </c>
      <c r="K67" s="617"/>
    </row>
    <row r="68" spans="1:11" s="618" customFormat="1">
      <c r="A68" s="615" t="s">
        <v>682</v>
      </c>
      <c r="B68" s="616"/>
      <c r="C68" s="616"/>
      <c r="D68" s="616"/>
      <c r="E68" s="616"/>
      <c r="F68" s="616"/>
      <c r="G68" s="616"/>
      <c r="H68" s="616"/>
      <c r="I68" s="616"/>
      <c r="J68" s="616"/>
      <c r="K68" s="617"/>
    </row>
    <row r="69" spans="1:11" s="618" customFormat="1">
      <c r="A69" s="622" t="s">
        <v>683</v>
      </c>
      <c r="B69" s="619">
        <f>'Sources and Uses Budget'!C69</f>
        <v>33004.585283666667</v>
      </c>
      <c r="C69" s="620">
        <f>B69</f>
        <v>33004.585283666667</v>
      </c>
      <c r="D69" s="620"/>
      <c r="E69" s="621"/>
      <c r="F69" s="621"/>
      <c r="G69" s="621"/>
      <c r="H69" s="621"/>
      <c r="I69" s="621"/>
      <c r="J69" s="621"/>
      <c r="K69" s="617"/>
    </row>
    <row r="70" spans="1:11" s="618" customFormat="1">
      <c r="A70" s="622" t="s">
        <v>684</v>
      </c>
      <c r="B70" s="619">
        <f>'Sources and Uses Budget'!C70</f>
        <v>0</v>
      </c>
      <c r="C70" s="620"/>
      <c r="D70" s="620"/>
      <c r="E70" s="621"/>
      <c r="F70" s="621"/>
      <c r="G70" s="621"/>
      <c r="H70" s="621"/>
      <c r="I70" s="621"/>
      <c r="J70" s="621"/>
      <c r="K70" s="617"/>
    </row>
    <row r="71" spans="1:11" s="618" customFormat="1">
      <c r="A71" s="811" t="s">
        <v>1172</v>
      </c>
      <c r="B71" s="619">
        <f>'Sources and Uses Budget'!C71</f>
        <v>0</v>
      </c>
      <c r="C71" s="620"/>
      <c r="D71" s="620"/>
      <c r="E71" s="621"/>
      <c r="F71" s="621"/>
      <c r="G71" s="621"/>
      <c r="H71" s="621"/>
      <c r="I71" s="621"/>
      <c r="J71" s="621"/>
      <c r="K71" s="617"/>
    </row>
    <row r="72" spans="1:11" s="618" customFormat="1">
      <c r="A72" s="622" t="s">
        <v>685</v>
      </c>
      <c r="B72" s="619">
        <f>'Sources and Uses Budget'!C72</f>
        <v>502626</v>
      </c>
      <c r="C72" s="620">
        <f>B72</f>
        <v>502626</v>
      </c>
      <c r="D72" s="620"/>
      <c r="E72" s="621"/>
      <c r="F72" s="621"/>
      <c r="G72" s="621"/>
      <c r="H72" s="621"/>
      <c r="I72" s="621"/>
      <c r="J72" s="621"/>
      <c r="K72" s="617"/>
    </row>
    <row r="73" spans="1:11" s="618" customFormat="1">
      <c r="A73" s="625" t="str">
        <f>'Sources and Uses Budget'!$A73</f>
        <v>Other: (Specify)</v>
      </c>
      <c r="B73" s="619">
        <f>'Sources and Uses Budget'!C73</f>
        <v>0</v>
      </c>
      <c r="C73" s="620"/>
      <c r="D73" s="620"/>
      <c r="E73" s="621"/>
      <c r="F73" s="621"/>
      <c r="G73" s="621"/>
      <c r="H73" s="621"/>
      <c r="I73" s="621"/>
      <c r="J73" s="621"/>
      <c r="K73" s="617"/>
    </row>
    <row r="74" spans="1:11" s="618" customFormat="1">
      <c r="A74" s="623" t="s">
        <v>686</v>
      </c>
      <c r="B74" s="619">
        <f>'Sources and Uses Budget'!C74</f>
        <v>535630.58528366662</v>
      </c>
      <c r="C74" s="619">
        <f>SUM(C69:C73)</f>
        <v>535630.58528366662</v>
      </c>
      <c r="D74" s="619">
        <f>SUM(D69:D73)</f>
        <v>0</v>
      </c>
      <c r="E74" s="621"/>
      <c r="F74" s="621"/>
      <c r="G74" s="621"/>
      <c r="H74" s="621"/>
      <c r="I74" s="621"/>
      <c r="J74" s="621"/>
      <c r="K74" s="617"/>
    </row>
    <row r="75" spans="1:11" s="618" customFormat="1">
      <c r="A75" s="615" t="s">
        <v>1559</v>
      </c>
      <c r="B75" s="616"/>
      <c r="C75" s="616"/>
      <c r="D75" s="616"/>
      <c r="E75" s="616"/>
      <c r="F75" s="616"/>
      <c r="G75" s="616"/>
      <c r="H75" s="616"/>
      <c r="I75" s="616"/>
      <c r="J75" s="616"/>
      <c r="K75" s="617"/>
    </row>
    <row r="76" spans="1:11" s="618" customFormat="1">
      <c r="A76" s="622" t="s">
        <v>1561</v>
      </c>
      <c r="B76" s="619">
        <f>'Sources and Uses Budget'!C76</f>
        <v>753835.74201479612</v>
      </c>
      <c r="C76" s="620">
        <f>B76</f>
        <v>753835.74201479612</v>
      </c>
      <c r="D76" s="620"/>
      <c r="E76" s="619">
        <f>'Sources and Uses Budget'!S76</f>
        <v>753835.74201479612</v>
      </c>
      <c r="F76" s="620">
        <f>E76</f>
        <v>753835.74201479612</v>
      </c>
      <c r="G76" s="620"/>
      <c r="H76" s="619">
        <f>'Sources and Uses Budget'!T76</f>
        <v>0</v>
      </c>
      <c r="I76" s="620"/>
      <c r="J76" s="620"/>
      <c r="K76" s="617"/>
    </row>
    <row r="77" spans="1:11" s="618" customFormat="1">
      <c r="A77" s="622" t="s">
        <v>64</v>
      </c>
      <c r="B77" s="619">
        <f>'Sources and Uses Budget'!C77</f>
        <v>818563.34076978266</v>
      </c>
      <c r="C77" s="620">
        <f>B77</f>
        <v>818563.34076978266</v>
      </c>
      <c r="D77" s="620"/>
      <c r="E77" s="619">
        <f>'Sources and Uses Budget'!S77</f>
        <v>409281.67038489133</v>
      </c>
      <c r="F77" s="620">
        <f>E77</f>
        <v>409281.67038489133</v>
      </c>
      <c r="G77" s="620"/>
      <c r="H77" s="619">
        <f>'Sources and Uses Budget'!T77</f>
        <v>0</v>
      </c>
      <c r="I77" s="620"/>
      <c r="J77" s="620"/>
      <c r="K77" s="617"/>
    </row>
    <row r="78" spans="1:11" s="618" customFormat="1">
      <c r="A78" s="623" t="s">
        <v>1558</v>
      </c>
      <c r="B78" s="619">
        <f>'Sources and Uses Budget'!C78</f>
        <v>1572399.0827845787</v>
      </c>
      <c r="C78" s="619">
        <f>SUM(C76:C77)</f>
        <v>1572399.0827845787</v>
      </c>
      <c r="D78" s="619">
        <f>SUM(D76:D77)</f>
        <v>0</v>
      </c>
      <c r="E78" s="619">
        <f>'Sources and Uses Budget'!S78</f>
        <v>1163117.4123996873</v>
      </c>
      <c r="F78" s="619">
        <f>SUM(F76:F77)</f>
        <v>1163117.4123996873</v>
      </c>
      <c r="G78" s="619">
        <f>SUM(G76:G77)</f>
        <v>0</v>
      </c>
      <c r="H78" s="619">
        <f>'Sources and Uses Budget'!T78</f>
        <v>0</v>
      </c>
      <c r="I78" s="619">
        <f>SUM(I76:I77)</f>
        <v>0</v>
      </c>
      <c r="J78" s="619">
        <f>SUM(J76:J77)</f>
        <v>0</v>
      </c>
      <c r="K78" s="617"/>
    </row>
    <row r="79" spans="1:11" s="618" customFormat="1">
      <c r="A79" s="615" t="s">
        <v>875</v>
      </c>
      <c r="B79" s="616"/>
      <c r="C79" s="616"/>
      <c r="D79" s="616"/>
      <c r="E79" s="616"/>
      <c r="F79" s="616"/>
      <c r="G79" s="616"/>
      <c r="H79" s="616"/>
      <c r="I79" s="616"/>
      <c r="J79" s="616"/>
      <c r="K79" s="617"/>
    </row>
    <row r="80" spans="1:11" s="618" customFormat="1" ht="13.7" customHeight="1">
      <c r="A80" s="239" t="s">
        <v>876</v>
      </c>
      <c r="B80" s="619">
        <f>'Sources and Uses Budget'!C80</f>
        <v>0</v>
      </c>
      <c r="C80" s="620"/>
      <c r="D80" s="620"/>
      <c r="E80" s="621"/>
      <c r="F80" s="621"/>
      <c r="G80" s="621"/>
      <c r="H80" s="621"/>
      <c r="I80" s="621"/>
      <c r="J80" s="621"/>
      <c r="K80" s="617"/>
    </row>
    <row r="81" spans="1:11" s="618" customFormat="1">
      <c r="A81" s="239" t="s">
        <v>877</v>
      </c>
      <c r="B81" s="619">
        <f>'Sources and Uses Budget'!C81</f>
        <v>0</v>
      </c>
      <c r="C81" s="620"/>
      <c r="D81" s="620"/>
      <c r="E81" s="619">
        <f>'Sources and Uses Budget'!S81</f>
        <v>0</v>
      </c>
      <c r="F81" s="620"/>
      <c r="G81" s="620"/>
      <c r="H81" s="619">
        <f>'Sources and Uses Budget'!T81</f>
        <v>0</v>
      </c>
      <c r="I81" s="620"/>
      <c r="J81" s="620"/>
      <c r="K81" s="617"/>
    </row>
    <row r="82" spans="1:11" s="618" customFormat="1">
      <c r="A82" s="239" t="s">
        <v>878</v>
      </c>
      <c r="B82" s="619">
        <f>'Sources and Uses Budget'!C82</f>
        <v>1514719.0326999698</v>
      </c>
      <c r="C82" s="620">
        <f>B82</f>
        <v>1514719.0326999698</v>
      </c>
      <c r="D82" s="620"/>
      <c r="E82" s="619">
        <f>'Sources and Uses Budget'!S82</f>
        <v>1514719.0326999698</v>
      </c>
      <c r="F82" s="620">
        <f>E82</f>
        <v>1514719.0326999698</v>
      </c>
      <c r="G82" s="620"/>
      <c r="H82" s="619">
        <f>'Sources and Uses Budget'!T82</f>
        <v>0</v>
      </c>
      <c r="I82" s="620"/>
      <c r="J82" s="620"/>
      <c r="K82" s="617"/>
    </row>
    <row r="83" spans="1:11" s="618" customFormat="1">
      <c r="A83" s="239" t="s">
        <v>879</v>
      </c>
      <c r="B83" s="619">
        <f>'Sources and Uses Budget'!C83</f>
        <v>0</v>
      </c>
      <c r="C83" s="620"/>
      <c r="D83" s="620"/>
      <c r="E83" s="619">
        <f>'Sources and Uses Budget'!S83</f>
        <v>0</v>
      </c>
      <c r="F83" s="620"/>
      <c r="G83" s="620"/>
      <c r="H83" s="619">
        <f>'Sources and Uses Budget'!T83</f>
        <v>0</v>
      </c>
      <c r="I83" s="620"/>
      <c r="J83" s="620"/>
      <c r="K83" s="617"/>
    </row>
    <row r="84" spans="1:11" s="618" customFormat="1">
      <c r="A84" s="239" t="s">
        <v>880</v>
      </c>
      <c r="B84" s="619">
        <f>'Sources and Uses Budget'!C84</f>
        <v>0</v>
      </c>
      <c r="C84" s="620"/>
      <c r="D84" s="620"/>
      <c r="E84" s="619">
        <f>'Sources and Uses Budget'!S84</f>
        <v>0</v>
      </c>
      <c r="F84" s="620"/>
      <c r="G84" s="620"/>
      <c r="H84" s="619">
        <f>'Sources and Uses Budget'!T84</f>
        <v>0</v>
      </c>
      <c r="I84" s="620"/>
      <c r="J84" s="620"/>
      <c r="K84" s="617"/>
    </row>
    <row r="85" spans="1:11" s="618" customFormat="1">
      <c r="A85" s="239" t="s">
        <v>881</v>
      </c>
      <c r="B85" s="619">
        <f>'Sources and Uses Budget'!C85</f>
        <v>365432.50993635348</v>
      </c>
      <c r="C85" s="620">
        <f>B85</f>
        <v>365432.50993635348</v>
      </c>
      <c r="D85" s="620"/>
      <c r="E85" s="621"/>
      <c r="F85" s="621"/>
      <c r="G85" s="621"/>
      <c r="H85" s="621"/>
      <c r="I85" s="621"/>
      <c r="J85" s="621"/>
      <c r="K85" s="617"/>
    </row>
    <row r="86" spans="1:11" s="618" customFormat="1">
      <c r="A86" s="239" t="s">
        <v>882</v>
      </c>
      <c r="B86" s="619">
        <f>'Sources and Uses Budget'!C86</f>
        <v>0</v>
      </c>
      <c r="C86" s="620">
        <f>B86</f>
        <v>0</v>
      </c>
      <c r="D86" s="620"/>
      <c r="E86" s="619">
        <f>'Sources and Uses Budget'!S86</f>
        <v>0</v>
      </c>
      <c r="F86" s="620">
        <f>E86</f>
        <v>0</v>
      </c>
      <c r="G86" s="620"/>
      <c r="H86" s="619">
        <f>'Sources and Uses Budget'!T86</f>
        <v>0</v>
      </c>
      <c r="I86" s="620"/>
      <c r="J86" s="620"/>
      <c r="K86" s="617"/>
    </row>
    <row r="87" spans="1:11" s="618" customFormat="1">
      <c r="A87" s="239" t="s">
        <v>883</v>
      </c>
      <c r="B87" s="619">
        <f>'Sources and Uses Budget'!C87</f>
        <v>0</v>
      </c>
      <c r="C87" s="620"/>
      <c r="D87" s="620"/>
      <c r="E87" s="619">
        <f>'Sources and Uses Budget'!S87</f>
        <v>0</v>
      </c>
      <c r="F87" s="620"/>
      <c r="G87" s="620"/>
      <c r="H87" s="619">
        <f>'Sources and Uses Budget'!T87</f>
        <v>0</v>
      </c>
      <c r="I87" s="620"/>
      <c r="J87" s="620"/>
      <c r="K87" s="617"/>
    </row>
    <row r="88" spans="1:11" s="618" customFormat="1">
      <c r="A88" s="250" t="s">
        <v>416</v>
      </c>
      <c r="B88" s="619">
        <f>'Sources and Uses Budget'!C88</f>
        <v>0</v>
      </c>
      <c r="C88" s="620"/>
      <c r="D88" s="620"/>
      <c r="E88" s="619">
        <f>'Sources and Uses Budget'!S88</f>
        <v>0</v>
      </c>
      <c r="F88" s="620"/>
      <c r="G88" s="620"/>
      <c r="H88" s="619">
        <f>'Sources and Uses Budget'!T88</f>
        <v>0</v>
      </c>
      <c r="I88" s="620"/>
      <c r="J88" s="620"/>
      <c r="K88" s="617"/>
    </row>
    <row r="89" spans="1:11" s="618" customFormat="1">
      <c r="A89" s="943" t="s">
        <v>1560</v>
      </c>
      <c r="B89" s="619">
        <f>'Sources and Uses Budget'!C89</f>
        <v>0</v>
      </c>
      <c r="C89" s="620"/>
      <c r="D89" s="620"/>
      <c r="E89" s="619">
        <f>'Sources and Uses Budget'!S89</f>
        <v>0</v>
      </c>
      <c r="F89" s="620"/>
      <c r="G89" s="620"/>
      <c r="H89" s="619">
        <f>'Sources and Uses Budget'!T89</f>
        <v>0</v>
      </c>
      <c r="I89" s="620"/>
      <c r="J89" s="620"/>
      <c r="K89" s="617"/>
    </row>
    <row r="90" spans="1:11" s="618" customFormat="1" ht="24">
      <c r="A90" s="625" t="str">
        <f>'Sources and Uses Budget'!$A90</f>
        <v>Other: (Specify) Commercial commission</v>
      </c>
      <c r="B90" s="619">
        <f>'Sources and Uses Budget'!C90</f>
        <v>0</v>
      </c>
      <c r="C90" s="620"/>
      <c r="D90" s="620"/>
      <c r="E90" s="619">
        <f>'Sources and Uses Budget'!S90</f>
        <v>0</v>
      </c>
      <c r="F90" s="620"/>
      <c r="G90" s="620"/>
      <c r="H90" s="619">
        <f>'Sources and Uses Budget'!T90</f>
        <v>0</v>
      </c>
      <c r="I90" s="620"/>
      <c r="J90" s="620"/>
      <c r="K90" s="617"/>
    </row>
    <row r="91" spans="1:11" s="618" customFormat="1">
      <c r="A91" s="625" t="str">
        <f>'Sources and Uses Budget'!$A91</f>
        <v xml:space="preserve">Other: (Specify) </v>
      </c>
      <c r="B91" s="619">
        <f>'Sources and Uses Budget'!C91</f>
        <v>0</v>
      </c>
      <c r="C91" s="620"/>
      <c r="D91" s="620"/>
      <c r="E91" s="619">
        <f>'Sources and Uses Budget'!S91</f>
        <v>0</v>
      </c>
      <c r="F91" s="620"/>
      <c r="G91" s="620"/>
      <c r="H91" s="619">
        <f>'Sources and Uses Budget'!T91</f>
        <v>0</v>
      </c>
      <c r="I91" s="620"/>
      <c r="J91" s="620"/>
      <c r="K91" s="617"/>
    </row>
    <row r="92" spans="1:11" s="618" customFormat="1">
      <c r="A92" s="625" t="str">
        <f>'Sources and Uses Budget'!$A92</f>
        <v>Other: (Specify)</v>
      </c>
      <c r="B92" s="619">
        <f>'Sources and Uses Budget'!C92</f>
        <v>0</v>
      </c>
      <c r="C92" s="620"/>
      <c r="D92" s="620"/>
      <c r="E92" s="619">
        <f>'Sources and Uses Budget'!S92</f>
        <v>0</v>
      </c>
      <c r="F92" s="620"/>
      <c r="G92" s="620"/>
      <c r="H92" s="619">
        <f>'Sources and Uses Budget'!T92</f>
        <v>0</v>
      </c>
      <c r="I92" s="620"/>
      <c r="J92" s="620"/>
      <c r="K92" s="617"/>
    </row>
    <row r="93" spans="1:11" s="618" customFormat="1">
      <c r="A93" s="625" t="str">
        <f>'Sources and Uses Budget'!$A93</f>
        <v>Other: (Specify)</v>
      </c>
      <c r="B93" s="619">
        <f>'Sources and Uses Budget'!C93</f>
        <v>0</v>
      </c>
      <c r="C93" s="620"/>
      <c r="D93" s="620"/>
      <c r="E93" s="619">
        <f>'Sources and Uses Budget'!S93</f>
        <v>0</v>
      </c>
      <c r="F93" s="620"/>
      <c r="G93" s="620"/>
      <c r="H93" s="619">
        <f>'Sources and Uses Budget'!T93</f>
        <v>0</v>
      </c>
      <c r="I93" s="620"/>
      <c r="J93" s="620"/>
      <c r="K93" s="617"/>
    </row>
    <row r="94" spans="1:11" s="618" customFormat="1">
      <c r="A94" s="625" t="str">
        <f>'Sources and Uses Budget'!$A94</f>
        <v>Other: (Specify)</v>
      </c>
      <c r="B94" s="619">
        <f>'Sources and Uses Budget'!C94</f>
        <v>0</v>
      </c>
      <c r="C94" s="620"/>
      <c r="D94" s="620"/>
      <c r="E94" s="619">
        <f>'Sources and Uses Budget'!S94</f>
        <v>0</v>
      </c>
      <c r="F94" s="620"/>
      <c r="G94" s="620"/>
      <c r="H94" s="619">
        <f>'Sources and Uses Budget'!T94</f>
        <v>0</v>
      </c>
      <c r="I94" s="620"/>
      <c r="J94" s="620"/>
      <c r="K94" s="617"/>
    </row>
    <row r="95" spans="1:11" s="618" customFormat="1">
      <c r="A95" s="623" t="s">
        <v>884</v>
      </c>
      <c r="B95" s="619">
        <f>'Sources and Uses Budget'!C95</f>
        <v>1880151.5426363233</v>
      </c>
      <c r="C95" s="619">
        <f>SUM(C80:C94)</f>
        <v>1880151.5426363233</v>
      </c>
      <c r="D95" s="619">
        <f>SUM(D80:D94)</f>
        <v>0</v>
      </c>
      <c r="E95" s="619">
        <f>'Sources and Uses Budget'!S95</f>
        <v>1514719.0326999698</v>
      </c>
      <c r="F95" s="626">
        <f>SUM(F81:F84,F86:F94)</f>
        <v>1514719.0326999698</v>
      </c>
      <c r="G95" s="626">
        <f>SUM(G81:G84,G86:G94)</f>
        <v>0</v>
      </c>
      <c r="H95" s="619">
        <f>'Sources and Uses Budget'!T95</f>
        <v>0</v>
      </c>
      <c r="I95" s="619">
        <f>SUM(I81:I84,I86:I94)</f>
        <v>0</v>
      </c>
      <c r="J95" s="619">
        <f>SUM(J81:J84,J86:J94)</f>
        <v>0</v>
      </c>
      <c r="K95" s="617"/>
    </row>
    <row r="96" spans="1:11" s="618" customFormat="1">
      <c r="A96" s="623" t="s">
        <v>1236</v>
      </c>
      <c r="B96" s="619">
        <f>'Sources and Uses Budget'!C96</f>
        <v>44884710.198780946</v>
      </c>
      <c r="C96" s="619">
        <f>SUM(C63+C67+C74+C78+C95)</f>
        <v>44884710.198780946</v>
      </c>
      <c r="D96" s="619">
        <f>SUM(D63+D67+D74+D78+D95)</f>
        <v>0</v>
      </c>
      <c r="E96" s="619">
        <f>'Sources and Uses Budget'!S96</f>
        <v>40969115.395673804</v>
      </c>
      <c r="F96" s="626">
        <f>SUM(+F63+F67+F78+F95)</f>
        <v>40969115.395673804</v>
      </c>
      <c r="G96" s="626">
        <f>SUM(+G63+G67+G78+G95)</f>
        <v>0</v>
      </c>
      <c r="H96" s="619">
        <f>'Sources and Uses Budget'!T96</f>
        <v>0</v>
      </c>
      <c r="I96" s="626">
        <f>SUM(I63+I67+I78+I95)</f>
        <v>0</v>
      </c>
      <c r="J96" s="626">
        <f>SUM(J63+J67+J78+J95)</f>
        <v>0</v>
      </c>
      <c r="K96" s="617"/>
    </row>
    <row r="97" spans="1:11" s="618" customFormat="1">
      <c r="A97" s="615" t="s">
        <v>886</v>
      </c>
      <c r="B97" s="616"/>
      <c r="C97" s="616"/>
      <c r="D97" s="616"/>
      <c r="E97" s="616"/>
      <c r="F97" s="616"/>
      <c r="G97" s="616"/>
      <c r="H97" s="616"/>
      <c r="I97" s="616"/>
      <c r="J97" s="616"/>
      <c r="K97" s="617"/>
    </row>
    <row r="98" spans="1:11" s="618" customFormat="1">
      <c r="A98" s="239" t="s">
        <v>887</v>
      </c>
      <c r="B98" s="619">
        <f>'Sources and Uses Budget'!C98</f>
        <v>1317698.1048465895</v>
      </c>
      <c r="C98" s="620">
        <f>B98</f>
        <v>1317698.1048465895</v>
      </c>
      <c r="D98" s="620"/>
      <c r="E98" s="619">
        <f>'Sources and Uses Budget'!S98</f>
        <v>1317698.1048465895</v>
      </c>
      <c r="F98" s="620">
        <f>E98</f>
        <v>1317698.1048465895</v>
      </c>
      <c r="G98" s="620"/>
      <c r="H98" s="619">
        <f>'Sources and Uses Budget'!T98</f>
        <v>0</v>
      </c>
      <c r="I98" s="620"/>
      <c r="J98" s="620"/>
      <c r="K98" s="617"/>
    </row>
    <row r="99" spans="1:11" s="618" customFormat="1">
      <c r="A99" s="239" t="s">
        <v>888</v>
      </c>
      <c r="B99" s="619">
        <f>'Sources and Uses Budget'!C99</f>
        <v>0</v>
      </c>
      <c r="C99" s="620"/>
      <c r="D99" s="620"/>
      <c r="E99" s="619">
        <f>'Sources and Uses Budget'!S99</f>
        <v>0</v>
      </c>
      <c r="F99" s="620"/>
      <c r="G99" s="620"/>
      <c r="H99" s="619">
        <f>'Sources and Uses Budget'!T99</f>
        <v>0</v>
      </c>
      <c r="I99" s="620"/>
      <c r="J99" s="620"/>
      <c r="K99" s="617"/>
    </row>
    <row r="100" spans="1:11" s="618" customFormat="1">
      <c r="A100" s="239" t="s">
        <v>889</v>
      </c>
      <c r="B100" s="619">
        <f>'Sources and Uses Budget'!C100</f>
        <v>0</v>
      </c>
      <c r="C100" s="620"/>
      <c r="D100" s="620"/>
      <c r="E100" s="619">
        <f>'Sources and Uses Budget'!S100</f>
        <v>0</v>
      </c>
      <c r="F100" s="620"/>
      <c r="G100" s="620"/>
      <c r="H100" s="619">
        <f>'Sources and Uses Budget'!T100</f>
        <v>0</v>
      </c>
      <c r="I100" s="620"/>
      <c r="J100" s="620"/>
      <c r="K100" s="617"/>
    </row>
    <row r="101" spans="1:11" s="618" customFormat="1" ht="12" customHeight="1">
      <c r="A101" s="239" t="s">
        <v>890</v>
      </c>
      <c r="B101" s="619">
        <f>'Sources and Uses Budget'!C101</f>
        <v>0</v>
      </c>
      <c r="C101" s="620"/>
      <c r="D101" s="620"/>
      <c r="E101" s="619">
        <f>'Sources and Uses Budget'!S101</f>
        <v>0</v>
      </c>
      <c r="F101" s="620"/>
      <c r="G101" s="620"/>
      <c r="H101" s="619">
        <f>'Sources and Uses Budget'!T101</f>
        <v>0</v>
      </c>
      <c r="I101" s="620"/>
      <c r="J101" s="620"/>
      <c r="K101" s="617"/>
    </row>
    <row r="102" spans="1:11" s="618" customFormat="1">
      <c r="A102" s="479" t="s">
        <v>1177</v>
      </c>
      <c r="B102" s="619">
        <f>'Sources and Uses Budget'!C102</f>
        <v>0</v>
      </c>
      <c r="C102" s="620"/>
      <c r="D102" s="620"/>
      <c r="E102" s="619">
        <f>'Sources and Uses Budget'!S102</f>
        <v>0</v>
      </c>
      <c r="F102" s="620"/>
      <c r="G102" s="620"/>
      <c r="H102" s="619">
        <f>'Sources and Uses Budget'!T102</f>
        <v>0</v>
      </c>
      <c r="I102" s="620"/>
      <c r="J102" s="620"/>
      <c r="K102" s="617"/>
    </row>
    <row r="103" spans="1:11" s="618" customFormat="1">
      <c r="A103" s="625" t="str">
        <f>'Sources and Uses Budget'!$A103</f>
        <v>Other: (Specify)</v>
      </c>
      <c r="B103" s="619">
        <f>'Sources and Uses Budget'!C103</f>
        <v>0</v>
      </c>
      <c r="C103" s="620"/>
      <c r="D103" s="620"/>
      <c r="E103" s="619">
        <f>'Sources and Uses Budget'!S103</f>
        <v>0</v>
      </c>
      <c r="F103" s="620"/>
      <c r="G103" s="620"/>
      <c r="H103" s="619">
        <f>'Sources and Uses Budget'!T103</f>
        <v>0</v>
      </c>
      <c r="I103" s="620"/>
      <c r="J103" s="620"/>
      <c r="K103" s="617"/>
    </row>
    <row r="104" spans="1:11" s="618" customFormat="1">
      <c r="A104" s="623" t="s">
        <v>892</v>
      </c>
      <c r="B104" s="619">
        <f>'Sources and Uses Budget'!C104</f>
        <v>1317698.1048465895</v>
      </c>
      <c r="C104" s="619">
        <f>SUM(C98:C103)</f>
        <v>1317698.1048465895</v>
      </c>
      <c r="D104" s="619">
        <f>SUM(D98:D103)</f>
        <v>0</v>
      </c>
      <c r="E104" s="619">
        <f>'Sources and Uses Budget'!S104</f>
        <v>1317698.1048465895</v>
      </c>
      <c r="F104" s="626">
        <f>SUM(F98:F103)</f>
        <v>1317698.1048465895</v>
      </c>
      <c r="G104" s="626">
        <f>SUM(G98:G103)</f>
        <v>0</v>
      </c>
      <c r="H104" s="619">
        <f>'Sources and Uses Budget'!T104</f>
        <v>0</v>
      </c>
      <c r="I104" s="626">
        <f>SUM(I98:I103)</f>
        <v>0</v>
      </c>
      <c r="J104" s="626">
        <f>SUM(J98:J103)</f>
        <v>0</v>
      </c>
      <c r="K104" s="617"/>
    </row>
    <row r="105" spans="1:11" s="618" customFormat="1">
      <c r="A105" s="623" t="s">
        <v>1237</v>
      </c>
      <c r="B105" s="619">
        <f>'Sources and Uses Budget'!C105</f>
        <v>46202408.303627536</v>
      </c>
      <c r="C105" s="626">
        <f>SUM(C96+C104)</f>
        <v>46202408.303627536</v>
      </c>
      <c r="D105" s="626">
        <f>SUM(D96+D104)</f>
        <v>0</v>
      </c>
      <c r="E105" s="619">
        <f>'Sources and Uses Budget'!S105</f>
        <v>42286813.500520393</v>
      </c>
      <c r="F105" s="626">
        <f>F96+F104</f>
        <v>42286813.500520393</v>
      </c>
      <c r="G105" s="626">
        <f>G96+G104</f>
        <v>0</v>
      </c>
      <c r="H105" s="619">
        <f>'Sources and Uses Budget'!T105</f>
        <v>0</v>
      </c>
      <c r="I105" s="626">
        <f>I96+I104</f>
        <v>0</v>
      </c>
      <c r="J105" s="626">
        <f>J96+J104</f>
        <v>0</v>
      </c>
      <c r="K105" s="617"/>
    </row>
    <row r="106" spans="1:11" s="618" customFormat="1">
      <c r="A106" s="631"/>
      <c r="B106" s="632"/>
      <c r="C106" s="632"/>
      <c r="D106" s="632"/>
      <c r="E106" s="619">
        <f>'Sources and Uses Budget'!S106</f>
        <v>0</v>
      </c>
      <c r="F106" s="620"/>
      <c r="G106" s="620"/>
      <c r="H106" s="619">
        <f>'Sources and Uses Budget'!T106</f>
        <v>0</v>
      </c>
      <c r="I106" s="620"/>
      <c r="J106" s="620"/>
      <c r="K106" s="617"/>
    </row>
    <row r="107" spans="1:11" s="618" customFormat="1">
      <c r="A107" s="633"/>
      <c r="B107" s="634"/>
      <c r="C107" s="632"/>
      <c r="D107" s="816" t="s">
        <v>419</v>
      </c>
      <c r="E107" s="619">
        <f>'Sources and Uses Budget'!S107</f>
        <v>42286813.500520393</v>
      </c>
      <c r="F107" s="635">
        <f>F105+F106</f>
        <v>42286813.500520393</v>
      </c>
      <c r="G107" s="635">
        <f>G105+G106</f>
        <v>0</v>
      </c>
      <c r="H107" s="619">
        <f>'Sources and Uses Budget'!T107</f>
        <v>0</v>
      </c>
      <c r="I107" s="635">
        <f>I105+I106</f>
        <v>0</v>
      </c>
      <c r="J107" s="635">
        <f>J105+J106</f>
        <v>0</v>
      </c>
      <c r="K107" s="617"/>
    </row>
    <row r="108" spans="1:11" s="618" customFormat="1">
      <c r="A108" s="633"/>
      <c r="B108" s="636"/>
      <c r="C108" s="636"/>
      <c r="D108" s="636"/>
      <c r="J108" s="637"/>
      <c r="K108" s="617"/>
    </row>
    <row r="109" spans="1:11" s="618" customFormat="1">
      <c r="A109" s="633"/>
      <c r="B109" s="636"/>
      <c r="C109" s="636"/>
      <c r="D109" s="636"/>
      <c r="J109" s="637"/>
      <c r="K109" s="617"/>
    </row>
    <row r="110" spans="1:11" s="618" customFormat="1">
      <c r="A110" s="633"/>
      <c r="B110" s="636"/>
      <c r="C110" s="636"/>
      <c r="D110" s="636"/>
      <c r="J110" s="637"/>
      <c r="K110" s="617"/>
    </row>
    <row r="111" spans="1:11" s="618" customFormat="1" ht="12.75">
      <c r="A111" s="638"/>
      <c r="B111" s="636"/>
      <c r="C111" s="636"/>
      <c r="D111" s="636"/>
      <c r="J111" s="637"/>
      <c r="K111" s="617"/>
    </row>
    <row r="112" spans="1:11" s="618" customFormat="1" ht="12.75">
      <c r="A112" s="638"/>
      <c r="B112" s="636"/>
      <c r="C112" s="636"/>
      <c r="D112" s="636"/>
      <c r="J112" s="637"/>
      <c r="K112" s="617"/>
    </row>
    <row r="113" spans="1:11" s="618" customFormat="1" ht="14.25">
      <c r="A113" s="639"/>
      <c r="B113" s="636"/>
      <c r="C113" s="636"/>
      <c r="D113" s="636"/>
      <c r="J113" s="637"/>
      <c r="K113" s="617"/>
    </row>
    <row r="114" spans="1:11" s="618" customFormat="1" ht="12.75">
      <c r="A114" s="638"/>
      <c r="J114" s="637"/>
      <c r="K114" s="617"/>
    </row>
    <row r="115" spans="1:11" s="618" customFormat="1" ht="14.25">
      <c r="A115" s="639"/>
      <c r="J115" s="637"/>
      <c r="K115" s="617"/>
    </row>
    <row r="116" spans="1:11" s="618" customFormat="1" ht="14.25">
      <c r="A116" s="639"/>
      <c r="J116" s="637"/>
      <c r="K116" s="617"/>
    </row>
    <row r="117" spans="1:11" s="618" customFormat="1">
      <c r="B117" s="636"/>
      <c r="C117" s="636"/>
      <c r="D117" s="636"/>
      <c r="J117" s="637"/>
      <c r="K117" s="617"/>
    </row>
    <row r="118" spans="1:11" s="618" customFormat="1">
      <c r="J118" s="637"/>
      <c r="K118" s="617"/>
    </row>
    <row r="119" spans="1:11" s="618" customFormat="1">
      <c r="J119" s="637"/>
      <c r="K119" s="617"/>
    </row>
    <row r="120" spans="1:11" s="618" customFormat="1">
      <c r="J120" s="637"/>
      <c r="K120" s="617"/>
    </row>
    <row r="121" spans="1:11" s="618" customFormat="1" ht="14.25">
      <c r="A121" s="639"/>
      <c r="J121" s="637"/>
      <c r="K121" s="617"/>
    </row>
    <row r="122" spans="1:11" s="642" customFormat="1" ht="15.75">
      <c r="A122" s="640"/>
      <c r="B122" s="641"/>
      <c r="C122" s="641"/>
      <c r="D122" s="641"/>
      <c r="E122" s="641"/>
      <c r="F122" s="641"/>
      <c r="G122" s="641"/>
      <c r="J122" s="643"/>
      <c r="K122" s="644"/>
    </row>
    <row r="123" spans="1:11" s="618" customFormat="1">
      <c r="A123" s="645"/>
      <c r="B123" s="646"/>
      <c r="C123" s="646"/>
      <c r="D123" s="646"/>
      <c r="E123" s="646"/>
      <c r="F123" s="646"/>
      <c r="G123" s="646"/>
      <c r="J123" s="637"/>
      <c r="K123" s="617"/>
    </row>
    <row r="124" spans="1:11" s="618" customFormat="1">
      <c r="A124" s="646"/>
      <c r="B124" s="647"/>
      <c r="C124" s="646"/>
      <c r="D124" s="1609"/>
      <c r="E124" s="1610"/>
      <c r="F124" s="1610"/>
      <c r="G124" s="1610"/>
      <c r="H124" s="1610"/>
      <c r="I124" s="1610"/>
      <c r="J124" s="637"/>
      <c r="K124" s="617"/>
    </row>
    <row r="125" spans="1:11" s="618" customFormat="1" ht="12.75">
      <c r="A125" s="648"/>
      <c r="B125" s="647"/>
      <c r="C125" s="648"/>
      <c r="D125" s="1610"/>
      <c r="E125" s="1610"/>
      <c r="F125" s="1610"/>
      <c r="G125" s="1610"/>
      <c r="H125" s="1610"/>
      <c r="I125" s="1610"/>
      <c r="J125" s="637"/>
      <c r="K125" s="617"/>
    </row>
    <row r="126" spans="1:11" s="618" customFormat="1" ht="12.75">
      <c r="A126" s="648"/>
      <c r="B126" s="647"/>
      <c r="C126" s="648"/>
      <c r="D126" s="1610"/>
      <c r="E126" s="1610"/>
      <c r="F126" s="1610"/>
      <c r="G126" s="1610"/>
      <c r="H126" s="1610"/>
      <c r="I126" s="1610"/>
      <c r="J126" s="637"/>
      <c r="K126" s="617"/>
    </row>
    <row r="127" spans="1:11" s="618" customFormat="1" ht="12.75">
      <c r="A127" s="648"/>
      <c r="B127" s="647"/>
      <c r="C127" s="648"/>
      <c r="D127" s="649"/>
      <c r="E127" s="648"/>
      <c r="F127" s="648"/>
      <c r="G127" s="648"/>
      <c r="J127" s="637"/>
      <c r="K127" s="617"/>
    </row>
    <row r="128" spans="1:11" s="618" customFormat="1" ht="12.75">
      <c r="A128" s="648"/>
      <c r="B128" s="647"/>
      <c r="C128" s="648"/>
      <c r="D128" s="649"/>
      <c r="E128" s="648"/>
      <c r="F128" s="648"/>
      <c r="G128" s="648"/>
      <c r="J128" s="637"/>
      <c r="K128" s="617"/>
    </row>
    <row r="129" spans="1:11" s="618" customFormat="1" ht="12.75">
      <c r="A129" s="648"/>
      <c r="B129" s="647"/>
      <c r="C129" s="648"/>
      <c r="D129" s="648"/>
      <c r="E129" s="648"/>
      <c r="F129" s="648"/>
      <c r="G129" s="648"/>
      <c r="J129" s="637"/>
      <c r="K129" s="617"/>
    </row>
    <row r="130" spans="1:11" s="618" customFormat="1" ht="12.75">
      <c r="A130" s="648"/>
      <c r="B130" s="647"/>
      <c r="C130" s="648"/>
      <c r="D130" s="648"/>
      <c r="E130" s="648"/>
      <c r="F130" s="648"/>
      <c r="G130" s="648"/>
      <c r="J130" s="637"/>
      <c r="K130" s="617"/>
    </row>
    <row r="131" spans="1:11" s="618" customFormat="1" ht="12.75">
      <c r="A131" s="648"/>
      <c r="B131" s="650"/>
      <c r="C131" s="648"/>
      <c r="D131" s="648"/>
      <c r="E131" s="648"/>
      <c r="F131" s="648"/>
      <c r="G131" s="648"/>
      <c r="J131" s="637"/>
      <c r="K131" s="617"/>
    </row>
    <row r="132" spans="1:11" s="618" customFormat="1" ht="12.75">
      <c r="A132" s="651"/>
      <c r="B132" s="652"/>
      <c r="C132" s="648"/>
      <c r="D132" s="653"/>
      <c r="E132" s="648"/>
      <c r="F132" s="648"/>
      <c r="G132" s="648"/>
      <c r="J132" s="637"/>
      <c r="K132" s="617"/>
    </row>
    <row r="133" spans="1:11" s="618" customFormat="1" ht="12.75">
      <c r="A133" s="654"/>
      <c r="B133" s="648"/>
      <c r="C133" s="648"/>
      <c r="D133" s="648"/>
      <c r="E133" s="648"/>
      <c r="F133" s="648"/>
      <c r="G133" s="648"/>
      <c r="J133" s="637"/>
      <c r="K133" s="617"/>
    </row>
    <row r="134" spans="1:11" s="618" customFormat="1" ht="12.75">
      <c r="A134" s="654"/>
      <c r="B134" s="648"/>
      <c r="C134" s="648"/>
      <c r="D134" s="648"/>
      <c r="E134" s="648"/>
      <c r="F134" s="648"/>
      <c r="G134" s="648"/>
      <c r="J134" s="637"/>
      <c r="K134" s="617"/>
    </row>
    <row r="135" spans="1:11" s="618" customFormat="1" ht="12.75">
      <c r="A135" s="655"/>
      <c r="B135" s="648"/>
      <c r="C135" s="648"/>
      <c r="D135" s="648"/>
      <c r="E135" s="648"/>
      <c r="F135" s="648"/>
      <c r="G135" s="648"/>
      <c r="J135" s="637"/>
      <c r="K135" s="617"/>
    </row>
    <row r="136" spans="1:11" s="618" customFormat="1" ht="12.75">
      <c r="A136" s="656"/>
      <c r="B136" s="648"/>
      <c r="C136" s="648"/>
      <c r="D136" s="648"/>
      <c r="E136" s="648"/>
      <c r="F136" s="648"/>
      <c r="G136" s="648"/>
      <c r="J136" s="637"/>
      <c r="K136" s="617"/>
    </row>
    <row r="137" spans="1:11" ht="12.75">
      <c r="A137" s="654"/>
      <c r="B137" s="648"/>
      <c r="C137" s="648"/>
      <c r="D137" s="648"/>
      <c r="E137" s="648"/>
      <c r="F137" s="648"/>
      <c r="G137" s="648"/>
    </row>
    <row r="138" spans="1:11" ht="12" customHeight="1">
      <c r="A138" s="654"/>
      <c r="B138" s="648"/>
      <c r="C138" s="648"/>
      <c r="D138" s="648"/>
      <c r="E138" s="648"/>
      <c r="F138" s="648"/>
      <c r="G138" s="648"/>
    </row>
    <row r="139" spans="1:11" ht="12" customHeight="1">
      <c r="A139" s="1611"/>
      <c r="B139" s="1612"/>
      <c r="C139" s="1612"/>
      <c r="D139" s="660"/>
      <c r="E139" s="648"/>
      <c r="F139" s="648"/>
      <c r="G139" s="648"/>
    </row>
    <row r="140" spans="1:11" ht="12" customHeight="1">
      <c r="A140" s="1613"/>
      <c r="B140" s="1614"/>
      <c r="C140" s="1614"/>
      <c r="D140" s="660"/>
      <c r="E140" s="648"/>
      <c r="F140" s="648"/>
      <c r="G140" s="648"/>
    </row>
    <row r="141" spans="1:11" ht="12" customHeight="1">
      <c r="A141" s="661"/>
      <c r="B141" s="662"/>
      <c r="C141" s="662"/>
      <c r="D141" s="614"/>
      <c r="E141" s="662"/>
      <c r="F141" s="662"/>
      <c r="G141" s="662"/>
      <c r="H141" s="658"/>
      <c r="I141" s="658"/>
    </row>
    <row r="142" spans="1:11" ht="12" customHeight="1">
      <c r="A142" s="663"/>
      <c r="B142" s="614"/>
      <c r="C142" s="614"/>
      <c r="D142" s="614"/>
      <c r="E142" s="662"/>
      <c r="F142" s="662"/>
      <c r="G142" s="662"/>
      <c r="H142" s="658"/>
      <c r="I142" s="658"/>
    </row>
    <row r="143" spans="1:11"/>
  </sheetData>
  <sheetProtection password="E2FF" sheet="1" objects="1" scenarios="1"/>
  <mergeCells count="4">
    <mergeCell ref="D124:I126"/>
    <mergeCell ref="A139:C139"/>
    <mergeCell ref="A140:C140"/>
    <mergeCell ref="A1:J1"/>
  </mergeCells>
  <conditionalFormatting sqref="B3:B105">
    <cfRule type="cellIs" dxfId="6" priority="5" stopIfTrue="1" operator="notEqual">
      <formula>$C3+$D3</formula>
    </cfRule>
  </conditionalFormatting>
  <conditionalFormatting sqref="E3:E14 E16:E107">
    <cfRule type="cellIs" dxfId="5" priority="4" stopIfTrue="1" operator="notEqual">
      <formula>$F3+$G3</formula>
    </cfRule>
  </conditionalFormatting>
  <conditionalFormatting sqref="H3:H14 H16:H107">
    <cfRule type="cellIs" dxfId="4" priority="3" stopIfTrue="1" operator="notEqual">
      <formula>$I3+$J3</formula>
    </cfRule>
  </conditionalFormatting>
  <conditionalFormatting sqref="E15">
    <cfRule type="cellIs" dxfId="3" priority="2" stopIfTrue="1" operator="notEqual">
      <formula>$F15+$G15</formula>
    </cfRule>
  </conditionalFormatting>
  <conditionalFormatting sqref="H15">
    <cfRule type="cellIs" dxfId="2"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80"/>
  <sheetViews>
    <sheetView showGridLines="0" showZeros="0" topLeftCell="A21" zoomScaleNormal="100" zoomScaleSheetLayoutView="100" workbookViewId="0">
      <selection activeCell="Y14" sqref="Y14:AC14"/>
    </sheetView>
  </sheetViews>
  <sheetFormatPr defaultColWidth="0" defaultRowHeight="0" customHeight="1" zeroHeight="1"/>
  <cols>
    <col min="1" max="1" width="1.5703125" customWidth="1"/>
    <col min="2" max="2" width="0.85546875" customWidth="1"/>
    <col min="3" max="18" width="2.5703125" customWidth="1"/>
    <col min="19" max="19" width="4" customWidth="1"/>
    <col min="20" max="23" width="2.5703125" customWidth="1"/>
    <col min="24" max="24" width="2.42578125" customWidth="1"/>
    <col min="25" max="28" width="2.5703125" customWidth="1"/>
    <col min="29" max="29" width="2.42578125" customWidth="1"/>
    <col min="30" max="33" width="2.5703125" customWidth="1"/>
    <col min="34" max="39" width="2.42578125" customWidth="1"/>
    <col min="40" max="40" width="1.5703125" customWidth="1"/>
    <col min="41" max="256" width="2.5703125" hidden="1"/>
    <col min="257" max="257" width="1.5703125" hidden="1" customWidth="1"/>
    <col min="258" max="258" width="0.85546875" hidden="1" customWidth="1"/>
    <col min="259" max="274" width="2.5703125" hidden="1" customWidth="1"/>
    <col min="275" max="275" width="4" hidden="1" customWidth="1"/>
    <col min="276" max="279" width="2.5703125" hidden="1" customWidth="1"/>
    <col min="280" max="280" width="2.42578125" hidden="1" customWidth="1"/>
    <col min="281" max="284" width="2.5703125" hidden="1" customWidth="1"/>
    <col min="285" max="285" width="2.42578125" hidden="1" customWidth="1"/>
    <col min="286" max="289" width="2.5703125" hidden="1" customWidth="1"/>
    <col min="290" max="295" width="2.42578125" hidden="1" customWidth="1"/>
    <col min="296" max="296" width="1.5703125" hidden="1" customWidth="1"/>
    <col min="297" max="512" width="2.5703125" hidden="1"/>
    <col min="513" max="513" width="1.5703125" hidden="1" customWidth="1"/>
    <col min="514" max="514" width="0.85546875" hidden="1" customWidth="1"/>
    <col min="515" max="530" width="2.5703125" hidden="1" customWidth="1"/>
    <col min="531" max="531" width="4" hidden="1" customWidth="1"/>
    <col min="532" max="535" width="2.5703125" hidden="1" customWidth="1"/>
    <col min="536" max="536" width="2.42578125" hidden="1" customWidth="1"/>
    <col min="537" max="540" width="2.5703125" hidden="1" customWidth="1"/>
    <col min="541" max="541" width="2.42578125" hidden="1" customWidth="1"/>
    <col min="542" max="545" width="2.5703125" hidden="1" customWidth="1"/>
    <col min="546" max="551" width="2.42578125" hidden="1" customWidth="1"/>
    <col min="552" max="552" width="1.5703125" hidden="1" customWidth="1"/>
    <col min="553" max="768" width="2.5703125" hidden="1"/>
    <col min="769" max="769" width="1.5703125" hidden="1" customWidth="1"/>
    <col min="770" max="770" width="0.85546875" hidden="1" customWidth="1"/>
    <col min="771" max="786" width="2.5703125" hidden="1" customWidth="1"/>
    <col min="787" max="787" width="4" hidden="1" customWidth="1"/>
    <col min="788" max="791" width="2.5703125" hidden="1" customWidth="1"/>
    <col min="792" max="792" width="2.42578125" hidden="1" customWidth="1"/>
    <col min="793" max="796" width="2.5703125" hidden="1" customWidth="1"/>
    <col min="797" max="797" width="2.42578125" hidden="1" customWidth="1"/>
    <col min="798" max="801" width="2.5703125" hidden="1" customWidth="1"/>
    <col min="802" max="807" width="2.42578125" hidden="1" customWidth="1"/>
    <col min="808" max="808" width="1.5703125" hidden="1" customWidth="1"/>
    <col min="809" max="1024" width="2.5703125" hidden="1"/>
    <col min="1025" max="1025" width="1.5703125" hidden="1" customWidth="1"/>
    <col min="1026" max="1026" width="0.85546875" hidden="1" customWidth="1"/>
    <col min="1027" max="1042" width="2.5703125" hidden="1" customWidth="1"/>
    <col min="1043" max="1043" width="4" hidden="1" customWidth="1"/>
    <col min="1044" max="1047" width="2.5703125" hidden="1" customWidth="1"/>
    <col min="1048" max="1048" width="2.42578125" hidden="1" customWidth="1"/>
    <col min="1049" max="1052" width="2.5703125" hidden="1" customWidth="1"/>
    <col min="1053" max="1053" width="2.42578125" hidden="1" customWidth="1"/>
    <col min="1054" max="1057" width="2.5703125" hidden="1" customWidth="1"/>
    <col min="1058" max="1063" width="2.42578125" hidden="1" customWidth="1"/>
    <col min="1064" max="1064" width="1.5703125" hidden="1" customWidth="1"/>
    <col min="1065" max="1280" width="2.5703125" hidden="1"/>
    <col min="1281" max="1281" width="1.5703125" hidden="1" customWidth="1"/>
    <col min="1282" max="1282" width="0.85546875" hidden="1" customWidth="1"/>
    <col min="1283" max="1298" width="2.5703125" hidden="1" customWidth="1"/>
    <col min="1299" max="1299" width="4" hidden="1" customWidth="1"/>
    <col min="1300" max="1303" width="2.5703125" hidden="1" customWidth="1"/>
    <col min="1304" max="1304" width="2.42578125" hidden="1" customWidth="1"/>
    <col min="1305" max="1308" width="2.5703125" hidden="1" customWidth="1"/>
    <col min="1309" max="1309" width="2.42578125" hidden="1" customWidth="1"/>
    <col min="1310" max="1313" width="2.5703125" hidden="1" customWidth="1"/>
    <col min="1314" max="1319" width="2.42578125" hidden="1" customWidth="1"/>
    <col min="1320" max="1320" width="1.5703125" hidden="1" customWidth="1"/>
    <col min="1321" max="1536" width="2.5703125" hidden="1"/>
    <col min="1537" max="1537" width="1.5703125" hidden="1" customWidth="1"/>
    <col min="1538" max="1538" width="0.85546875" hidden="1" customWidth="1"/>
    <col min="1539" max="1554" width="2.5703125" hidden="1" customWidth="1"/>
    <col min="1555" max="1555" width="4" hidden="1" customWidth="1"/>
    <col min="1556" max="1559" width="2.5703125" hidden="1" customWidth="1"/>
    <col min="1560" max="1560" width="2.42578125" hidden="1" customWidth="1"/>
    <col min="1561" max="1564" width="2.5703125" hidden="1" customWidth="1"/>
    <col min="1565" max="1565" width="2.42578125" hidden="1" customWidth="1"/>
    <col min="1566" max="1569" width="2.5703125" hidden="1" customWidth="1"/>
    <col min="1570" max="1575" width="2.42578125" hidden="1" customWidth="1"/>
    <col min="1576" max="1576" width="1.5703125" hidden="1" customWidth="1"/>
    <col min="1577" max="1792" width="2.5703125" hidden="1"/>
    <col min="1793" max="1793" width="1.5703125" hidden="1" customWidth="1"/>
    <col min="1794" max="1794" width="0.85546875" hidden="1" customWidth="1"/>
    <col min="1795" max="1810" width="2.5703125" hidden="1" customWidth="1"/>
    <col min="1811" max="1811" width="4" hidden="1" customWidth="1"/>
    <col min="1812" max="1815" width="2.5703125" hidden="1" customWidth="1"/>
    <col min="1816" max="1816" width="2.42578125" hidden="1" customWidth="1"/>
    <col min="1817" max="1820" width="2.5703125" hidden="1" customWidth="1"/>
    <col min="1821" max="1821" width="2.42578125" hidden="1" customWidth="1"/>
    <col min="1822" max="1825" width="2.5703125" hidden="1" customWidth="1"/>
    <col min="1826" max="1831" width="2.42578125" hidden="1" customWidth="1"/>
    <col min="1832" max="1832" width="1.5703125" hidden="1" customWidth="1"/>
    <col min="1833" max="2048" width="2.5703125" hidden="1"/>
    <col min="2049" max="2049" width="1.5703125" hidden="1" customWidth="1"/>
    <col min="2050" max="2050" width="0.85546875" hidden="1" customWidth="1"/>
    <col min="2051" max="2066" width="2.5703125" hidden="1" customWidth="1"/>
    <col min="2067" max="2067" width="4" hidden="1" customWidth="1"/>
    <col min="2068" max="2071" width="2.5703125" hidden="1" customWidth="1"/>
    <col min="2072" max="2072" width="2.42578125" hidden="1" customWidth="1"/>
    <col min="2073" max="2076" width="2.5703125" hidden="1" customWidth="1"/>
    <col min="2077" max="2077" width="2.42578125" hidden="1" customWidth="1"/>
    <col min="2078" max="2081" width="2.5703125" hidden="1" customWidth="1"/>
    <col min="2082" max="2087" width="2.42578125" hidden="1" customWidth="1"/>
    <col min="2088" max="2088" width="1.5703125" hidden="1" customWidth="1"/>
    <col min="2089" max="2304" width="2.5703125" hidden="1"/>
    <col min="2305" max="2305" width="1.5703125" hidden="1" customWidth="1"/>
    <col min="2306" max="2306" width="0.85546875" hidden="1" customWidth="1"/>
    <col min="2307" max="2322" width="2.5703125" hidden="1" customWidth="1"/>
    <col min="2323" max="2323" width="4" hidden="1" customWidth="1"/>
    <col min="2324" max="2327" width="2.5703125" hidden="1" customWidth="1"/>
    <col min="2328" max="2328" width="2.42578125" hidden="1" customWidth="1"/>
    <col min="2329" max="2332" width="2.5703125" hidden="1" customWidth="1"/>
    <col min="2333" max="2333" width="2.42578125" hidden="1" customWidth="1"/>
    <col min="2334" max="2337" width="2.5703125" hidden="1" customWidth="1"/>
    <col min="2338" max="2343" width="2.42578125" hidden="1" customWidth="1"/>
    <col min="2344" max="2344" width="1.5703125" hidden="1" customWidth="1"/>
    <col min="2345" max="2560" width="2.5703125" hidden="1"/>
    <col min="2561" max="2561" width="1.5703125" hidden="1" customWidth="1"/>
    <col min="2562" max="2562" width="0.85546875" hidden="1" customWidth="1"/>
    <col min="2563" max="2578" width="2.5703125" hidden="1" customWidth="1"/>
    <col min="2579" max="2579" width="4" hidden="1" customWidth="1"/>
    <col min="2580" max="2583" width="2.5703125" hidden="1" customWidth="1"/>
    <col min="2584" max="2584" width="2.42578125" hidden="1" customWidth="1"/>
    <col min="2585" max="2588" width="2.5703125" hidden="1" customWidth="1"/>
    <col min="2589" max="2589" width="2.42578125" hidden="1" customWidth="1"/>
    <col min="2590" max="2593" width="2.5703125" hidden="1" customWidth="1"/>
    <col min="2594" max="2599" width="2.42578125" hidden="1" customWidth="1"/>
    <col min="2600" max="2600" width="1.5703125" hidden="1" customWidth="1"/>
    <col min="2601" max="2816" width="2.5703125" hidden="1"/>
    <col min="2817" max="2817" width="1.5703125" hidden="1" customWidth="1"/>
    <col min="2818" max="2818" width="0.85546875" hidden="1" customWidth="1"/>
    <col min="2819" max="2834" width="2.5703125" hidden="1" customWidth="1"/>
    <col min="2835" max="2835" width="4" hidden="1" customWidth="1"/>
    <col min="2836" max="2839" width="2.5703125" hidden="1" customWidth="1"/>
    <col min="2840" max="2840" width="2.42578125" hidden="1" customWidth="1"/>
    <col min="2841" max="2844" width="2.5703125" hidden="1" customWidth="1"/>
    <col min="2845" max="2845" width="2.42578125" hidden="1" customWidth="1"/>
    <col min="2846" max="2849" width="2.5703125" hidden="1" customWidth="1"/>
    <col min="2850" max="2855" width="2.42578125" hidden="1" customWidth="1"/>
    <col min="2856" max="2856" width="1.5703125" hidden="1" customWidth="1"/>
    <col min="2857" max="3072" width="2.5703125" hidden="1"/>
    <col min="3073" max="3073" width="1.5703125" hidden="1" customWidth="1"/>
    <col min="3074" max="3074" width="0.85546875" hidden="1" customWidth="1"/>
    <col min="3075" max="3090" width="2.5703125" hidden="1" customWidth="1"/>
    <col min="3091" max="3091" width="4" hidden="1" customWidth="1"/>
    <col min="3092" max="3095" width="2.5703125" hidden="1" customWidth="1"/>
    <col min="3096" max="3096" width="2.42578125" hidden="1" customWidth="1"/>
    <col min="3097" max="3100" width="2.5703125" hidden="1" customWidth="1"/>
    <col min="3101" max="3101" width="2.42578125" hidden="1" customWidth="1"/>
    <col min="3102" max="3105" width="2.5703125" hidden="1" customWidth="1"/>
    <col min="3106" max="3111" width="2.42578125" hidden="1" customWidth="1"/>
    <col min="3112" max="3112" width="1.5703125" hidden="1" customWidth="1"/>
    <col min="3113" max="3328" width="2.5703125" hidden="1"/>
    <col min="3329" max="3329" width="1.5703125" hidden="1" customWidth="1"/>
    <col min="3330" max="3330" width="0.85546875" hidden="1" customWidth="1"/>
    <col min="3331" max="3346" width="2.5703125" hidden="1" customWidth="1"/>
    <col min="3347" max="3347" width="4" hidden="1" customWidth="1"/>
    <col min="3348" max="3351" width="2.5703125" hidden="1" customWidth="1"/>
    <col min="3352" max="3352" width="2.42578125" hidden="1" customWidth="1"/>
    <col min="3353" max="3356" width="2.5703125" hidden="1" customWidth="1"/>
    <col min="3357" max="3357" width="2.42578125" hidden="1" customWidth="1"/>
    <col min="3358" max="3361" width="2.5703125" hidden="1" customWidth="1"/>
    <col min="3362" max="3367" width="2.42578125" hidden="1" customWidth="1"/>
    <col min="3368" max="3368" width="1.5703125" hidden="1" customWidth="1"/>
    <col min="3369" max="3584" width="2.5703125" hidden="1"/>
    <col min="3585" max="3585" width="1.5703125" hidden="1" customWidth="1"/>
    <col min="3586" max="3586" width="0.85546875" hidden="1" customWidth="1"/>
    <col min="3587" max="3602" width="2.5703125" hidden="1" customWidth="1"/>
    <col min="3603" max="3603" width="4" hidden="1" customWidth="1"/>
    <col min="3604" max="3607" width="2.5703125" hidden="1" customWidth="1"/>
    <col min="3608" max="3608" width="2.42578125" hidden="1" customWidth="1"/>
    <col min="3609" max="3612" width="2.5703125" hidden="1" customWidth="1"/>
    <col min="3613" max="3613" width="2.42578125" hidden="1" customWidth="1"/>
    <col min="3614" max="3617" width="2.5703125" hidden="1" customWidth="1"/>
    <col min="3618" max="3623" width="2.42578125" hidden="1" customWidth="1"/>
    <col min="3624" max="3624" width="1.5703125" hidden="1" customWidth="1"/>
    <col min="3625" max="3840" width="2.5703125" hidden="1"/>
    <col min="3841" max="3841" width="1.5703125" hidden="1" customWidth="1"/>
    <col min="3842" max="3842" width="0.85546875" hidden="1" customWidth="1"/>
    <col min="3843" max="3858" width="2.5703125" hidden="1" customWidth="1"/>
    <col min="3859" max="3859" width="4" hidden="1" customWidth="1"/>
    <col min="3860" max="3863" width="2.5703125" hidden="1" customWidth="1"/>
    <col min="3864" max="3864" width="2.42578125" hidden="1" customWidth="1"/>
    <col min="3865" max="3868" width="2.5703125" hidden="1" customWidth="1"/>
    <col min="3869" max="3869" width="2.42578125" hidden="1" customWidth="1"/>
    <col min="3870" max="3873" width="2.5703125" hidden="1" customWidth="1"/>
    <col min="3874" max="3879" width="2.42578125" hidden="1" customWidth="1"/>
    <col min="3880" max="3880" width="1.5703125" hidden="1" customWidth="1"/>
    <col min="3881" max="4096" width="2.5703125" hidden="1"/>
    <col min="4097" max="4097" width="1.5703125" hidden="1" customWidth="1"/>
    <col min="4098" max="4098" width="0.85546875" hidden="1" customWidth="1"/>
    <col min="4099" max="4114" width="2.5703125" hidden="1" customWidth="1"/>
    <col min="4115" max="4115" width="4" hidden="1" customWidth="1"/>
    <col min="4116" max="4119" width="2.5703125" hidden="1" customWidth="1"/>
    <col min="4120" max="4120" width="2.42578125" hidden="1" customWidth="1"/>
    <col min="4121" max="4124" width="2.5703125" hidden="1" customWidth="1"/>
    <col min="4125" max="4125" width="2.42578125" hidden="1" customWidth="1"/>
    <col min="4126" max="4129" width="2.5703125" hidden="1" customWidth="1"/>
    <col min="4130" max="4135" width="2.42578125" hidden="1" customWidth="1"/>
    <col min="4136" max="4136" width="1.5703125" hidden="1" customWidth="1"/>
    <col min="4137" max="4352" width="2.5703125" hidden="1"/>
    <col min="4353" max="4353" width="1.5703125" hidden="1" customWidth="1"/>
    <col min="4354" max="4354" width="0.85546875" hidden="1" customWidth="1"/>
    <col min="4355" max="4370" width="2.5703125" hidden="1" customWidth="1"/>
    <col min="4371" max="4371" width="4" hidden="1" customWidth="1"/>
    <col min="4372" max="4375" width="2.5703125" hidden="1" customWidth="1"/>
    <col min="4376" max="4376" width="2.42578125" hidden="1" customWidth="1"/>
    <col min="4377" max="4380" width="2.5703125" hidden="1" customWidth="1"/>
    <col min="4381" max="4381" width="2.42578125" hidden="1" customWidth="1"/>
    <col min="4382" max="4385" width="2.5703125" hidden="1" customWidth="1"/>
    <col min="4386" max="4391" width="2.42578125" hidden="1" customWidth="1"/>
    <col min="4392" max="4392" width="1.5703125" hidden="1" customWidth="1"/>
    <col min="4393" max="4608" width="2.5703125" hidden="1"/>
    <col min="4609" max="4609" width="1.5703125" hidden="1" customWidth="1"/>
    <col min="4610" max="4610" width="0.85546875" hidden="1" customWidth="1"/>
    <col min="4611" max="4626" width="2.5703125" hidden="1" customWidth="1"/>
    <col min="4627" max="4627" width="4" hidden="1" customWidth="1"/>
    <col min="4628" max="4631" width="2.5703125" hidden="1" customWidth="1"/>
    <col min="4632" max="4632" width="2.42578125" hidden="1" customWidth="1"/>
    <col min="4633" max="4636" width="2.5703125" hidden="1" customWidth="1"/>
    <col min="4637" max="4637" width="2.42578125" hidden="1" customWidth="1"/>
    <col min="4638" max="4641" width="2.5703125" hidden="1" customWidth="1"/>
    <col min="4642" max="4647" width="2.42578125" hidden="1" customWidth="1"/>
    <col min="4648" max="4648" width="1.5703125" hidden="1" customWidth="1"/>
    <col min="4649" max="4864" width="2.5703125" hidden="1"/>
    <col min="4865" max="4865" width="1.5703125" hidden="1" customWidth="1"/>
    <col min="4866" max="4866" width="0.85546875" hidden="1" customWidth="1"/>
    <col min="4867" max="4882" width="2.5703125" hidden="1" customWidth="1"/>
    <col min="4883" max="4883" width="4" hidden="1" customWidth="1"/>
    <col min="4884" max="4887" width="2.5703125" hidden="1" customWidth="1"/>
    <col min="4888" max="4888" width="2.42578125" hidden="1" customWidth="1"/>
    <col min="4889" max="4892" width="2.5703125" hidden="1" customWidth="1"/>
    <col min="4893" max="4893" width="2.42578125" hidden="1" customWidth="1"/>
    <col min="4894" max="4897" width="2.5703125" hidden="1" customWidth="1"/>
    <col min="4898" max="4903" width="2.42578125" hidden="1" customWidth="1"/>
    <col min="4904" max="4904" width="1.5703125" hidden="1" customWidth="1"/>
    <col min="4905" max="5120" width="2.5703125" hidden="1"/>
    <col min="5121" max="5121" width="1.5703125" hidden="1" customWidth="1"/>
    <col min="5122" max="5122" width="0.85546875" hidden="1" customWidth="1"/>
    <col min="5123" max="5138" width="2.5703125" hidden="1" customWidth="1"/>
    <col min="5139" max="5139" width="4" hidden="1" customWidth="1"/>
    <col min="5140" max="5143" width="2.5703125" hidden="1" customWidth="1"/>
    <col min="5144" max="5144" width="2.42578125" hidden="1" customWidth="1"/>
    <col min="5145" max="5148" width="2.5703125" hidden="1" customWidth="1"/>
    <col min="5149" max="5149" width="2.42578125" hidden="1" customWidth="1"/>
    <col min="5150" max="5153" width="2.5703125" hidden="1" customWidth="1"/>
    <col min="5154" max="5159" width="2.42578125" hidden="1" customWidth="1"/>
    <col min="5160" max="5160" width="1.5703125" hidden="1" customWidth="1"/>
    <col min="5161" max="5376" width="2.5703125" hidden="1"/>
    <col min="5377" max="5377" width="1.5703125" hidden="1" customWidth="1"/>
    <col min="5378" max="5378" width="0.85546875" hidden="1" customWidth="1"/>
    <col min="5379" max="5394" width="2.5703125" hidden="1" customWidth="1"/>
    <col min="5395" max="5395" width="4" hidden="1" customWidth="1"/>
    <col min="5396" max="5399" width="2.5703125" hidden="1" customWidth="1"/>
    <col min="5400" max="5400" width="2.42578125" hidden="1" customWidth="1"/>
    <col min="5401" max="5404" width="2.5703125" hidden="1" customWidth="1"/>
    <col min="5405" max="5405" width="2.42578125" hidden="1" customWidth="1"/>
    <col min="5406" max="5409" width="2.5703125" hidden="1" customWidth="1"/>
    <col min="5410" max="5415" width="2.42578125" hidden="1" customWidth="1"/>
    <col min="5416" max="5416" width="1.5703125" hidden="1" customWidth="1"/>
    <col min="5417" max="5632" width="2.5703125" hidden="1"/>
    <col min="5633" max="5633" width="1.5703125" hidden="1" customWidth="1"/>
    <col min="5634" max="5634" width="0.85546875" hidden="1" customWidth="1"/>
    <col min="5635" max="5650" width="2.5703125" hidden="1" customWidth="1"/>
    <col min="5651" max="5651" width="4" hidden="1" customWidth="1"/>
    <col min="5652" max="5655" width="2.5703125" hidden="1" customWidth="1"/>
    <col min="5656" max="5656" width="2.42578125" hidden="1" customWidth="1"/>
    <col min="5657" max="5660" width="2.5703125" hidden="1" customWidth="1"/>
    <col min="5661" max="5661" width="2.42578125" hidden="1" customWidth="1"/>
    <col min="5662" max="5665" width="2.5703125" hidden="1" customWidth="1"/>
    <col min="5666" max="5671" width="2.42578125" hidden="1" customWidth="1"/>
    <col min="5672" max="5672" width="1.5703125" hidden="1" customWidth="1"/>
    <col min="5673" max="5888" width="2.5703125" hidden="1"/>
    <col min="5889" max="5889" width="1.5703125" hidden="1" customWidth="1"/>
    <col min="5890" max="5890" width="0.85546875" hidden="1" customWidth="1"/>
    <col min="5891" max="5906" width="2.5703125" hidden="1" customWidth="1"/>
    <col min="5907" max="5907" width="4" hidden="1" customWidth="1"/>
    <col min="5908" max="5911" width="2.5703125" hidden="1" customWidth="1"/>
    <col min="5912" max="5912" width="2.42578125" hidden="1" customWidth="1"/>
    <col min="5913" max="5916" width="2.5703125" hidden="1" customWidth="1"/>
    <col min="5917" max="5917" width="2.42578125" hidden="1" customWidth="1"/>
    <col min="5918" max="5921" width="2.5703125" hidden="1" customWidth="1"/>
    <col min="5922" max="5927" width="2.42578125" hidden="1" customWidth="1"/>
    <col min="5928" max="5928" width="1.5703125" hidden="1" customWidth="1"/>
    <col min="5929" max="6144" width="2.5703125" hidden="1"/>
    <col min="6145" max="6145" width="1.5703125" hidden="1" customWidth="1"/>
    <col min="6146" max="6146" width="0.85546875" hidden="1" customWidth="1"/>
    <col min="6147" max="6162" width="2.5703125" hidden="1" customWidth="1"/>
    <col min="6163" max="6163" width="4" hidden="1" customWidth="1"/>
    <col min="6164" max="6167" width="2.5703125" hidden="1" customWidth="1"/>
    <col min="6168" max="6168" width="2.42578125" hidden="1" customWidth="1"/>
    <col min="6169" max="6172" width="2.5703125" hidden="1" customWidth="1"/>
    <col min="6173" max="6173" width="2.42578125" hidden="1" customWidth="1"/>
    <col min="6174" max="6177" width="2.5703125" hidden="1" customWidth="1"/>
    <col min="6178" max="6183" width="2.42578125" hidden="1" customWidth="1"/>
    <col min="6184" max="6184" width="1.5703125" hidden="1" customWidth="1"/>
    <col min="6185" max="6400" width="2.5703125" hidden="1"/>
    <col min="6401" max="6401" width="1.5703125" hidden="1" customWidth="1"/>
    <col min="6402" max="6402" width="0.85546875" hidden="1" customWidth="1"/>
    <col min="6403" max="6418" width="2.5703125" hidden="1" customWidth="1"/>
    <col min="6419" max="6419" width="4" hidden="1" customWidth="1"/>
    <col min="6420" max="6423" width="2.5703125" hidden="1" customWidth="1"/>
    <col min="6424" max="6424" width="2.42578125" hidden="1" customWidth="1"/>
    <col min="6425" max="6428" width="2.5703125" hidden="1" customWidth="1"/>
    <col min="6429" max="6429" width="2.42578125" hidden="1" customWidth="1"/>
    <col min="6430" max="6433" width="2.5703125" hidden="1" customWidth="1"/>
    <col min="6434" max="6439" width="2.42578125" hidden="1" customWidth="1"/>
    <col min="6440" max="6440" width="1.5703125" hidden="1" customWidth="1"/>
    <col min="6441" max="6656" width="2.5703125" hidden="1"/>
    <col min="6657" max="6657" width="1.5703125" hidden="1" customWidth="1"/>
    <col min="6658" max="6658" width="0.85546875" hidden="1" customWidth="1"/>
    <col min="6659" max="6674" width="2.5703125" hidden="1" customWidth="1"/>
    <col min="6675" max="6675" width="4" hidden="1" customWidth="1"/>
    <col min="6676" max="6679" width="2.5703125" hidden="1" customWidth="1"/>
    <col min="6680" max="6680" width="2.42578125" hidden="1" customWidth="1"/>
    <col min="6681" max="6684" width="2.5703125" hidden="1" customWidth="1"/>
    <col min="6685" max="6685" width="2.42578125" hidden="1" customWidth="1"/>
    <col min="6686" max="6689" width="2.5703125" hidden="1" customWidth="1"/>
    <col min="6690" max="6695" width="2.42578125" hidden="1" customWidth="1"/>
    <col min="6696" max="6696" width="1.5703125" hidden="1" customWidth="1"/>
    <col min="6697" max="6912" width="2.5703125" hidden="1"/>
    <col min="6913" max="6913" width="1.5703125" hidden="1" customWidth="1"/>
    <col min="6914" max="6914" width="0.85546875" hidden="1" customWidth="1"/>
    <col min="6915" max="6930" width="2.5703125" hidden="1" customWidth="1"/>
    <col min="6931" max="6931" width="4" hidden="1" customWidth="1"/>
    <col min="6932" max="6935" width="2.5703125" hidden="1" customWidth="1"/>
    <col min="6936" max="6936" width="2.42578125" hidden="1" customWidth="1"/>
    <col min="6937" max="6940" width="2.5703125" hidden="1" customWidth="1"/>
    <col min="6941" max="6941" width="2.42578125" hidden="1" customWidth="1"/>
    <col min="6942" max="6945" width="2.5703125" hidden="1" customWidth="1"/>
    <col min="6946" max="6951" width="2.42578125" hidden="1" customWidth="1"/>
    <col min="6952" max="6952" width="1.5703125" hidden="1" customWidth="1"/>
    <col min="6953" max="7168" width="2.5703125" hidden="1"/>
    <col min="7169" max="7169" width="1.5703125" hidden="1" customWidth="1"/>
    <col min="7170" max="7170" width="0.85546875" hidden="1" customWidth="1"/>
    <col min="7171" max="7186" width="2.5703125" hidden="1" customWidth="1"/>
    <col min="7187" max="7187" width="4" hidden="1" customWidth="1"/>
    <col min="7188" max="7191" width="2.5703125" hidden="1" customWidth="1"/>
    <col min="7192" max="7192" width="2.42578125" hidden="1" customWidth="1"/>
    <col min="7193" max="7196" width="2.5703125" hidden="1" customWidth="1"/>
    <col min="7197" max="7197" width="2.42578125" hidden="1" customWidth="1"/>
    <col min="7198" max="7201" width="2.5703125" hidden="1" customWidth="1"/>
    <col min="7202" max="7207" width="2.42578125" hidden="1" customWidth="1"/>
    <col min="7208" max="7208" width="1.5703125" hidden="1" customWidth="1"/>
    <col min="7209" max="7424" width="2.5703125" hidden="1"/>
    <col min="7425" max="7425" width="1.5703125" hidden="1" customWidth="1"/>
    <col min="7426" max="7426" width="0.85546875" hidden="1" customWidth="1"/>
    <col min="7427" max="7442" width="2.5703125" hidden="1" customWidth="1"/>
    <col min="7443" max="7443" width="4" hidden="1" customWidth="1"/>
    <col min="7444" max="7447" width="2.5703125" hidden="1" customWidth="1"/>
    <col min="7448" max="7448" width="2.42578125" hidden="1" customWidth="1"/>
    <col min="7449" max="7452" width="2.5703125" hidden="1" customWidth="1"/>
    <col min="7453" max="7453" width="2.42578125" hidden="1" customWidth="1"/>
    <col min="7454" max="7457" width="2.5703125" hidden="1" customWidth="1"/>
    <col min="7458" max="7463" width="2.42578125" hidden="1" customWidth="1"/>
    <col min="7464" max="7464" width="1.5703125" hidden="1" customWidth="1"/>
    <col min="7465" max="7680" width="2.5703125" hidden="1"/>
    <col min="7681" max="7681" width="1.5703125" hidden="1" customWidth="1"/>
    <col min="7682" max="7682" width="0.85546875" hidden="1" customWidth="1"/>
    <col min="7683" max="7698" width="2.5703125" hidden="1" customWidth="1"/>
    <col min="7699" max="7699" width="4" hidden="1" customWidth="1"/>
    <col min="7700" max="7703" width="2.5703125" hidden="1" customWidth="1"/>
    <col min="7704" max="7704" width="2.42578125" hidden="1" customWidth="1"/>
    <col min="7705" max="7708" width="2.5703125" hidden="1" customWidth="1"/>
    <col min="7709" max="7709" width="2.42578125" hidden="1" customWidth="1"/>
    <col min="7710" max="7713" width="2.5703125" hidden="1" customWidth="1"/>
    <col min="7714" max="7719" width="2.42578125" hidden="1" customWidth="1"/>
    <col min="7720" max="7720" width="1.5703125" hidden="1" customWidth="1"/>
    <col min="7721" max="7936" width="2.5703125" hidden="1"/>
    <col min="7937" max="7937" width="1.5703125" hidden="1" customWidth="1"/>
    <col min="7938" max="7938" width="0.85546875" hidden="1" customWidth="1"/>
    <col min="7939" max="7954" width="2.5703125" hidden="1" customWidth="1"/>
    <col min="7955" max="7955" width="4" hidden="1" customWidth="1"/>
    <col min="7956" max="7959" width="2.5703125" hidden="1" customWidth="1"/>
    <col min="7960" max="7960" width="2.42578125" hidden="1" customWidth="1"/>
    <col min="7961" max="7964" width="2.5703125" hidden="1" customWidth="1"/>
    <col min="7965" max="7965" width="2.42578125" hidden="1" customWidth="1"/>
    <col min="7966" max="7969" width="2.5703125" hidden="1" customWidth="1"/>
    <col min="7970" max="7975" width="2.42578125" hidden="1" customWidth="1"/>
    <col min="7976" max="7976" width="1.5703125" hidden="1" customWidth="1"/>
    <col min="7977" max="8192" width="2.5703125" hidden="1"/>
    <col min="8193" max="8193" width="1.5703125" hidden="1" customWidth="1"/>
    <col min="8194" max="8194" width="0.85546875" hidden="1" customWidth="1"/>
    <col min="8195" max="8210" width="2.5703125" hidden="1" customWidth="1"/>
    <col min="8211" max="8211" width="4" hidden="1" customWidth="1"/>
    <col min="8212" max="8215" width="2.5703125" hidden="1" customWidth="1"/>
    <col min="8216" max="8216" width="2.42578125" hidden="1" customWidth="1"/>
    <col min="8217" max="8220" width="2.5703125" hidden="1" customWidth="1"/>
    <col min="8221" max="8221" width="2.42578125" hidden="1" customWidth="1"/>
    <col min="8222" max="8225" width="2.5703125" hidden="1" customWidth="1"/>
    <col min="8226" max="8231" width="2.42578125" hidden="1" customWidth="1"/>
    <col min="8232" max="8232" width="1.5703125" hidden="1" customWidth="1"/>
    <col min="8233" max="8448" width="2.5703125" hidden="1"/>
    <col min="8449" max="8449" width="1.5703125" hidden="1" customWidth="1"/>
    <col min="8450" max="8450" width="0.85546875" hidden="1" customWidth="1"/>
    <col min="8451" max="8466" width="2.5703125" hidden="1" customWidth="1"/>
    <col min="8467" max="8467" width="4" hidden="1" customWidth="1"/>
    <col min="8468" max="8471" width="2.5703125" hidden="1" customWidth="1"/>
    <col min="8472" max="8472" width="2.42578125" hidden="1" customWidth="1"/>
    <col min="8473" max="8476" width="2.5703125" hidden="1" customWidth="1"/>
    <col min="8477" max="8477" width="2.42578125" hidden="1" customWidth="1"/>
    <col min="8478" max="8481" width="2.5703125" hidden="1" customWidth="1"/>
    <col min="8482" max="8487" width="2.42578125" hidden="1" customWidth="1"/>
    <col min="8488" max="8488" width="1.5703125" hidden="1" customWidth="1"/>
    <col min="8489" max="8704" width="2.5703125" hidden="1"/>
    <col min="8705" max="8705" width="1.5703125" hidden="1" customWidth="1"/>
    <col min="8706" max="8706" width="0.85546875" hidden="1" customWidth="1"/>
    <col min="8707" max="8722" width="2.5703125" hidden="1" customWidth="1"/>
    <col min="8723" max="8723" width="4" hidden="1" customWidth="1"/>
    <col min="8724" max="8727" width="2.5703125" hidden="1" customWidth="1"/>
    <col min="8728" max="8728" width="2.42578125" hidden="1" customWidth="1"/>
    <col min="8729" max="8732" width="2.5703125" hidden="1" customWidth="1"/>
    <col min="8733" max="8733" width="2.42578125" hidden="1" customWidth="1"/>
    <col min="8734" max="8737" width="2.5703125" hidden="1" customWidth="1"/>
    <col min="8738" max="8743" width="2.42578125" hidden="1" customWidth="1"/>
    <col min="8744" max="8744" width="1.5703125" hidden="1" customWidth="1"/>
    <col min="8745" max="8960" width="2.5703125" hidden="1"/>
    <col min="8961" max="8961" width="1.5703125" hidden="1" customWidth="1"/>
    <col min="8962" max="8962" width="0.85546875" hidden="1" customWidth="1"/>
    <col min="8963" max="8978" width="2.5703125" hidden="1" customWidth="1"/>
    <col min="8979" max="8979" width="4" hidden="1" customWidth="1"/>
    <col min="8980" max="8983" width="2.5703125" hidden="1" customWidth="1"/>
    <col min="8984" max="8984" width="2.42578125" hidden="1" customWidth="1"/>
    <col min="8985" max="8988" width="2.5703125" hidden="1" customWidth="1"/>
    <col min="8989" max="8989" width="2.42578125" hidden="1" customWidth="1"/>
    <col min="8990" max="8993" width="2.5703125" hidden="1" customWidth="1"/>
    <col min="8994" max="8999" width="2.42578125" hidden="1" customWidth="1"/>
    <col min="9000" max="9000" width="1.5703125" hidden="1" customWidth="1"/>
    <col min="9001" max="9216" width="2.5703125" hidden="1"/>
    <col min="9217" max="9217" width="1.5703125" hidden="1" customWidth="1"/>
    <col min="9218" max="9218" width="0.85546875" hidden="1" customWidth="1"/>
    <col min="9219" max="9234" width="2.5703125" hidden="1" customWidth="1"/>
    <col min="9235" max="9235" width="4" hidden="1" customWidth="1"/>
    <col min="9236" max="9239" width="2.5703125" hidden="1" customWidth="1"/>
    <col min="9240" max="9240" width="2.42578125" hidden="1" customWidth="1"/>
    <col min="9241" max="9244" width="2.5703125" hidden="1" customWidth="1"/>
    <col min="9245" max="9245" width="2.42578125" hidden="1" customWidth="1"/>
    <col min="9246" max="9249" width="2.5703125" hidden="1" customWidth="1"/>
    <col min="9250" max="9255" width="2.42578125" hidden="1" customWidth="1"/>
    <col min="9256" max="9256" width="1.5703125" hidden="1" customWidth="1"/>
    <col min="9257" max="9472" width="2.5703125" hidden="1"/>
    <col min="9473" max="9473" width="1.5703125" hidden="1" customWidth="1"/>
    <col min="9474" max="9474" width="0.85546875" hidden="1" customWidth="1"/>
    <col min="9475" max="9490" width="2.5703125" hidden="1" customWidth="1"/>
    <col min="9491" max="9491" width="4" hidden="1" customWidth="1"/>
    <col min="9492" max="9495" width="2.5703125" hidden="1" customWidth="1"/>
    <col min="9496" max="9496" width="2.42578125" hidden="1" customWidth="1"/>
    <col min="9497" max="9500" width="2.5703125" hidden="1" customWidth="1"/>
    <col min="9501" max="9501" width="2.42578125" hidden="1" customWidth="1"/>
    <col min="9502" max="9505" width="2.5703125" hidden="1" customWidth="1"/>
    <col min="9506" max="9511" width="2.42578125" hidden="1" customWidth="1"/>
    <col min="9512" max="9512" width="1.5703125" hidden="1" customWidth="1"/>
    <col min="9513" max="9728" width="2.5703125" hidden="1"/>
    <col min="9729" max="9729" width="1.5703125" hidden="1" customWidth="1"/>
    <col min="9730" max="9730" width="0.85546875" hidden="1" customWidth="1"/>
    <col min="9731" max="9746" width="2.5703125" hidden="1" customWidth="1"/>
    <col min="9747" max="9747" width="4" hidden="1" customWidth="1"/>
    <col min="9748" max="9751" width="2.5703125" hidden="1" customWidth="1"/>
    <col min="9752" max="9752" width="2.42578125" hidden="1" customWidth="1"/>
    <col min="9753" max="9756" width="2.5703125" hidden="1" customWidth="1"/>
    <col min="9757" max="9757" width="2.42578125" hidden="1" customWidth="1"/>
    <col min="9758" max="9761" width="2.5703125" hidden="1" customWidth="1"/>
    <col min="9762" max="9767" width="2.42578125" hidden="1" customWidth="1"/>
    <col min="9768" max="9768" width="1.5703125" hidden="1" customWidth="1"/>
    <col min="9769" max="9984" width="2.5703125" hidden="1"/>
    <col min="9985" max="9985" width="1.5703125" hidden="1" customWidth="1"/>
    <col min="9986" max="9986" width="0.85546875" hidden="1" customWidth="1"/>
    <col min="9987" max="10002" width="2.5703125" hidden="1" customWidth="1"/>
    <col min="10003" max="10003" width="4" hidden="1" customWidth="1"/>
    <col min="10004" max="10007" width="2.5703125" hidden="1" customWidth="1"/>
    <col min="10008" max="10008" width="2.42578125" hidden="1" customWidth="1"/>
    <col min="10009" max="10012" width="2.5703125" hidden="1" customWidth="1"/>
    <col min="10013" max="10013" width="2.42578125" hidden="1" customWidth="1"/>
    <col min="10014" max="10017" width="2.5703125" hidden="1" customWidth="1"/>
    <col min="10018" max="10023" width="2.42578125" hidden="1" customWidth="1"/>
    <col min="10024" max="10024" width="1.5703125" hidden="1" customWidth="1"/>
    <col min="10025" max="10240" width="2.5703125" hidden="1"/>
    <col min="10241" max="10241" width="1.5703125" hidden="1" customWidth="1"/>
    <col min="10242" max="10242" width="0.85546875" hidden="1" customWidth="1"/>
    <col min="10243" max="10258" width="2.5703125" hidden="1" customWidth="1"/>
    <col min="10259" max="10259" width="4" hidden="1" customWidth="1"/>
    <col min="10260" max="10263" width="2.5703125" hidden="1" customWidth="1"/>
    <col min="10264" max="10264" width="2.42578125" hidden="1" customWidth="1"/>
    <col min="10265" max="10268" width="2.5703125" hidden="1" customWidth="1"/>
    <col min="10269" max="10269" width="2.42578125" hidden="1" customWidth="1"/>
    <col min="10270" max="10273" width="2.5703125" hidden="1" customWidth="1"/>
    <col min="10274" max="10279" width="2.42578125" hidden="1" customWidth="1"/>
    <col min="10280" max="10280" width="1.5703125" hidden="1" customWidth="1"/>
    <col min="10281" max="10496" width="2.5703125" hidden="1"/>
    <col min="10497" max="10497" width="1.5703125" hidden="1" customWidth="1"/>
    <col min="10498" max="10498" width="0.85546875" hidden="1" customWidth="1"/>
    <col min="10499" max="10514" width="2.5703125" hidden="1" customWidth="1"/>
    <col min="10515" max="10515" width="4" hidden="1" customWidth="1"/>
    <col min="10516" max="10519" width="2.5703125" hidden="1" customWidth="1"/>
    <col min="10520" max="10520" width="2.42578125" hidden="1" customWidth="1"/>
    <col min="10521" max="10524" width="2.5703125" hidden="1" customWidth="1"/>
    <col min="10525" max="10525" width="2.42578125" hidden="1" customWidth="1"/>
    <col min="10526" max="10529" width="2.5703125" hidden="1" customWidth="1"/>
    <col min="10530" max="10535" width="2.42578125" hidden="1" customWidth="1"/>
    <col min="10536" max="10536" width="1.5703125" hidden="1" customWidth="1"/>
    <col min="10537" max="10752" width="2.5703125" hidden="1"/>
    <col min="10753" max="10753" width="1.5703125" hidden="1" customWidth="1"/>
    <col min="10754" max="10754" width="0.85546875" hidden="1" customWidth="1"/>
    <col min="10755" max="10770" width="2.5703125" hidden="1" customWidth="1"/>
    <col min="10771" max="10771" width="4" hidden="1" customWidth="1"/>
    <col min="10772" max="10775" width="2.5703125" hidden="1" customWidth="1"/>
    <col min="10776" max="10776" width="2.42578125" hidden="1" customWidth="1"/>
    <col min="10777" max="10780" width="2.5703125" hidden="1" customWidth="1"/>
    <col min="10781" max="10781" width="2.42578125" hidden="1" customWidth="1"/>
    <col min="10782" max="10785" width="2.5703125" hidden="1" customWidth="1"/>
    <col min="10786" max="10791" width="2.42578125" hidden="1" customWidth="1"/>
    <col min="10792" max="10792" width="1.5703125" hidden="1" customWidth="1"/>
    <col min="10793" max="11008" width="2.5703125" hidden="1"/>
    <col min="11009" max="11009" width="1.5703125" hidden="1" customWidth="1"/>
    <col min="11010" max="11010" width="0.85546875" hidden="1" customWidth="1"/>
    <col min="11011" max="11026" width="2.5703125" hidden="1" customWidth="1"/>
    <col min="11027" max="11027" width="4" hidden="1" customWidth="1"/>
    <col min="11028" max="11031" width="2.5703125" hidden="1" customWidth="1"/>
    <col min="11032" max="11032" width="2.42578125" hidden="1" customWidth="1"/>
    <col min="11033" max="11036" width="2.5703125" hidden="1" customWidth="1"/>
    <col min="11037" max="11037" width="2.42578125" hidden="1" customWidth="1"/>
    <col min="11038" max="11041" width="2.5703125" hidden="1" customWidth="1"/>
    <col min="11042" max="11047" width="2.42578125" hidden="1" customWidth="1"/>
    <col min="11048" max="11048" width="1.5703125" hidden="1" customWidth="1"/>
    <col min="11049" max="11264" width="2.5703125" hidden="1"/>
    <col min="11265" max="11265" width="1.5703125" hidden="1" customWidth="1"/>
    <col min="11266" max="11266" width="0.85546875" hidden="1" customWidth="1"/>
    <col min="11267" max="11282" width="2.5703125" hidden="1" customWidth="1"/>
    <col min="11283" max="11283" width="4" hidden="1" customWidth="1"/>
    <col min="11284" max="11287" width="2.5703125" hidden="1" customWidth="1"/>
    <col min="11288" max="11288" width="2.42578125" hidden="1" customWidth="1"/>
    <col min="11289" max="11292" width="2.5703125" hidden="1" customWidth="1"/>
    <col min="11293" max="11293" width="2.42578125" hidden="1" customWidth="1"/>
    <col min="11294" max="11297" width="2.5703125" hidden="1" customWidth="1"/>
    <col min="11298" max="11303" width="2.42578125" hidden="1" customWidth="1"/>
    <col min="11304" max="11304" width="1.5703125" hidden="1" customWidth="1"/>
    <col min="11305" max="11520" width="2.5703125" hidden="1"/>
    <col min="11521" max="11521" width="1.5703125" hidden="1" customWidth="1"/>
    <col min="11522" max="11522" width="0.85546875" hidden="1" customWidth="1"/>
    <col min="11523" max="11538" width="2.5703125" hidden="1" customWidth="1"/>
    <col min="11539" max="11539" width="4" hidden="1" customWidth="1"/>
    <col min="11540" max="11543" width="2.5703125" hidden="1" customWidth="1"/>
    <col min="11544" max="11544" width="2.42578125" hidden="1" customWidth="1"/>
    <col min="11545" max="11548" width="2.5703125" hidden="1" customWidth="1"/>
    <col min="11549" max="11549" width="2.42578125" hidden="1" customWidth="1"/>
    <col min="11550" max="11553" width="2.5703125" hidden="1" customWidth="1"/>
    <col min="11554" max="11559" width="2.42578125" hidden="1" customWidth="1"/>
    <col min="11560" max="11560" width="1.5703125" hidden="1" customWidth="1"/>
    <col min="11561" max="11776" width="2.5703125" hidden="1"/>
    <col min="11777" max="11777" width="1.5703125" hidden="1" customWidth="1"/>
    <col min="11778" max="11778" width="0.85546875" hidden="1" customWidth="1"/>
    <col min="11779" max="11794" width="2.5703125" hidden="1" customWidth="1"/>
    <col min="11795" max="11795" width="4" hidden="1" customWidth="1"/>
    <col min="11796" max="11799" width="2.5703125" hidden="1" customWidth="1"/>
    <col min="11800" max="11800" width="2.42578125" hidden="1" customWidth="1"/>
    <col min="11801" max="11804" width="2.5703125" hidden="1" customWidth="1"/>
    <col min="11805" max="11805" width="2.42578125" hidden="1" customWidth="1"/>
    <col min="11806" max="11809" width="2.5703125" hidden="1" customWidth="1"/>
    <col min="11810" max="11815" width="2.42578125" hidden="1" customWidth="1"/>
    <col min="11816" max="11816" width="1.5703125" hidden="1" customWidth="1"/>
    <col min="11817" max="12032" width="2.5703125" hidden="1"/>
    <col min="12033" max="12033" width="1.5703125" hidden="1" customWidth="1"/>
    <col min="12034" max="12034" width="0.85546875" hidden="1" customWidth="1"/>
    <col min="12035" max="12050" width="2.5703125" hidden="1" customWidth="1"/>
    <col min="12051" max="12051" width="4" hidden="1" customWidth="1"/>
    <col min="12052" max="12055" width="2.5703125" hidden="1" customWidth="1"/>
    <col min="12056" max="12056" width="2.42578125" hidden="1" customWidth="1"/>
    <col min="12057" max="12060" width="2.5703125" hidden="1" customWidth="1"/>
    <col min="12061" max="12061" width="2.42578125" hidden="1" customWidth="1"/>
    <col min="12062" max="12065" width="2.5703125" hidden="1" customWidth="1"/>
    <col min="12066" max="12071" width="2.42578125" hidden="1" customWidth="1"/>
    <col min="12072" max="12072" width="1.5703125" hidden="1" customWidth="1"/>
    <col min="12073" max="12288" width="2.5703125" hidden="1"/>
    <col min="12289" max="12289" width="1.5703125" hidden="1" customWidth="1"/>
    <col min="12290" max="12290" width="0.85546875" hidden="1" customWidth="1"/>
    <col min="12291" max="12306" width="2.5703125" hidden="1" customWidth="1"/>
    <col min="12307" max="12307" width="4" hidden="1" customWidth="1"/>
    <col min="12308" max="12311" width="2.5703125" hidden="1" customWidth="1"/>
    <col min="12312" max="12312" width="2.42578125" hidden="1" customWidth="1"/>
    <col min="12313" max="12316" width="2.5703125" hidden="1" customWidth="1"/>
    <col min="12317" max="12317" width="2.42578125" hidden="1" customWidth="1"/>
    <col min="12318" max="12321" width="2.5703125" hidden="1" customWidth="1"/>
    <col min="12322" max="12327" width="2.42578125" hidden="1" customWidth="1"/>
    <col min="12328" max="12328" width="1.5703125" hidden="1" customWidth="1"/>
    <col min="12329" max="12544" width="2.5703125" hidden="1"/>
    <col min="12545" max="12545" width="1.5703125" hidden="1" customWidth="1"/>
    <col min="12546" max="12546" width="0.85546875" hidden="1" customWidth="1"/>
    <col min="12547" max="12562" width="2.5703125" hidden="1" customWidth="1"/>
    <col min="12563" max="12563" width="4" hidden="1" customWidth="1"/>
    <col min="12564" max="12567" width="2.5703125" hidden="1" customWidth="1"/>
    <col min="12568" max="12568" width="2.42578125" hidden="1" customWidth="1"/>
    <col min="12569" max="12572" width="2.5703125" hidden="1" customWidth="1"/>
    <col min="12573" max="12573" width="2.42578125" hidden="1" customWidth="1"/>
    <col min="12574" max="12577" width="2.5703125" hidden="1" customWidth="1"/>
    <col min="12578" max="12583" width="2.42578125" hidden="1" customWidth="1"/>
    <col min="12584" max="12584" width="1.5703125" hidden="1" customWidth="1"/>
    <col min="12585" max="12800" width="2.5703125" hidden="1"/>
    <col min="12801" max="12801" width="1.5703125" hidden="1" customWidth="1"/>
    <col min="12802" max="12802" width="0.85546875" hidden="1" customWidth="1"/>
    <col min="12803" max="12818" width="2.5703125" hidden="1" customWidth="1"/>
    <col min="12819" max="12819" width="4" hidden="1" customWidth="1"/>
    <col min="12820" max="12823" width="2.5703125" hidden="1" customWidth="1"/>
    <col min="12824" max="12824" width="2.42578125" hidden="1" customWidth="1"/>
    <col min="12825" max="12828" width="2.5703125" hidden="1" customWidth="1"/>
    <col min="12829" max="12829" width="2.42578125" hidden="1" customWidth="1"/>
    <col min="12830" max="12833" width="2.5703125" hidden="1" customWidth="1"/>
    <col min="12834" max="12839" width="2.42578125" hidden="1" customWidth="1"/>
    <col min="12840" max="12840" width="1.5703125" hidden="1" customWidth="1"/>
    <col min="12841" max="13056" width="2.5703125" hidden="1"/>
    <col min="13057" max="13057" width="1.5703125" hidden="1" customWidth="1"/>
    <col min="13058" max="13058" width="0.85546875" hidden="1" customWidth="1"/>
    <col min="13059" max="13074" width="2.5703125" hidden="1" customWidth="1"/>
    <col min="13075" max="13075" width="4" hidden="1" customWidth="1"/>
    <col min="13076" max="13079" width="2.5703125" hidden="1" customWidth="1"/>
    <col min="13080" max="13080" width="2.42578125" hidden="1" customWidth="1"/>
    <col min="13081" max="13084" width="2.5703125" hidden="1" customWidth="1"/>
    <col min="13085" max="13085" width="2.42578125" hidden="1" customWidth="1"/>
    <col min="13086" max="13089" width="2.5703125" hidden="1" customWidth="1"/>
    <col min="13090" max="13095" width="2.42578125" hidden="1" customWidth="1"/>
    <col min="13096" max="13096" width="1.5703125" hidden="1" customWidth="1"/>
    <col min="13097" max="13312" width="2.5703125" hidden="1"/>
    <col min="13313" max="13313" width="1.5703125" hidden="1" customWidth="1"/>
    <col min="13314" max="13314" width="0.85546875" hidden="1" customWidth="1"/>
    <col min="13315" max="13330" width="2.5703125" hidden="1" customWidth="1"/>
    <col min="13331" max="13331" width="4" hidden="1" customWidth="1"/>
    <col min="13332" max="13335" width="2.5703125" hidden="1" customWidth="1"/>
    <col min="13336" max="13336" width="2.42578125" hidden="1" customWidth="1"/>
    <col min="13337" max="13340" width="2.5703125" hidden="1" customWidth="1"/>
    <col min="13341" max="13341" width="2.42578125" hidden="1" customWidth="1"/>
    <col min="13342" max="13345" width="2.5703125" hidden="1" customWidth="1"/>
    <col min="13346" max="13351" width="2.42578125" hidden="1" customWidth="1"/>
    <col min="13352" max="13352" width="1.5703125" hidden="1" customWidth="1"/>
    <col min="13353" max="13568" width="2.5703125" hidden="1"/>
    <col min="13569" max="13569" width="1.5703125" hidden="1" customWidth="1"/>
    <col min="13570" max="13570" width="0.85546875" hidden="1" customWidth="1"/>
    <col min="13571" max="13586" width="2.5703125" hidden="1" customWidth="1"/>
    <col min="13587" max="13587" width="4" hidden="1" customWidth="1"/>
    <col min="13588" max="13591" width="2.5703125" hidden="1" customWidth="1"/>
    <col min="13592" max="13592" width="2.42578125" hidden="1" customWidth="1"/>
    <col min="13593" max="13596" width="2.5703125" hidden="1" customWidth="1"/>
    <col min="13597" max="13597" width="2.42578125" hidden="1" customWidth="1"/>
    <col min="13598" max="13601" width="2.5703125" hidden="1" customWidth="1"/>
    <col min="13602" max="13607" width="2.42578125" hidden="1" customWidth="1"/>
    <col min="13608" max="13608" width="1.5703125" hidden="1" customWidth="1"/>
    <col min="13609" max="13824" width="2.5703125" hidden="1"/>
    <col min="13825" max="13825" width="1.5703125" hidden="1" customWidth="1"/>
    <col min="13826" max="13826" width="0.85546875" hidden="1" customWidth="1"/>
    <col min="13827" max="13842" width="2.5703125" hidden="1" customWidth="1"/>
    <col min="13843" max="13843" width="4" hidden="1" customWidth="1"/>
    <col min="13844" max="13847" width="2.5703125" hidden="1" customWidth="1"/>
    <col min="13848" max="13848" width="2.42578125" hidden="1" customWidth="1"/>
    <col min="13849" max="13852" width="2.5703125" hidden="1" customWidth="1"/>
    <col min="13853" max="13853" width="2.42578125" hidden="1" customWidth="1"/>
    <col min="13854" max="13857" width="2.5703125" hidden="1" customWidth="1"/>
    <col min="13858" max="13863" width="2.42578125" hidden="1" customWidth="1"/>
    <col min="13864" max="13864" width="1.5703125" hidden="1" customWidth="1"/>
    <col min="13865" max="14080" width="2.5703125" hidden="1"/>
    <col min="14081" max="14081" width="1.5703125" hidden="1" customWidth="1"/>
    <col min="14082" max="14082" width="0.85546875" hidden="1" customWidth="1"/>
    <col min="14083" max="14098" width="2.5703125" hidden="1" customWidth="1"/>
    <col min="14099" max="14099" width="4" hidden="1" customWidth="1"/>
    <col min="14100" max="14103" width="2.5703125" hidden="1" customWidth="1"/>
    <col min="14104" max="14104" width="2.42578125" hidden="1" customWidth="1"/>
    <col min="14105" max="14108" width="2.5703125" hidden="1" customWidth="1"/>
    <col min="14109" max="14109" width="2.42578125" hidden="1" customWidth="1"/>
    <col min="14110" max="14113" width="2.5703125" hidden="1" customWidth="1"/>
    <col min="14114" max="14119" width="2.42578125" hidden="1" customWidth="1"/>
    <col min="14120" max="14120" width="1.5703125" hidden="1" customWidth="1"/>
    <col min="14121" max="14336" width="2.5703125" hidden="1"/>
    <col min="14337" max="14337" width="1.5703125" hidden="1" customWidth="1"/>
    <col min="14338" max="14338" width="0.85546875" hidden="1" customWidth="1"/>
    <col min="14339" max="14354" width="2.5703125" hidden="1" customWidth="1"/>
    <col min="14355" max="14355" width="4" hidden="1" customWidth="1"/>
    <col min="14356" max="14359" width="2.5703125" hidden="1" customWidth="1"/>
    <col min="14360" max="14360" width="2.42578125" hidden="1" customWidth="1"/>
    <col min="14361" max="14364" width="2.5703125" hidden="1" customWidth="1"/>
    <col min="14365" max="14365" width="2.42578125" hidden="1" customWidth="1"/>
    <col min="14366" max="14369" width="2.5703125" hidden="1" customWidth="1"/>
    <col min="14370" max="14375" width="2.42578125" hidden="1" customWidth="1"/>
    <col min="14376" max="14376" width="1.5703125" hidden="1" customWidth="1"/>
    <col min="14377" max="14592" width="2.5703125" hidden="1"/>
    <col min="14593" max="14593" width="1.5703125" hidden="1" customWidth="1"/>
    <col min="14594" max="14594" width="0.85546875" hidden="1" customWidth="1"/>
    <col min="14595" max="14610" width="2.5703125" hidden="1" customWidth="1"/>
    <col min="14611" max="14611" width="4" hidden="1" customWidth="1"/>
    <col min="14612" max="14615" width="2.5703125" hidden="1" customWidth="1"/>
    <col min="14616" max="14616" width="2.42578125" hidden="1" customWidth="1"/>
    <col min="14617" max="14620" width="2.5703125" hidden="1" customWidth="1"/>
    <col min="14621" max="14621" width="2.42578125" hidden="1" customWidth="1"/>
    <col min="14622" max="14625" width="2.5703125" hidden="1" customWidth="1"/>
    <col min="14626" max="14631" width="2.42578125" hidden="1" customWidth="1"/>
    <col min="14632" max="14632" width="1.5703125" hidden="1" customWidth="1"/>
    <col min="14633" max="14848" width="2.5703125" hidden="1"/>
    <col min="14849" max="14849" width="1.5703125" hidden="1" customWidth="1"/>
    <col min="14850" max="14850" width="0.85546875" hidden="1" customWidth="1"/>
    <col min="14851" max="14866" width="2.5703125" hidden="1" customWidth="1"/>
    <col min="14867" max="14867" width="4" hidden="1" customWidth="1"/>
    <col min="14868" max="14871" width="2.5703125" hidden="1" customWidth="1"/>
    <col min="14872" max="14872" width="2.42578125" hidden="1" customWidth="1"/>
    <col min="14873" max="14876" width="2.5703125" hidden="1" customWidth="1"/>
    <col min="14877" max="14877" width="2.42578125" hidden="1" customWidth="1"/>
    <col min="14878" max="14881" width="2.5703125" hidden="1" customWidth="1"/>
    <col min="14882" max="14887" width="2.42578125" hidden="1" customWidth="1"/>
    <col min="14888" max="14888" width="1.5703125" hidden="1" customWidth="1"/>
    <col min="14889" max="15104" width="2.5703125" hidden="1"/>
    <col min="15105" max="15105" width="1.5703125" hidden="1" customWidth="1"/>
    <col min="15106" max="15106" width="0.85546875" hidden="1" customWidth="1"/>
    <col min="15107" max="15122" width="2.5703125" hidden="1" customWidth="1"/>
    <col min="15123" max="15123" width="4" hidden="1" customWidth="1"/>
    <col min="15124" max="15127" width="2.5703125" hidden="1" customWidth="1"/>
    <col min="15128" max="15128" width="2.42578125" hidden="1" customWidth="1"/>
    <col min="15129" max="15132" width="2.5703125" hidden="1" customWidth="1"/>
    <col min="15133" max="15133" width="2.42578125" hidden="1" customWidth="1"/>
    <col min="15134" max="15137" width="2.5703125" hidden="1" customWidth="1"/>
    <col min="15138" max="15143" width="2.42578125" hidden="1" customWidth="1"/>
    <col min="15144" max="15144" width="1.5703125" hidden="1" customWidth="1"/>
    <col min="15145" max="15360" width="2.5703125" hidden="1"/>
    <col min="15361" max="15361" width="1.5703125" hidden="1" customWidth="1"/>
    <col min="15362" max="15362" width="0.85546875" hidden="1" customWidth="1"/>
    <col min="15363" max="15378" width="2.5703125" hidden="1" customWidth="1"/>
    <col min="15379" max="15379" width="4" hidden="1" customWidth="1"/>
    <col min="15380" max="15383" width="2.5703125" hidden="1" customWidth="1"/>
    <col min="15384" max="15384" width="2.42578125" hidden="1" customWidth="1"/>
    <col min="15385" max="15388" width="2.5703125" hidden="1" customWidth="1"/>
    <col min="15389" max="15389" width="2.42578125" hidden="1" customWidth="1"/>
    <col min="15390" max="15393" width="2.5703125" hidden="1" customWidth="1"/>
    <col min="15394" max="15399" width="2.42578125" hidden="1" customWidth="1"/>
    <col min="15400" max="15400" width="1.5703125" hidden="1" customWidth="1"/>
    <col min="15401" max="15616" width="2.5703125" hidden="1"/>
    <col min="15617" max="15617" width="1.5703125" hidden="1" customWidth="1"/>
    <col min="15618" max="15618" width="0.85546875" hidden="1" customWidth="1"/>
    <col min="15619" max="15634" width="2.5703125" hidden="1" customWidth="1"/>
    <col min="15635" max="15635" width="4" hidden="1" customWidth="1"/>
    <col min="15636" max="15639" width="2.5703125" hidden="1" customWidth="1"/>
    <col min="15640" max="15640" width="2.42578125" hidden="1" customWidth="1"/>
    <col min="15641" max="15644" width="2.5703125" hidden="1" customWidth="1"/>
    <col min="15645" max="15645" width="2.42578125" hidden="1" customWidth="1"/>
    <col min="15646" max="15649" width="2.5703125" hidden="1" customWidth="1"/>
    <col min="15650" max="15655" width="2.42578125" hidden="1" customWidth="1"/>
    <col min="15656" max="15656" width="1.5703125" hidden="1" customWidth="1"/>
    <col min="15657" max="15872" width="2.5703125" hidden="1"/>
    <col min="15873" max="15873" width="1.5703125" hidden="1" customWidth="1"/>
    <col min="15874" max="15874" width="0.85546875" hidden="1" customWidth="1"/>
    <col min="15875" max="15890" width="2.5703125" hidden="1" customWidth="1"/>
    <col min="15891" max="15891" width="4" hidden="1" customWidth="1"/>
    <col min="15892" max="15895" width="2.5703125" hidden="1" customWidth="1"/>
    <col min="15896" max="15896" width="2.42578125" hidden="1" customWidth="1"/>
    <col min="15897" max="15900" width="2.5703125" hidden="1" customWidth="1"/>
    <col min="15901" max="15901" width="2.42578125" hidden="1" customWidth="1"/>
    <col min="15902" max="15905" width="2.5703125" hidden="1" customWidth="1"/>
    <col min="15906" max="15911" width="2.42578125" hidden="1" customWidth="1"/>
    <col min="15912" max="15912" width="1.5703125" hidden="1" customWidth="1"/>
    <col min="15913" max="16128" width="2.5703125" hidden="1"/>
    <col min="16129" max="16129" width="1.5703125" hidden="1" customWidth="1"/>
    <col min="16130" max="16130" width="0.85546875" hidden="1" customWidth="1"/>
    <col min="16131" max="16146" width="2.5703125" hidden="1" customWidth="1"/>
    <col min="16147" max="16147" width="4" hidden="1" customWidth="1"/>
    <col min="16148" max="16151" width="2.5703125" hidden="1" customWidth="1"/>
    <col min="16152" max="16152" width="2.42578125" hidden="1" customWidth="1"/>
    <col min="16153" max="16156" width="2.5703125" hidden="1" customWidth="1"/>
    <col min="16157" max="16157" width="2.42578125" hidden="1" customWidth="1"/>
    <col min="16158" max="16161" width="2.5703125" hidden="1" customWidth="1"/>
    <col min="16162" max="16167" width="2.42578125" hidden="1" customWidth="1"/>
    <col min="16168" max="16168" width="1.5703125" hidden="1" customWidth="1"/>
    <col min="16169" max="16384" width="2.5703125" hidden="1"/>
  </cols>
  <sheetData>
    <row r="1" spans="1:98" ht="12.75" customHeight="1">
      <c r="A1" s="1624" t="s">
        <v>1581</v>
      </c>
      <c r="B1" s="1624"/>
      <c r="C1" s="1624"/>
      <c r="D1" s="1624"/>
      <c r="E1" s="1624"/>
      <c r="F1" s="1624"/>
      <c r="G1" s="1624"/>
      <c r="H1" s="1624"/>
      <c r="I1" s="1624"/>
      <c r="J1" s="1624"/>
      <c r="K1" s="1624"/>
      <c r="L1" s="1624"/>
      <c r="M1" s="1624"/>
      <c r="N1" s="1624"/>
      <c r="O1" s="1624"/>
      <c r="P1" s="1624"/>
      <c r="Q1" s="1624"/>
      <c r="R1" s="1624"/>
      <c r="S1" s="1624"/>
      <c r="T1" s="1624"/>
      <c r="U1" s="1624"/>
      <c r="V1" s="1624"/>
      <c r="W1" s="1624"/>
      <c r="X1" s="1624"/>
      <c r="Y1" s="1624"/>
      <c r="Z1" s="1624"/>
      <c r="AA1" s="1624"/>
      <c r="AB1" s="1624"/>
      <c r="AC1" s="1624"/>
      <c r="AD1" s="1624"/>
      <c r="AE1" s="1624"/>
      <c r="AF1" s="1624"/>
      <c r="AG1" s="1624"/>
      <c r="AH1" s="1624"/>
      <c r="AI1" s="1624"/>
      <c r="AJ1" s="1624"/>
      <c r="AK1" s="1624"/>
      <c r="AL1" s="1624"/>
      <c r="AM1" s="1624"/>
      <c r="AN1" s="1624"/>
      <c r="AO1" s="670"/>
      <c r="AP1" s="670"/>
      <c r="AQ1" s="670"/>
      <c r="AR1" s="670"/>
      <c r="AS1" s="670"/>
      <c r="AT1" s="670"/>
      <c r="AU1" s="670"/>
      <c r="AV1" s="670"/>
      <c r="AW1" s="670"/>
      <c r="AX1" s="670"/>
      <c r="AY1" s="670"/>
      <c r="AZ1" s="670"/>
      <c r="BA1" s="670"/>
      <c r="BB1" s="670"/>
      <c r="BC1" s="670"/>
      <c r="BD1" s="670"/>
      <c r="BE1" s="670"/>
      <c r="BF1" s="670"/>
      <c r="BG1" s="670"/>
      <c r="BH1" s="670"/>
      <c r="BI1" s="670"/>
      <c r="BJ1" s="670"/>
      <c r="BK1" s="670"/>
      <c r="BL1" s="670"/>
      <c r="BM1" s="670"/>
      <c r="BN1" s="670"/>
      <c r="BO1" s="670"/>
      <c r="BP1" s="670"/>
      <c r="BQ1" s="670"/>
      <c r="BR1" s="670"/>
      <c r="BS1" s="670"/>
      <c r="BT1" s="670"/>
      <c r="BU1" s="670"/>
      <c r="BV1" s="670"/>
      <c r="BW1" s="670"/>
      <c r="BX1" s="670"/>
      <c r="BY1" s="670"/>
      <c r="BZ1" s="670"/>
      <c r="CA1" s="670"/>
      <c r="CB1" s="670"/>
      <c r="CC1" s="670"/>
      <c r="CD1" s="670"/>
      <c r="CE1" s="670"/>
      <c r="CF1" s="670"/>
      <c r="CG1" s="670"/>
      <c r="CH1" s="670"/>
      <c r="CI1" s="670"/>
      <c r="CJ1" s="670"/>
      <c r="CK1" s="670"/>
      <c r="CL1" s="670"/>
      <c r="CM1" s="670"/>
      <c r="CN1" s="670"/>
      <c r="CO1" s="670"/>
      <c r="CP1" s="670"/>
      <c r="CQ1" s="670"/>
      <c r="CR1" s="670"/>
      <c r="CS1" s="670"/>
      <c r="CT1" s="670"/>
    </row>
    <row r="2" spans="1:98" ht="13.5" thickBot="1">
      <c r="A2" s="1625"/>
      <c r="B2" s="1625"/>
      <c r="C2" s="1625"/>
      <c r="D2" s="1625"/>
      <c r="E2" s="1625"/>
      <c r="F2" s="1625"/>
      <c r="G2" s="1625"/>
      <c r="H2" s="1625"/>
      <c r="I2" s="1625"/>
      <c r="J2" s="1625"/>
      <c r="K2" s="1625"/>
      <c r="L2" s="1625"/>
      <c r="M2" s="1625"/>
      <c r="N2" s="1625"/>
      <c r="O2" s="1625"/>
      <c r="P2" s="1625"/>
      <c r="Q2" s="1625"/>
      <c r="R2" s="1625"/>
      <c r="S2" s="1625"/>
      <c r="T2" s="1625"/>
      <c r="U2" s="1625"/>
      <c r="V2" s="1625"/>
      <c r="W2" s="1625"/>
      <c r="X2" s="1625"/>
      <c r="Y2" s="1625"/>
      <c r="Z2" s="1625"/>
      <c r="AA2" s="1625"/>
      <c r="AB2" s="1625"/>
      <c r="AC2" s="1625"/>
      <c r="AD2" s="1625"/>
      <c r="AE2" s="1625"/>
      <c r="AF2" s="1625"/>
      <c r="AG2" s="1625"/>
      <c r="AH2" s="1625"/>
      <c r="AI2" s="1625"/>
      <c r="AJ2" s="1625"/>
      <c r="AK2" s="1625"/>
      <c r="AL2" s="1625"/>
      <c r="AM2" s="1625"/>
      <c r="AN2" s="1625"/>
      <c r="AO2" s="670"/>
      <c r="AP2" s="670"/>
      <c r="AQ2" s="670"/>
      <c r="AR2" s="670"/>
      <c r="AS2" s="670"/>
      <c r="AT2" s="670"/>
      <c r="AU2" s="670"/>
      <c r="AV2" s="670"/>
      <c r="AW2" s="670"/>
      <c r="AX2" s="670"/>
      <c r="AY2" s="670"/>
      <c r="AZ2" s="670"/>
      <c r="BA2" s="670"/>
      <c r="BB2" s="670"/>
      <c r="BC2" s="670"/>
      <c r="BD2" s="670"/>
      <c r="BE2" s="670"/>
      <c r="BF2" s="670"/>
      <c r="BG2" s="670"/>
      <c r="BH2" s="670"/>
      <c r="BI2" s="670"/>
      <c r="BJ2" s="670"/>
      <c r="BK2" s="670"/>
      <c r="BL2" s="670"/>
      <c r="BM2" s="670"/>
      <c r="BN2" s="670"/>
      <c r="BO2" s="670"/>
      <c r="BP2" s="670"/>
      <c r="BQ2" s="670"/>
      <c r="BR2" s="670"/>
      <c r="BS2" s="670"/>
      <c r="BT2" s="670"/>
      <c r="BU2" s="670"/>
      <c r="BV2" s="670"/>
      <c r="BW2" s="670"/>
      <c r="BX2" s="670"/>
      <c r="BY2" s="670"/>
      <c r="BZ2" s="670"/>
      <c r="CA2" s="670"/>
      <c r="CB2" s="670"/>
      <c r="CC2" s="670"/>
      <c r="CD2" s="670"/>
      <c r="CE2" s="670"/>
      <c r="CF2" s="670"/>
      <c r="CG2" s="670"/>
      <c r="CH2" s="670"/>
      <c r="CI2" s="670"/>
      <c r="CJ2" s="670"/>
      <c r="CK2" s="670"/>
      <c r="CL2" s="670"/>
      <c r="CM2" s="670"/>
      <c r="CN2" s="670"/>
      <c r="CO2" s="670"/>
      <c r="CP2" s="670"/>
      <c r="CQ2" s="670"/>
      <c r="CR2" s="670"/>
      <c r="CS2" s="670"/>
      <c r="CT2" s="670"/>
    </row>
    <row r="3" spans="1:98" s="2" customFormat="1" ht="13.5" thickTop="1">
      <c r="B3" s="29"/>
      <c r="C3" s="167"/>
      <c r="D3" s="167"/>
      <c r="E3" s="167"/>
      <c r="F3" s="167"/>
      <c r="G3" s="167"/>
      <c r="H3" s="167"/>
      <c r="I3" s="167"/>
      <c r="J3" s="25"/>
      <c r="K3" s="25"/>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671"/>
      <c r="AP3" s="671"/>
      <c r="AQ3" s="671"/>
      <c r="AR3" s="671"/>
      <c r="AS3" s="671"/>
      <c r="AT3" s="671"/>
      <c r="AU3" s="671"/>
      <c r="AV3" s="671"/>
      <c r="AW3" s="671"/>
      <c r="AX3" s="671"/>
      <c r="AY3" s="671"/>
      <c r="AZ3" s="671"/>
      <c r="BA3" s="671"/>
      <c r="BB3" s="671"/>
      <c r="BC3" s="671"/>
      <c r="BD3" s="671"/>
      <c r="BE3" s="671"/>
      <c r="BF3" s="671"/>
      <c r="BG3" s="671"/>
      <c r="BH3" s="671"/>
      <c r="BI3" s="671"/>
      <c r="BJ3" s="671"/>
      <c r="BK3" s="671"/>
      <c r="BL3" s="671"/>
      <c r="BM3" s="671"/>
      <c r="BN3" s="671"/>
      <c r="BO3" s="671"/>
      <c r="BP3" s="671"/>
      <c r="BQ3" s="671"/>
      <c r="BR3" s="671"/>
      <c r="BS3" s="671"/>
      <c r="BT3" s="671"/>
      <c r="BU3" s="671"/>
      <c r="BV3" s="671"/>
      <c r="BW3" s="671"/>
      <c r="BX3" s="671"/>
      <c r="BY3" s="671"/>
      <c r="BZ3" s="671"/>
      <c r="CA3" s="671"/>
      <c r="CB3" s="671"/>
      <c r="CC3" s="671"/>
      <c r="CD3" s="671"/>
      <c r="CE3" s="671"/>
      <c r="CF3" s="671"/>
      <c r="CG3" s="671"/>
      <c r="CH3" s="671"/>
      <c r="CI3" s="671"/>
      <c r="CJ3" s="671"/>
      <c r="CK3" s="671"/>
      <c r="CL3" s="671"/>
      <c r="CM3" s="671"/>
      <c r="CN3" s="671"/>
      <c r="CO3" s="671"/>
      <c r="CP3" s="671"/>
      <c r="CQ3" s="671"/>
      <c r="CR3" s="671"/>
      <c r="CS3" s="671"/>
      <c r="CT3" s="671"/>
    </row>
    <row r="4" spans="1:98" ht="12.75">
      <c r="A4" s="5" t="s">
        <v>130</v>
      </c>
      <c r="AO4" s="670"/>
      <c r="AP4" s="670"/>
      <c r="AQ4" s="670"/>
      <c r="AR4" s="670"/>
      <c r="AS4" s="670"/>
      <c r="AT4" s="670"/>
      <c r="AU4" s="670"/>
      <c r="AV4" s="670"/>
      <c r="AW4" s="670"/>
      <c r="AX4" s="670"/>
      <c r="AY4" s="670"/>
      <c r="AZ4" s="670"/>
      <c r="BA4" s="670"/>
      <c r="BB4" s="670"/>
      <c r="BC4" s="670"/>
      <c r="BD4" s="670"/>
      <c r="BE4" s="670"/>
      <c r="BF4" s="670"/>
      <c r="BG4" s="670"/>
      <c r="BH4" s="670"/>
      <c r="BI4" s="670"/>
      <c r="BJ4" s="670"/>
      <c r="BK4" s="670"/>
      <c r="BL4" s="670"/>
      <c r="BM4" s="670"/>
      <c r="BN4" s="670"/>
      <c r="BO4" s="670"/>
      <c r="BP4" s="670"/>
      <c r="BQ4" s="670"/>
      <c r="BR4" s="670"/>
      <c r="BS4" s="670"/>
      <c r="BT4" s="670"/>
      <c r="BU4" s="670"/>
      <c r="BV4" s="670"/>
      <c r="BW4" s="670"/>
      <c r="BX4" s="670"/>
      <c r="BY4" s="670"/>
      <c r="BZ4" s="670"/>
      <c r="CA4" s="670"/>
      <c r="CB4" s="670"/>
      <c r="CC4" s="670"/>
      <c r="CD4" s="670"/>
      <c r="CE4" s="670"/>
      <c r="CF4" s="670"/>
      <c r="CG4" s="670"/>
      <c r="CH4" s="670"/>
      <c r="CI4" s="670"/>
      <c r="CJ4" s="670"/>
      <c r="CK4" s="670"/>
      <c r="CL4" s="670"/>
      <c r="CM4" s="670"/>
      <c r="CN4" s="670"/>
      <c r="CO4" s="670"/>
      <c r="CP4" s="670"/>
      <c r="CQ4" s="670"/>
      <c r="CR4" s="670"/>
      <c r="CS4" s="670"/>
      <c r="CT4" s="670"/>
    </row>
    <row r="5" spans="1:98" ht="12.75">
      <c r="F5" s="5"/>
      <c r="AO5" s="670"/>
      <c r="AP5" s="670"/>
      <c r="AQ5" s="670"/>
      <c r="AR5" s="670"/>
      <c r="AS5" s="670"/>
      <c r="AT5" s="670"/>
      <c r="AU5" s="670"/>
      <c r="AV5" s="670"/>
      <c r="AW5" s="670"/>
      <c r="AX5" s="670"/>
      <c r="AY5" s="670"/>
      <c r="AZ5" s="670"/>
      <c r="BA5" s="670"/>
      <c r="BB5" s="670"/>
      <c r="BC5" s="670"/>
      <c r="BD5" s="670"/>
      <c r="BE5" s="670"/>
      <c r="BF5" s="670"/>
      <c r="BG5" s="670"/>
      <c r="BH5" s="670"/>
      <c r="BI5" s="670"/>
      <c r="BJ5" s="670"/>
      <c r="BK5" s="670"/>
      <c r="BL5" s="670"/>
      <c r="BM5" s="670"/>
      <c r="BN5" s="670"/>
      <c r="BO5" s="670"/>
      <c r="BP5" s="670"/>
      <c r="BQ5" s="670"/>
      <c r="BR5" s="670"/>
      <c r="BS5" s="670"/>
      <c r="BT5" s="670"/>
      <c r="BU5" s="670"/>
      <c r="BV5" s="670"/>
      <c r="BW5" s="670"/>
      <c r="BX5" s="670"/>
      <c r="BY5" s="670"/>
      <c r="BZ5" s="670"/>
      <c r="CA5" s="670"/>
      <c r="CB5" s="670"/>
      <c r="CC5" s="670"/>
      <c r="CD5" s="670"/>
      <c r="CE5" s="670"/>
      <c r="CF5" s="670"/>
      <c r="CG5" s="670"/>
      <c r="CH5" s="670"/>
      <c r="CI5" s="670"/>
      <c r="CJ5" s="670"/>
      <c r="CK5" s="670"/>
      <c r="CL5" s="670"/>
      <c r="CM5" s="670"/>
      <c r="CN5" s="670"/>
      <c r="CO5" s="670"/>
      <c r="CP5" s="670"/>
      <c r="CQ5" s="670"/>
      <c r="CR5" s="670"/>
      <c r="CS5" s="670"/>
      <c r="CT5" s="670"/>
    </row>
    <row r="6" spans="1:98" ht="12.75">
      <c r="A6" s="5" t="s">
        <v>344</v>
      </c>
      <c r="C6" s="5" t="s">
        <v>696</v>
      </c>
      <c r="AA6" s="2"/>
      <c r="AO6" s="670"/>
      <c r="AP6" s="670"/>
      <c r="AQ6" s="670"/>
      <c r="AR6" s="670"/>
      <c r="AS6" s="670"/>
      <c r="AT6" s="670"/>
      <c r="AU6" s="670"/>
      <c r="AV6" s="670"/>
      <c r="AW6" s="670"/>
      <c r="AX6" s="670"/>
      <c r="AY6" s="670"/>
      <c r="AZ6" s="670"/>
      <c r="BA6" s="670"/>
      <c r="BB6" s="670"/>
      <c r="BC6" s="670"/>
      <c r="BD6" s="670"/>
      <c r="BE6" s="670"/>
      <c r="BF6" s="670"/>
      <c r="BG6" s="670"/>
      <c r="BH6" s="670"/>
      <c r="BI6" s="670"/>
      <c r="BJ6" s="670"/>
      <c r="BK6" s="670"/>
      <c r="BL6" s="670"/>
      <c r="BM6" s="670"/>
      <c r="BN6" s="670"/>
      <c r="BO6" s="670"/>
      <c r="BP6" s="670"/>
      <c r="BQ6" s="670"/>
      <c r="BR6" s="670"/>
      <c r="BS6" s="670"/>
      <c r="BT6" s="670"/>
      <c r="BU6" s="670"/>
      <c r="BV6" s="670"/>
      <c r="BW6" s="670"/>
      <c r="BX6" s="670"/>
      <c r="BY6" s="670"/>
      <c r="BZ6" s="670"/>
      <c r="CA6" s="670"/>
      <c r="CB6" s="670"/>
      <c r="CC6" s="670"/>
      <c r="CD6" s="670"/>
      <c r="CE6" s="670"/>
      <c r="CF6" s="670"/>
      <c r="CG6" s="670"/>
      <c r="CH6" s="670"/>
      <c r="CI6" s="670"/>
      <c r="CJ6" s="670"/>
      <c r="CK6" s="670"/>
      <c r="CL6" s="670"/>
      <c r="CM6" s="670"/>
      <c r="CN6" s="670"/>
      <c r="CO6" s="670"/>
      <c r="CP6" s="670"/>
      <c r="CQ6" s="670"/>
      <c r="CR6" s="670"/>
      <c r="CS6" s="670"/>
      <c r="CT6" s="670"/>
    </row>
    <row r="7" spans="1:98" ht="13.15" customHeight="1">
      <c r="B7" s="9"/>
      <c r="C7" s="10"/>
      <c r="D7" s="10"/>
      <c r="E7" s="10"/>
      <c r="F7" s="10"/>
      <c r="G7" s="10"/>
      <c r="H7" s="10"/>
      <c r="I7" s="10"/>
      <c r="J7" s="10"/>
      <c r="K7" s="10"/>
      <c r="L7" s="10"/>
      <c r="M7" s="10"/>
      <c r="N7" s="10"/>
      <c r="O7" s="10"/>
      <c r="P7" s="10"/>
      <c r="Q7" s="10"/>
      <c r="R7" s="10"/>
      <c r="S7" s="10"/>
      <c r="T7" s="1626" t="str">
        <f xml:space="preserve"> IF(T25=100%,'Sources and Basis Breakdown'!G2,'Sources and Basis Breakdown'!F2)</f>
        <v>30% PVC for New Const/
Rehabilitation
DDA/QCT
SITES</v>
      </c>
      <c r="U7" s="1626"/>
      <c r="V7" s="1626"/>
      <c r="W7" s="1626"/>
      <c r="X7" s="1626"/>
      <c r="Y7" s="1626" t="str">
        <f>IF(T25=100%," ",'Sources and Basis Breakdown'!G2)</f>
        <v>30% PVC for New Const/
Rehabilitation
NON-DDA/
NON-QCT SITES</v>
      </c>
      <c r="Z7" s="1626"/>
      <c r="AA7" s="1626"/>
      <c r="AB7" s="1626"/>
      <c r="AC7" s="1626"/>
      <c r="AD7" s="1626" t="str">
        <f xml:space="preserve"> IF(T25=100%, 'Sources and Basis Breakdown'!J2,'Sources and Basis Breakdown'!I2)</f>
        <v>30% PVC for Acquisition
DDA/QCT
SITES</v>
      </c>
      <c r="AE7" s="1626"/>
      <c r="AF7" s="1626"/>
      <c r="AG7" s="1626"/>
      <c r="AH7" s="1626"/>
      <c r="AI7" s="1626" t="str">
        <f>IF(T25=100%," ",'Sources and Basis Breakdown'!J2)</f>
        <v>30% PVC for Acquisition
NON-DDA/
NON-QCT SITES</v>
      </c>
      <c r="AJ7" s="1626"/>
      <c r="AK7" s="1626"/>
      <c r="AL7" s="1626"/>
      <c r="AM7" s="1626"/>
      <c r="AO7" s="670"/>
      <c r="AP7" s="670"/>
      <c r="AQ7" s="670"/>
      <c r="AR7" s="670"/>
      <c r="AS7" s="670"/>
      <c r="AT7" s="670"/>
      <c r="AU7" s="670"/>
      <c r="AV7" s="670"/>
      <c r="AW7" s="670"/>
      <c r="AX7" s="670"/>
      <c r="AY7" s="670"/>
      <c r="AZ7" s="670"/>
      <c r="BA7" s="670"/>
      <c r="BB7" s="670"/>
      <c r="BC7" s="670"/>
      <c r="BD7" s="670"/>
      <c r="BE7" s="670"/>
      <c r="BF7" s="670"/>
      <c r="BG7" s="670"/>
      <c r="BH7" s="670"/>
      <c r="BI7" s="670"/>
      <c r="BJ7" s="670"/>
      <c r="BK7" s="670"/>
      <c r="BL7" s="670"/>
      <c r="BM7" s="670"/>
      <c r="BN7" s="670"/>
      <c r="BO7" s="670"/>
      <c r="BP7" s="670"/>
      <c r="BQ7" s="670"/>
      <c r="BR7" s="670"/>
      <c r="BS7" s="670"/>
      <c r="BT7" s="670"/>
      <c r="BU7" s="670"/>
      <c r="BV7" s="670"/>
      <c r="BW7" s="670"/>
      <c r="BX7" s="670"/>
      <c r="BY7" s="670"/>
      <c r="BZ7" s="670"/>
      <c r="CA7" s="670"/>
      <c r="CB7" s="670"/>
      <c r="CC7" s="670"/>
      <c r="CD7" s="670"/>
      <c r="CE7" s="670"/>
      <c r="CF7" s="670"/>
      <c r="CG7" s="670"/>
      <c r="CH7" s="670"/>
      <c r="CI7" s="670"/>
      <c r="CJ7" s="670"/>
      <c r="CK7" s="670"/>
      <c r="CL7" s="670"/>
      <c r="CM7" s="670"/>
      <c r="CN7" s="670"/>
      <c r="CO7" s="670"/>
      <c r="CP7" s="670"/>
      <c r="CQ7" s="670"/>
      <c r="CR7" s="670"/>
      <c r="CS7" s="670"/>
      <c r="CT7" s="670"/>
    </row>
    <row r="8" spans="1:98" ht="12.75" customHeight="1">
      <c r="B8" s="208"/>
      <c r="C8" s="1"/>
      <c r="D8" s="1"/>
      <c r="E8" s="1"/>
      <c r="F8" s="1"/>
      <c r="G8" s="1"/>
      <c r="H8" s="1"/>
      <c r="I8" s="1"/>
      <c r="J8" s="1"/>
      <c r="K8" s="1"/>
      <c r="L8" s="1"/>
      <c r="M8" s="1"/>
      <c r="N8" s="1"/>
      <c r="O8" s="1"/>
      <c r="P8" s="1"/>
      <c r="Q8" s="1"/>
      <c r="R8" s="1"/>
      <c r="S8" s="1"/>
      <c r="T8" s="1626"/>
      <c r="U8" s="1626"/>
      <c r="V8" s="1626"/>
      <c r="W8" s="1626"/>
      <c r="X8" s="1626"/>
      <c r="Y8" s="1626"/>
      <c r="Z8" s="1626"/>
      <c r="AA8" s="1626"/>
      <c r="AB8" s="1626"/>
      <c r="AC8" s="1626"/>
      <c r="AD8" s="1626"/>
      <c r="AE8" s="1626"/>
      <c r="AF8" s="1626"/>
      <c r="AG8" s="1626"/>
      <c r="AH8" s="1626"/>
      <c r="AI8" s="1626"/>
      <c r="AJ8" s="1626"/>
      <c r="AK8" s="1626"/>
      <c r="AL8" s="1626"/>
      <c r="AM8" s="1626"/>
      <c r="AO8" s="670"/>
      <c r="AP8" s="670"/>
      <c r="AQ8" s="670"/>
      <c r="AR8" s="670"/>
      <c r="AS8" s="670"/>
      <c r="AT8" s="670"/>
      <c r="AU8" s="670"/>
      <c r="AV8" s="670"/>
      <c r="AW8" s="670"/>
      <c r="AX8" s="670"/>
      <c r="AY8" s="670"/>
      <c r="AZ8" s="670"/>
      <c r="BA8" s="670"/>
      <c r="BB8" s="670"/>
      <c r="BC8" s="670"/>
      <c r="BD8" s="670"/>
      <c r="BE8" s="670"/>
      <c r="BF8" s="670"/>
      <c r="BG8" s="670"/>
      <c r="BH8" s="670"/>
      <c r="BI8" s="670"/>
      <c r="BJ8" s="670"/>
      <c r="BK8" s="670"/>
      <c r="BL8" s="670"/>
      <c r="BM8" s="670"/>
      <c r="BN8" s="670"/>
      <c r="BO8" s="670"/>
      <c r="BP8" s="670"/>
      <c r="BQ8" s="670"/>
      <c r="BR8" s="670"/>
      <c r="BS8" s="670"/>
      <c r="BT8" s="670"/>
      <c r="BU8" s="670"/>
      <c r="BV8" s="670"/>
      <c r="BW8" s="670"/>
      <c r="BX8" s="670"/>
      <c r="BY8" s="670"/>
      <c r="BZ8" s="670"/>
      <c r="CA8" s="670"/>
      <c r="CB8" s="670"/>
      <c r="CC8" s="670"/>
      <c r="CD8" s="670"/>
      <c r="CE8" s="670"/>
      <c r="CF8" s="670"/>
      <c r="CG8" s="670"/>
      <c r="CH8" s="670"/>
      <c r="CI8" s="670"/>
      <c r="CJ8" s="670"/>
      <c r="CK8" s="670"/>
      <c r="CL8" s="670"/>
      <c r="CM8" s="670"/>
      <c r="CN8" s="670"/>
      <c r="CO8" s="670"/>
      <c r="CP8" s="670"/>
      <c r="CQ8" s="670"/>
      <c r="CR8" s="670"/>
      <c r="CS8" s="670"/>
      <c r="CT8" s="670"/>
    </row>
    <row r="9" spans="1:98" ht="12.75">
      <c r="B9" s="208"/>
      <c r="C9" s="1"/>
      <c r="D9" s="1"/>
      <c r="E9" s="1"/>
      <c r="F9" s="1"/>
      <c r="G9" s="1"/>
      <c r="H9" s="1"/>
      <c r="I9" s="1"/>
      <c r="J9" s="1"/>
      <c r="K9" s="1"/>
      <c r="L9" s="1"/>
      <c r="M9" s="1"/>
      <c r="N9" s="1"/>
      <c r="O9" s="1"/>
      <c r="P9" s="1"/>
      <c r="Q9" s="1"/>
      <c r="R9" s="1"/>
      <c r="S9" s="1"/>
      <c r="T9" s="1626"/>
      <c r="U9" s="1626"/>
      <c r="V9" s="1626"/>
      <c r="W9" s="1626"/>
      <c r="X9" s="1626"/>
      <c r="Y9" s="1626"/>
      <c r="Z9" s="1626"/>
      <c r="AA9" s="1626"/>
      <c r="AB9" s="1626"/>
      <c r="AC9" s="1626"/>
      <c r="AD9" s="1626"/>
      <c r="AE9" s="1626"/>
      <c r="AF9" s="1626"/>
      <c r="AG9" s="1626"/>
      <c r="AH9" s="1626"/>
      <c r="AI9" s="1626"/>
      <c r="AJ9" s="1626"/>
      <c r="AK9" s="1626"/>
      <c r="AL9" s="1626"/>
      <c r="AM9" s="1626"/>
      <c r="AO9" s="670"/>
      <c r="AP9" s="670"/>
      <c r="AQ9" s="670"/>
      <c r="AR9" s="670"/>
      <c r="AS9" s="670"/>
      <c r="AT9" s="670"/>
      <c r="AU9" s="670"/>
      <c r="AV9" s="670"/>
      <c r="AW9" s="670"/>
      <c r="AX9" s="670"/>
      <c r="AY9" s="670"/>
      <c r="AZ9" s="670"/>
      <c r="BA9" s="670"/>
      <c r="BB9" s="670"/>
      <c r="BC9" s="670"/>
      <c r="BD9" s="670"/>
      <c r="BE9" s="670"/>
      <c r="BF9" s="670"/>
      <c r="BG9" s="670"/>
      <c r="BH9" s="670"/>
      <c r="BI9" s="670"/>
      <c r="BJ9" s="670"/>
      <c r="BK9" s="670"/>
      <c r="BL9" s="670"/>
      <c r="BM9" s="670"/>
      <c r="BN9" s="670"/>
      <c r="BO9" s="670"/>
      <c r="BP9" s="670"/>
      <c r="BQ9" s="670"/>
      <c r="BR9" s="670"/>
      <c r="BS9" s="670"/>
      <c r="BT9" s="670"/>
      <c r="BU9" s="670"/>
      <c r="BV9" s="670"/>
      <c r="BW9" s="670"/>
      <c r="BX9" s="670"/>
      <c r="BY9" s="670"/>
      <c r="BZ9" s="670"/>
      <c r="CA9" s="670"/>
      <c r="CB9" s="670"/>
      <c r="CC9" s="670"/>
      <c r="CD9" s="670"/>
      <c r="CE9" s="670"/>
      <c r="CF9" s="670"/>
      <c r="CG9" s="670"/>
      <c r="CH9" s="670"/>
      <c r="CI9" s="670"/>
      <c r="CJ9" s="670"/>
      <c r="CK9" s="670"/>
      <c r="CL9" s="670"/>
      <c r="CM9" s="670"/>
      <c r="CN9" s="670"/>
      <c r="CO9" s="670"/>
      <c r="CP9" s="670"/>
      <c r="CQ9" s="670"/>
      <c r="CR9" s="670"/>
      <c r="CS9" s="670"/>
      <c r="CT9" s="670"/>
    </row>
    <row r="10" spans="1:98" ht="41.45" customHeight="1">
      <c r="B10" s="157"/>
      <c r="C10" s="158"/>
      <c r="D10" s="158"/>
      <c r="E10" s="158"/>
      <c r="F10" s="158"/>
      <c r="G10" s="158"/>
      <c r="H10" s="158"/>
      <c r="I10" s="158"/>
      <c r="J10" s="158"/>
      <c r="K10" s="158"/>
      <c r="L10" s="158"/>
      <c r="M10" s="158"/>
      <c r="N10" s="158"/>
      <c r="O10" s="158"/>
      <c r="P10" s="158"/>
      <c r="Q10" s="158"/>
      <c r="R10" s="158"/>
      <c r="S10" s="158"/>
      <c r="T10" s="1626"/>
      <c r="U10" s="1626"/>
      <c r="V10" s="1626"/>
      <c r="W10" s="1626"/>
      <c r="X10" s="1626"/>
      <c r="Y10" s="1626"/>
      <c r="Z10" s="1626"/>
      <c r="AA10" s="1626"/>
      <c r="AB10" s="1626"/>
      <c r="AC10" s="1626"/>
      <c r="AD10" s="1626"/>
      <c r="AE10" s="1626"/>
      <c r="AF10" s="1626"/>
      <c r="AG10" s="1626"/>
      <c r="AH10" s="1626"/>
      <c r="AI10" s="1626"/>
      <c r="AJ10" s="1626"/>
      <c r="AK10" s="1626"/>
      <c r="AL10" s="1626"/>
      <c r="AM10" s="1626"/>
      <c r="AO10" s="670"/>
      <c r="AP10" s="670"/>
      <c r="AQ10" s="670"/>
      <c r="AR10" s="670"/>
      <c r="AS10" s="670"/>
      <c r="AT10" s="670"/>
      <c r="AU10" s="670"/>
      <c r="AV10" s="670"/>
      <c r="AW10" s="670"/>
      <c r="AX10" s="670"/>
      <c r="AY10" s="670"/>
      <c r="AZ10" s="670"/>
      <c r="BA10" s="670"/>
      <c r="BB10" s="670"/>
      <c r="BC10" s="670"/>
      <c r="BD10" s="670"/>
      <c r="BE10" s="670"/>
      <c r="BF10" s="670"/>
      <c r="BG10" s="670"/>
      <c r="BH10" s="670"/>
      <c r="BI10" s="670"/>
      <c r="BJ10" s="670"/>
      <c r="BK10" s="670"/>
      <c r="BL10" s="670"/>
      <c r="BM10" s="670"/>
      <c r="BN10" s="670"/>
      <c r="BO10" s="670"/>
      <c r="BP10" s="670"/>
      <c r="BQ10" s="670"/>
      <c r="BR10" s="670"/>
      <c r="BS10" s="670"/>
      <c r="BT10" s="670"/>
      <c r="BU10" s="670"/>
      <c r="BV10" s="670"/>
      <c r="BW10" s="670"/>
      <c r="BX10" s="670"/>
      <c r="BY10" s="670"/>
      <c r="BZ10" s="670"/>
      <c r="CA10" s="670"/>
      <c r="CB10" s="670"/>
      <c r="CC10" s="670"/>
      <c r="CD10" s="670"/>
      <c r="CE10" s="670"/>
      <c r="CF10" s="670"/>
      <c r="CG10" s="670"/>
      <c r="CH10" s="670"/>
      <c r="CI10" s="670"/>
      <c r="CJ10" s="670"/>
      <c r="CK10" s="670"/>
      <c r="CL10" s="670"/>
      <c r="CM10" s="670"/>
      <c r="CN10" s="670"/>
      <c r="CO10" s="670"/>
      <c r="CP10" s="670"/>
      <c r="CQ10" s="670"/>
      <c r="CR10" s="670"/>
      <c r="CS10" s="670"/>
      <c r="CT10" s="670"/>
    </row>
    <row r="11" spans="1:98" ht="12.75">
      <c r="B11" s="1627" t="s">
        <v>419</v>
      </c>
      <c r="C11" s="1628"/>
      <c r="D11" s="1628"/>
      <c r="E11" s="1628"/>
      <c r="F11" s="1628"/>
      <c r="G11" s="1628"/>
      <c r="H11" s="1628"/>
      <c r="I11" s="1628"/>
      <c r="J11" s="1628"/>
      <c r="K11" s="1628"/>
      <c r="L11" s="1628"/>
      <c r="M11" s="1628"/>
      <c r="N11" s="1628"/>
      <c r="O11" s="1628"/>
      <c r="P11" s="1628"/>
      <c r="Q11" s="1628"/>
      <c r="R11" s="1628"/>
      <c r="S11" s="1629"/>
      <c r="T11" s="1618">
        <f>IF(AND('Sources and Basis Breakdown'!E107&gt;0, Application!R183="Yes"),0, IF(AND('Sources and Basis Breakdown'!F107=0,Application!R183="No"),'Sources and Basis Breakdown'!E107,'Sources and Basis Breakdown'!F107))</f>
        <v>42286813.500520393</v>
      </c>
      <c r="U11" s="1619"/>
      <c r="V11" s="1619"/>
      <c r="W11" s="1619"/>
      <c r="X11" s="1619"/>
      <c r="Y11" s="1620">
        <f>IF(AND('Sources and Basis Breakdown'!E107&gt;0,Application!R183="Yes"),0,IF(AND('Sources and Basis Breakdown'!G107=0,Application!R183="No"),0,'Sources and Basis Breakdown'!G107))</f>
        <v>0</v>
      </c>
      <c r="Z11" s="1621"/>
      <c r="AA11" s="1621"/>
      <c r="AB11" s="1621"/>
      <c r="AC11" s="1621"/>
      <c r="AD11" s="1622">
        <f>IF(AND('Sources and Basis Breakdown'!E107&gt;0,Application!R183="Yes"),0,IF(AND('Sources and Basis Breakdown'!I107=0,Application!R183="No"),'Sources and Basis Breakdown'!H107,'Sources and Basis Breakdown'!I107))</f>
        <v>0</v>
      </c>
      <c r="AE11" s="1623"/>
      <c r="AF11" s="1623"/>
      <c r="AG11" s="1623"/>
      <c r="AH11" s="1623"/>
      <c r="AI11" s="1622">
        <f>IF(AND('Sources and Basis Breakdown'!E107&gt;0,Application!R183="Yes"),0,IF(AND('Sources and Basis Breakdown'!J107=0,Application!R183="No"),0,'Sources and Basis Breakdown'!J107))</f>
        <v>0</v>
      </c>
      <c r="AJ11" s="1623"/>
      <c r="AK11" s="1623"/>
      <c r="AL11" s="1623"/>
      <c r="AM11" s="1623"/>
      <c r="AO11" s="670"/>
      <c r="AP11" s="670"/>
      <c r="AQ11" s="670"/>
      <c r="AR11" s="670"/>
      <c r="AS11" s="670"/>
      <c r="AT11" s="670"/>
      <c r="AU11" s="670"/>
      <c r="AV11" s="670"/>
      <c r="AW11" s="670"/>
      <c r="AX11" s="670"/>
      <c r="AY11" s="670"/>
      <c r="AZ11" s="670"/>
      <c r="BA11" s="670"/>
      <c r="BB11" s="670"/>
      <c r="BC11" s="670"/>
      <c r="BD11" s="670"/>
      <c r="BE11" s="670"/>
      <c r="BF11" s="670"/>
      <c r="BG11" s="670"/>
      <c r="BH11" s="670"/>
      <c r="BI11" s="670"/>
      <c r="BJ11" s="670"/>
      <c r="BK11" s="670"/>
      <c r="BL11" s="670"/>
      <c r="BM11" s="670"/>
      <c r="BN11" s="670"/>
      <c r="BO11" s="670"/>
      <c r="BP11" s="670"/>
      <c r="BQ11" s="670"/>
      <c r="BR11" s="670"/>
      <c r="BS11" s="670"/>
      <c r="BT11" s="670"/>
      <c r="BU11" s="670"/>
      <c r="BV11" s="670"/>
      <c r="BW11" s="670"/>
      <c r="BX11" s="670"/>
      <c r="BY11" s="670"/>
      <c r="BZ11" s="670"/>
      <c r="CA11" s="670"/>
      <c r="CB11" s="670"/>
      <c r="CC11" s="670"/>
      <c r="CD11" s="670"/>
      <c r="CE11" s="670"/>
      <c r="CF11" s="670"/>
      <c r="CG11" s="670"/>
      <c r="CH11" s="670"/>
      <c r="CI11" s="670"/>
      <c r="CJ11" s="670"/>
      <c r="CK11" s="670"/>
      <c r="CL11" s="670"/>
      <c r="CM11" s="670"/>
      <c r="CN11" s="670"/>
      <c r="CO11" s="670"/>
      <c r="CP11" s="670"/>
      <c r="CQ11" s="670"/>
      <c r="CR11" s="670"/>
      <c r="CS11" s="670"/>
      <c r="CT11" s="670"/>
    </row>
    <row r="12" spans="1:98" ht="12.75">
      <c r="B12" s="1630" t="s">
        <v>572</v>
      </c>
      <c r="C12" s="1631"/>
      <c r="D12" s="1631"/>
      <c r="E12" s="1631"/>
      <c r="F12" s="1631"/>
      <c r="G12" s="1631"/>
      <c r="H12" s="1631"/>
      <c r="I12" s="1631"/>
      <c r="J12" s="1631"/>
      <c r="K12" s="1631"/>
      <c r="L12" s="1631"/>
      <c r="M12" s="1631"/>
      <c r="N12" s="1631"/>
      <c r="O12" s="1631"/>
      <c r="P12" s="1631"/>
      <c r="Q12" s="1631"/>
      <c r="R12" s="1631"/>
      <c r="S12" s="1632"/>
      <c r="T12" s="1635"/>
      <c r="U12" s="1636"/>
      <c r="V12" s="1636"/>
      <c r="W12" s="1636"/>
      <c r="X12" s="1637"/>
      <c r="Y12" s="1635"/>
      <c r="Z12" s="1636"/>
      <c r="AA12" s="1636"/>
      <c r="AB12" s="1636"/>
      <c r="AC12" s="1637"/>
      <c r="AD12" s="1635"/>
      <c r="AE12" s="1636"/>
      <c r="AF12" s="1636"/>
      <c r="AG12" s="1636"/>
      <c r="AH12" s="1637"/>
      <c r="AI12" s="1635"/>
      <c r="AJ12" s="1636"/>
      <c r="AK12" s="1636"/>
      <c r="AL12" s="1636"/>
      <c r="AM12" s="1637"/>
      <c r="AO12" s="670"/>
      <c r="AP12" s="670"/>
      <c r="AQ12" s="670"/>
      <c r="AR12" s="670"/>
      <c r="AS12" s="670"/>
      <c r="AT12" s="670"/>
      <c r="AU12" s="670"/>
      <c r="AV12" s="670"/>
      <c r="AW12" s="670"/>
      <c r="AX12" s="670"/>
      <c r="AY12" s="670"/>
      <c r="AZ12" s="670"/>
      <c r="BA12" s="670"/>
      <c r="BB12" s="670"/>
      <c r="BC12" s="670"/>
      <c r="BD12" s="670"/>
      <c r="BE12" s="670"/>
      <c r="BF12" s="670"/>
      <c r="BG12" s="670"/>
      <c r="BH12" s="670"/>
      <c r="BI12" s="670"/>
      <c r="BJ12" s="670"/>
      <c r="BK12" s="670"/>
      <c r="BL12" s="670"/>
      <c r="BM12" s="670"/>
      <c r="BN12" s="670"/>
      <c r="BO12" s="670"/>
      <c r="BP12" s="670"/>
      <c r="BQ12" s="670"/>
      <c r="BR12" s="670"/>
      <c r="BS12" s="670"/>
      <c r="BT12" s="670"/>
      <c r="BU12" s="670"/>
      <c r="BV12" s="670"/>
      <c r="BW12" s="670"/>
      <c r="BX12" s="670"/>
      <c r="BY12" s="670"/>
      <c r="BZ12" s="670"/>
      <c r="CA12" s="670"/>
      <c r="CB12" s="670"/>
      <c r="CC12" s="670"/>
      <c r="CD12" s="670"/>
      <c r="CE12" s="670"/>
      <c r="CF12" s="670"/>
      <c r="CG12" s="670"/>
      <c r="CH12" s="670"/>
      <c r="CI12" s="670"/>
      <c r="CJ12" s="670"/>
      <c r="CK12" s="670"/>
      <c r="CL12" s="670"/>
      <c r="CM12" s="670"/>
      <c r="CN12" s="670"/>
      <c r="CO12" s="670"/>
      <c r="CP12" s="670"/>
      <c r="CQ12" s="670"/>
      <c r="CR12" s="670"/>
      <c r="CS12" s="670"/>
      <c r="CT12" s="670"/>
    </row>
    <row r="13" spans="1:98" ht="12.75">
      <c r="B13" s="737"/>
      <c r="C13" s="1633" t="s">
        <v>573</v>
      </c>
      <c r="D13" s="1633"/>
      <c r="E13" s="1633"/>
      <c r="F13" s="1633"/>
      <c r="G13" s="1633"/>
      <c r="H13" s="1633"/>
      <c r="I13" s="1633"/>
      <c r="J13" s="1633"/>
      <c r="K13" s="1633"/>
      <c r="L13" s="1633"/>
      <c r="M13" s="1633"/>
      <c r="N13" s="1633"/>
      <c r="O13" s="1633"/>
      <c r="P13" s="1633"/>
      <c r="Q13" s="1633"/>
      <c r="R13" s="1633"/>
      <c r="S13" s="1634"/>
      <c r="T13" s="1638"/>
      <c r="U13" s="1639"/>
      <c r="V13" s="1639"/>
      <c r="W13" s="1639"/>
      <c r="X13" s="1639"/>
      <c r="Y13" s="1638"/>
      <c r="Z13" s="1639"/>
      <c r="AA13" s="1639"/>
      <c r="AB13" s="1639"/>
      <c r="AC13" s="1639"/>
      <c r="AD13" s="1639"/>
      <c r="AE13" s="1639"/>
      <c r="AF13" s="1639"/>
      <c r="AG13" s="1639"/>
      <c r="AH13" s="1639"/>
      <c r="AI13" s="1639"/>
      <c r="AJ13" s="1639"/>
      <c r="AK13" s="1639"/>
      <c r="AL13" s="1639"/>
      <c r="AM13" s="1639"/>
      <c r="AO13" s="670"/>
      <c r="AP13" s="670"/>
      <c r="AQ13" s="670"/>
      <c r="AR13" s="670"/>
      <c r="AS13" s="670"/>
      <c r="AT13" s="670"/>
      <c r="AU13" s="670"/>
      <c r="AV13" s="670"/>
      <c r="AW13" s="670"/>
      <c r="AX13" s="670"/>
      <c r="AY13" s="670"/>
      <c r="AZ13" s="670"/>
      <c r="BA13" s="670"/>
      <c r="BB13" s="670"/>
      <c r="BC13" s="670"/>
      <c r="BD13" s="670"/>
      <c r="BE13" s="670"/>
      <c r="BF13" s="670"/>
      <c r="BG13" s="670"/>
      <c r="BH13" s="670"/>
      <c r="BI13" s="670"/>
      <c r="BJ13" s="670"/>
      <c r="BK13" s="670"/>
      <c r="BL13" s="670"/>
      <c r="BM13" s="670"/>
      <c r="BN13" s="670"/>
      <c r="BO13" s="670"/>
      <c r="BP13" s="670"/>
      <c r="BQ13" s="670"/>
      <c r="BR13" s="670"/>
      <c r="BS13" s="670"/>
      <c r="BT13" s="670"/>
      <c r="BU13" s="670"/>
      <c r="BV13" s="670"/>
      <c r="BW13" s="670"/>
      <c r="BX13" s="670"/>
      <c r="BY13" s="670"/>
      <c r="BZ13" s="670"/>
      <c r="CA13" s="670"/>
      <c r="CB13" s="670"/>
      <c r="CC13" s="670"/>
      <c r="CD13" s="670"/>
      <c r="CE13" s="670"/>
      <c r="CF13" s="670"/>
      <c r="CG13" s="670"/>
      <c r="CH13" s="670"/>
      <c r="CI13" s="670"/>
      <c r="CJ13" s="670"/>
      <c r="CK13" s="670"/>
      <c r="CL13" s="670"/>
      <c r="CM13" s="670"/>
      <c r="CN13" s="670"/>
      <c r="CO13" s="670"/>
      <c r="CP13" s="670"/>
      <c r="CQ13" s="670"/>
      <c r="CR13" s="670"/>
      <c r="CS13" s="670"/>
      <c r="CT13" s="670"/>
    </row>
    <row r="14" spans="1:98" ht="12.75">
      <c r="B14" s="737"/>
      <c r="C14" s="1633" t="s">
        <v>574</v>
      </c>
      <c r="D14" s="1633"/>
      <c r="E14" s="1633"/>
      <c r="F14" s="1633"/>
      <c r="G14" s="1633"/>
      <c r="H14" s="1633"/>
      <c r="I14" s="1633"/>
      <c r="J14" s="1633"/>
      <c r="K14" s="1633"/>
      <c r="L14" s="1633"/>
      <c r="M14" s="1633"/>
      <c r="N14" s="1633"/>
      <c r="O14" s="1633"/>
      <c r="P14" s="1633"/>
      <c r="Q14" s="1633"/>
      <c r="R14" s="1633"/>
      <c r="S14" s="1634"/>
      <c r="T14" s="1213"/>
      <c r="U14" s="1303"/>
      <c r="V14" s="1303"/>
      <c r="W14" s="1303"/>
      <c r="X14" s="1303"/>
      <c r="Y14" s="1213"/>
      <c r="Z14" s="1303"/>
      <c r="AA14" s="1303"/>
      <c r="AB14" s="1303"/>
      <c r="AC14" s="1303"/>
      <c r="AD14" s="1303"/>
      <c r="AE14" s="1303"/>
      <c r="AF14" s="1303"/>
      <c r="AG14" s="1303"/>
      <c r="AH14" s="1303"/>
      <c r="AI14" s="1303"/>
      <c r="AJ14" s="1303"/>
      <c r="AK14" s="1303"/>
      <c r="AL14" s="1303"/>
      <c r="AM14" s="1303"/>
      <c r="AO14" s="670"/>
      <c r="AP14" s="670"/>
      <c r="AQ14" s="670"/>
      <c r="AR14" s="670"/>
      <c r="AS14" s="670"/>
      <c r="AT14" s="670"/>
      <c r="AU14" s="670"/>
      <c r="AV14" s="670"/>
      <c r="AW14" s="670"/>
      <c r="AX14" s="670"/>
      <c r="AY14" s="670"/>
      <c r="AZ14" s="670"/>
      <c r="BA14" s="670"/>
      <c r="BB14" s="670"/>
      <c r="BC14" s="670"/>
      <c r="BD14" s="670"/>
      <c r="BE14" s="670"/>
      <c r="BF14" s="670"/>
      <c r="BG14" s="670"/>
      <c r="BH14" s="670"/>
      <c r="BI14" s="670"/>
      <c r="BJ14" s="670"/>
      <c r="BK14" s="670"/>
      <c r="BL14" s="670"/>
      <c r="BM14" s="670"/>
      <c r="BN14" s="670"/>
      <c r="BO14" s="670"/>
      <c r="BP14" s="670"/>
      <c r="BQ14" s="670"/>
      <c r="BR14" s="670"/>
      <c r="BS14" s="670"/>
      <c r="BT14" s="670"/>
      <c r="BU14" s="670"/>
      <c r="BV14" s="670"/>
      <c r="BW14" s="670"/>
      <c r="BX14" s="670"/>
      <c r="BY14" s="670"/>
      <c r="BZ14" s="670"/>
      <c r="CA14" s="670"/>
      <c r="CB14" s="670"/>
      <c r="CC14" s="670"/>
      <c r="CD14" s="670"/>
      <c r="CE14" s="670"/>
      <c r="CF14" s="670"/>
      <c r="CG14" s="670"/>
      <c r="CH14" s="670"/>
      <c r="CI14" s="670"/>
      <c r="CJ14" s="670"/>
      <c r="CK14" s="670"/>
      <c r="CL14" s="670"/>
      <c r="CM14" s="670"/>
      <c r="CN14" s="670"/>
      <c r="CO14" s="670"/>
      <c r="CP14" s="670"/>
      <c r="CQ14" s="670"/>
      <c r="CR14" s="670"/>
      <c r="CS14" s="670"/>
      <c r="CT14" s="670"/>
    </row>
    <row r="15" spans="1:98" ht="12.75">
      <c r="B15" s="737"/>
      <c r="C15" s="1633" t="s">
        <v>575</v>
      </c>
      <c r="D15" s="1633"/>
      <c r="E15" s="1633"/>
      <c r="F15" s="1633"/>
      <c r="G15" s="1633"/>
      <c r="H15" s="1633"/>
      <c r="I15" s="1633"/>
      <c r="J15" s="1633"/>
      <c r="K15" s="1633"/>
      <c r="L15" s="1633"/>
      <c r="M15" s="1633"/>
      <c r="N15" s="1633"/>
      <c r="O15" s="1633"/>
      <c r="P15" s="1633"/>
      <c r="Q15" s="1633"/>
      <c r="R15" s="1633"/>
      <c r="S15" s="1634"/>
      <c r="T15" s="1213"/>
      <c r="U15" s="1303"/>
      <c r="V15" s="1303"/>
      <c r="W15" s="1303"/>
      <c r="X15" s="1303"/>
      <c r="Y15" s="1213"/>
      <c r="Z15" s="1303"/>
      <c r="AA15" s="1303"/>
      <c r="AB15" s="1303"/>
      <c r="AC15" s="1303"/>
      <c r="AD15" s="1303"/>
      <c r="AE15" s="1303"/>
      <c r="AF15" s="1303"/>
      <c r="AG15" s="1303"/>
      <c r="AH15" s="1303"/>
      <c r="AI15" s="1303"/>
      <c r="AJ15" s="1303"/>
      <c r="AK15" s="1303"/>
      <c r="AL15" s="1303"/>
      <c r="AM15" s="1303"/>
      <c r="AO15" s="670"/>
      <c r="AP15" s="670"/>
      <c r="AQ15" s="670"/>
      <c r="AR15" s="670"/>
      <c r="AS15" s="670"/>
      <c r="AT15" s="670"/>
      <c r="AU15" s="670"/>
      <c r="AV15" s="670"/>
      <c r="AW15" s="670"/>
      <c r="AX15" s="670"/>
      <c r="AY15" s="670"/>
      <c r="AZ15" s="670"/>
      <c r="BA15" s="670"/>
      <c r="BB15" s="670"/>
      <c r="BC15" s="670"/>
      <c r="BD15" s="670"/>
      <c r="BE15" s="670"/>
      <c r="BF15" s="670"/>
      <c r="BG15" s="670"/>
      <c r="BH15" s="670"/>
      <c r="BI15" s="670"/>
      <c r="BJ15" s="670"/>
      <c r="BK15" s="670"/>
      <c r="BL15" s="670"/>
      <c r="BM15" s="670"/>
      <c r="BN15" s="670"/>
      <c r="BO15" s="670"/>
      <c r="BP15" s="670"/>
      <c r="BQ15" s="670"/>
      <c r="BR15" s="670"/>
      <c r="BS15" s="670"/>
      <c r="BT15" s="670"/>
      <c r="BU15" s="670"/>
      <c r="BV15" s="670"/>
      <c r="BW15" s="670"/>
      <c r="BX15" s="670"/>
      <c r="BY15" s="670"/>
      <c r="BZ15" s="670"/>
      <c r="CA15" s="670"/>
      <c r="CB15" s="670"/>
      <c r="CC15" s="670"/>
      <c r="CD15" s="670"/>
      <c r="CE15" s="670"/>
      <c r="CF15" s="670"/>
      <c r="CG15" s="670"/>
      <c r="CH15" s="670"/>
      <c r="CI15" s="670"/>
      <c r="CJ15" s="670"/>
      <c r="CK15" s="670"/>
      <c r="CL15" s="670"/>
      <c r="CM15" s="670"/>
      <c r="CN15" s="670"/>
      <c r="CO15" s="670"/>
      <c r="CP15" s="670"/>
      <c r="CQ15" s="670"/>
      <c r="CR15" s="670"/>
      <c r="CS15" s="670"/>
      <c r="CT15" s="670"/>
    </row>
    <row r="16" spans="1:98" ht="12.75">
      <c r="B16" s="737"/>
      <c r="C16" s="1633" t="s">
        <v>920</v>
      </c>
      <c r="D16" s="1633"/>
      <c r="E16" s="1633"/>
      <c r="F16" s="1633"/>
      <c r="G16" s="1633"/>
      <c r="H16" s="1633"/>
      <c r="I16" s="1633"/>
      <c r="J16" s="1633"/>
      <c r="K16" s="1633"/>
      <c r="L16" s="1633"/>
      <c r="M16" s="1633"/>
      <c r="N16" s="1633"/>
      <c r="O16" s="1633"/>
      <c r="P16" s="1633"/>
      <c r="Q16" s="1633"/>
      <c r="R16" s="1633"/>
      <c r="S16" s="1634"/>
      <c r="T16" s="1213"/>
      <c r="U16" s="1303"/>
      <c r="V16" s="1303"/>
      <c r="W16" s="1303"/>
      <c r="X16" s="1303"/>
      <c r="Y16" s="1213"/>
      <c r="Z16" s="1303"/>
      <c r="AA16" s="1303"/>
      <c r="AB16" s="1303"/>
      <c r="AC16" s="1303"/>
      <c r="AD16" s="1303"/>
      <c r="AE16" s="1303"/>
      <c r="AF16" s="1303"/>
      <c r="AG16" s="1303"/>
      <c r="AH16" s="1303"/>
      <c r="AI16" s="1303"/>
      <c r="AJ16" s="1303"/>
      <c r="AK16" s="1303"/>
      <c r="AL16" s="1303"/>
      <c r="AM16" s="1303"/>
      <c r="AO16" s="670"/>
      <c r="AP16" s="670"/>
      <c r="AQ16" s="670"/>
      <c r="AR16" s="670"/>
      <c r="AS16" s="670"/>
      <c r="AT16" s="670"/>
      <c r="AU16" s="670"/>
      <c r="AV16" s="670"/>
      <c r="AW16" s="670"/>
      <c r="AX16" s="670"/>
      <c r="AY16" s="670"/>
      <c r="AZ16" s="670"/>
      <c r="BA16" s="670"/>
      <c r="BB16" s="670"/>
      <c r="BC16" s="670"/>
      <c r="BD16" s="670"/>
      <c r="BE16" s="670"/>
      <c r="BF16" s="670"/>
      <c r="BG16" s="670"/>
      <c r="BH16" s="670"/>
      <c r="BI16" s="670"/>
      <c r="BJ16" s="670"/>
      <c r="BK16" s="670"/>
      <c r="BL16" s="670"/>
      <c r="BM16" s="670"/>
      <c r="BN16" s="670"/>
      <c r="BO16" s="670"/>
      <c r="BP16" s="670"/>
      <c r="BQ16" s="670"/>
      <c r="BR16" s="670"/>
      <c r="BS16" s="670"/>
      <c r="BT16" s="670"/>
      <c r="BU16" s="670"/>
      <c r="BV16" s="670"/>
      <c r="BW16" s="670"/>
      <c r="BX16" s="670"/>
      <c r="BY16" s="670"/>
      <c r="BZ16" s="670"/>
      <c r="CA16" s="670"/>
      <c r="CB16" s="670"/>
      <c r="CC16" s="670"/>
      <c r="CD16" s="670"/>
      <c r="CE16" s="670"/>
      <c r="CF16" s="670"/>
      <c r="CG16" s="670"/>
      <c r="CH16" s="670"/>
      <c r="CI16" s="670"/>
      <c r="CJ16" s="670"/>
      <c r="CK16" s="670"/>
      <c r="CL16" s="670"/>
      <c r="CM16" s="670"/>
      <c r="CN16" s="670"/>
      <c r="CO16" s="670"/>
      <c r="CP16" s="670"/>
      <c r="CQ16" s="670"/>
      <c r="CR16" s="670"/>
      <c r="CS16" s="670"/>
      <c r="CT16" s="670"/>
    </row>
    <row r="17" spans="1:98" ht="12.75">
      <c r="B17" s="737"/>
      <c r="C17" s="1633" t="s">
        <v>576</v>
      </c>
      <c r="D17" s="1633"/>
      <c r="E17" s="1633"/>
      <c r="F17" s="1633"/>
      <c r="G17" s="1633"/>
      <c r="H17" s="1633"/>
      <c r="I17" s="1633"/>
      <c r="J17" s="1633"/>
      <c r="K17" s="1633"/>
      <c r="L17" s="1633"/>
      <c r="M17" s="1633"/>
      <c r="N17" s="1633"/>
      <c r="O17" s="1633"/>
      <c r="P17" s="1633"/>
      <c r="Q17" s="1633"/>
      <c r="R17" s="1633"/>
      <c r="S17" s="1634"/>
      <c r="T17" s="1213"/>
      <c r="U17" s="1303"/>
      <c r="V17" s="1303"/>
      <c r="W17" s="1303"/>
      <c r="X17" s="1303"/>
      <c r="Y17" s="1213"/>
      <c r="Z17" s="1303"/>
      <c r="AA17" s="1303"/>
      <c r="AB17" s="1303"/>
      <c r="AC17" s="1303"/>
      <c r="AD17" s="1303"/>
      <c r="AE17" s="1303"/>
      <c r="AF17" s="1303"/>
      <c r="AG17" s="1303"/>
      <c r="AH17" s="1303"/>
      <c r="AI17" s="1303"/>
      <c r="AJ17" s="1303"/>
      <c r="AK17" s="1303"/>
      <c r="AL17" s="1303"/>
      <c r="AM17" s="1303"/>
      <c r="AO17" s="670"/>
      <c r="AP17" s="670"/>
      <c r="AQ17" s="670"/>
      <c r="AR17" s="670"/>
      <c r="AS17" s="670"/>
      <c r="AT17" s="670"/>
      <c r="AU17" s="670"/>
      <c r="AV17" s="670"/>
      <c r="AW17" s="670"/>
      <c r="AX17" s="670"/>
      <c r="AY17" s="670"/>
      <c r="AZ17" s="670"/>
      <c r="BA17" s="670"/>
      <c r="BB17" s="670"/>
      <c r="BC17" s="670"/>
      <c r="BD17" s="670"/>
      <c r="BE17" s="670"/>
      <c r="BF17" s="670"/>
      <c r="BG17" s="670"/>
      <c r="BH17" s="670"/>
      <c r="BI17" s="670"/>
      <c r="BJ17" s="670"/>
      <c r="BK17" s="670"/>
      <c r="BL17" s="670"/>
      <c r="BM17" s="670"/>
      <c r="BN17" s="670"/>
      <c r="BO17" s="670"/>
      <c r="BP17" s="670"/>
      <c r="BQ17" s="670"/>
      <c r="BR17" s="670"/>
      <c r="BS17" s="670"/>
      <c r="BT17" s="670"/>
      <c r="BU17" s="670"/>
      <c r="BV17" s="670"/>
      <c r="BW17" s="670"/>
      <c r="BX17" s="670"/>
      <c r="BY17" s="670"/>
      <c r="BZ17" s="670"/>
      <c r="CA17" s="670"/>
      <c r="CB17" s="670"/>
      <c r="CC17" s="670"/>
      <c r="CD17" s="670"/>
      <c r="CE17" s="670"/>
      <c r="CF17" s="670"/>
      <c r="CG17" s="670"/>
      <c r="CH17" s="670"/>
      <c r="CI17" s="670"/>
      <c r="CJ17" s="670"/>
      <c r="CK17" s="670"/>
      <c r="CL17" s="670"/>
      <c r="CM17" s="670"/>
      <c r="CN17" s="670"/>
      <c r="CO17" s="670"/>
      <c r="CP17" s="670"/>
      <c r="CQ17" s="670"/>
      <c r="CR17" s="670"/>
      <c r="CS17" s="670"/>
      <c r="CT17" s="670"/>
    </row>
    <row r="18" spans="1:98" ht="12.75">
      <c r="B18" s="739"/>
      <c r="C18" s="1633" t="s">
        <v>1250</v>
      </c>
      <c r="D18" s="1633"/>
      <c r="E18" s="1633"/>
      <c r="F18" s="1633"/>
      <c r="G18" s="1633"/>
      <c r="H18" s="1633"/>
      <c r="I18" s="1633"/>
      <c r="J18" s="1633"/>
      <c r="K18" s="1633"/>
      <c r="L18" s="1633"/>
      <c r="M18" s="1633"/>
      <c r="N18" s="1633"/>
      <c r="O18" s="1633"/>
      <c r="P18" s="1633"/>
      <c r="Q18" s="1633"/>
      <c r="R18" s="1633"/>
      <c r="S18" s="1634"/>
      <c r="T18" s="1213"/>
      <c r="U18" s="1303"/>
      <c r="V18" s="1303"/>
      <c r="W18" s="1303"/>
      <c r="X18" s="1303"/>
      <c r="Y18" s="1213"/>
      <c r="Z18" s="1303"/>
      <c r="AA18" s="1303"/>
      <c r="AB18" s="1303"/>
      <c r="AC18" s="1303"/>
      <c r="AD18" s="1303"/>
      <c r="AE18" s="1303"/>
      <c r="AF18" s="1303"/>
      <c r="AG18" s="1303"/>
      <c r="AH18" s="1303"/>
      <c r="AI18" s="1303"/>
      <c r="AJ18" s="1303"/>
      <c r="AK18" s="1303"/>
      <c r="AL18" s="1303"/>
      <c r="AM18" s="1303"/>
      <c r="AO18" s="670"/>
      <c r="AP18" s="670"/>
      <c r="AQ18" s="670"/>
      <c r="AR18" s="670"/>
      <c r="AS18" s="670"/>
      <c r="AT18" s="670"/>
      <c r="AU18" s="670"/>
      <c r="AV18" s="670"/>
      <c r="AW18" s="670"/>
      <c r="AX18" s="670"/>
      <c r="AY18" s="670"/>
      <c r="AZ18" s="670"/>
      <c r="BA18" s="670"/>
      <c r="BB18" s="670"/>
      <c r="BC18" s="670"/>
      <c r="BD18" s="670"/>
      <c r="BE18" s="670"/>
      <c r="BF18" s="670"/>
      <c r="BG18" s="670"/>
      <c r="BH18" s="670"/>
      <c r="BI18" s="670"/>
      <c r="BJ18" s="670"/>
      <c r="BK18" s="670"/>
      <c r="BL18" s="670"/>
      <c r="BM18" s="670"/>
      <c r="BN18" s="670"/>
      <c r="BO18" s="670"/>
      <c r="BP18" s="670"/>
      <c r="BQ18" s="670"/>
      <c r="BR18" s="670"/>
      <c r="BS18" s="670"/>
      <c r="BT18" s="670"/>
      <c r="BU18" s="670"/>
      <c r="BV18" s="670"/>
      <c r="BW18" s="670"/>
      <c r="BX18" s="670"/>
      <c r="BY18" s="670"/>
      <c r="BZ18" s="670"/>
      <c r="CA18" s="670"/>
      <c r="CB18" s="670"/>
      <c r="CC18" s="670"/>
      <c r="CD18" s="670"/>
      <c r="CE18" s="670"/>
      <c r="CF18" s="670"/>
      <c r="CG18" s="670"/>
      <c r="CH18" s="670"/>
      <c r="CI18" s="670"/>
      <c r="CJ18" s="670"/>
      <c r="CK18" s="670"/>
      <c r="CL18" s="670"/>
      <c r="CM18" s="670"/>
      <c r="CN18" s="670"/>
      <c r="CO18" s="670"/>
      <c r="CP18" s="670"/>
      <c r="CQ18" s="670"/>
      <c r="CR18" s="670"/>
      <c r="CS18" s="670"/>
      <c r="CT18" s="670"/>
    </row>
    <row r="19" spans="1:98" ht="12.75">
      <c r="B19" s="738"/>
      <c r="C19" s="1646" t="s">
        <v>1110</v>
      </c>
      <c r="D19" s="1646"/>
      <c r="E19" s="1646"/>
      <c r="F19" s="1646"/>
      <c r="G19" s="1646"/>
      <c r="H19" s="1646"/>
      <c r="I19" s="1646"/>
      <c r="J19" s="1646"/>
      <c r="K19" s="1646"/>
      <c r="L19" s="1646"/>
      <c r="M19" s="1646"/>
      <c r="N19" s="1646"/>
      <c r="O19" s="1646"/>
      <c r="P19" s="1646"/>
      <c r="Q19" s="1646"/>
      <c r="R19" s="1646"/>
      <c r="S19" s="1647"/>
      <c r="T19" s="1213"/>
      <c r="U19" s="1303"/>
      <c r="V19" s="1303"/>
      <c r="W19" s="1303"/>
      <c r="X19" s="1303"/>
      <c r="Y19" s="1213"/>
      <c r="Z19" s="1303"/>
      <c r="AA19" s="1303"/>
      <c r="AB19" s="1303"/>
      <c r="AC19" s="1303"/>
      <c r="AD19" s="1303"/>
      <c r="AE19" s="1303"/>
      <c r="AF19" s="1303"/>
      <c r="AG19" s="1303"/>
      <c r="AH19" s="1303"/>
      <c r="AI19" s="1303"/>
      <c r="AJ19" s="1303"/>
      <c r="AK19" s="1303"/>
      <c r="AL19" s="1303"/>
      <c r="AM19" s="1303"/>
      <c r="AO19" s="670"/>
      <c r="AP19" s="670"/>
      <c r="AQ19" s="670"/>
      <c r="AR19" s="670"/>
      <c r="AS19" s="670"/>
      <c r="AT19" s="670"/>
      <c r="AU19" s="670"/>
      <c r="AV19" s="670"/>
      <c r="AW19" s="670"/>
      <c r="AX19" s="670"/>
      <c r="AY19" s="670"/>
      <c r="AZ19" s="670"/>
      <c r="BA19" s="670"/>
      <c r="BB19" s="670"/>
      <c r="BC19" s="670"/>
      <c r="BD19" s="670"/>
      <c r="BE19" s="670"/>
      <c r="BF19" s="670"/>
      <c r="BG19" s="670"/>
      <c r="BH19" s="670"/>
      <c r="BI19" s="670"/>
      <c r="BJ19" s="670"/>
      <c r="BK19" s="670"/>
      <c r="BL19" s="670"/>
      <c r="BM19" s="670"/>
      <c r="BN19" s="670"/>
      <c r="BO19" s="670"/>
      <c r="BP19" s="670"/>
      <c r="BQ19" s="670"/>
      <c r="BR19" s="670"/>
      <c r="BS19" s="670"/>
      <c r="BT19" s="670"/>
      <c r="BU19" s="670"/>
      <c r="BV19" s="670"/>
      <c r="BW19" s="670"/>
      <c r="BX19" s="670"/>
      <c r="BY19" s="670"/>
      <c r="BZ19" s="670"/>
      <c r="CA19" s="670"/>
      <c r="CB19" s="670"/>
      <c r="CC19" s="670"/>
      <c r="CD19" s="670"/>
      <c r="CE19" s="670"/>
      <c r="CF19" s="670"/>
      <c r="CG19" s="670"/>
      <c r="CH19" s="670"/>
      <c r="CI19" s="670"/>
      <c r="CJ19" s="670"/>
      <c r="CK19" s="670"/>
      <c r="CL19" s="670"/>
      <c r="CM19" s="670"/>
      <c r="CN19" s="670"/>
      <c r="CO19" s="670"/>
      <c r="CP19" s="670"/>
      <c r="CQ19" s="670"/>
      <c r="CR19" s="670"/>
      <c r="CS19" s="670"/>
      <c r="CT19" s="670"/>
    </row>
    <row r="20" spans="1:98" ht="12.75">
      <c r="B20" s="1627" t="s">
        <v>577</v>
      </c>
      <c r="C20" s="1628"/>
      <c r="D20" s="1628"/>
      <c r="E20" s="1628"/>
      <c r="F20" s="1628"/>
      <c r="G20" s="1628"/>
      <c r="H20" s="1628"/>
      <c r="I20" s="1628"/>
      <c r="J20" s="1628"/>
      <c r="K20" s="1628"/>
      <c r="L20" s="1628"/>
      <c r="M20" s="1628"/>
      <c r="N20" s="1628"/>
      <c r="O20" s="1628"/>
      <c r="P20" s="1628"/>
      <c r="Q20" s="1628"/>
      <c r="R20" s="1628"/>
      <c r="S20" s="1629"/>
      <c r="T20" s="1655">
        <f>SUM(T13:X19)</f>
        <v>0</v>
      </c>
      <c r="U20" s="1656"/>
      <c r="V20" s="1656"/>
      <c r="W20" s="1656"/>
      <c r="X20" s="1656"/>
      <c r="Y20" s="1655">
        <f>SUM(Y13:AC19)</f>
        <v>0</v>
      </c>
      <c r="Z20" s="1656"/>
      <c r="AA20" s="1656"/>
      <c r="AB20" s="1656"/>
      <c r="AC20" s="1656"/>
      <c r="AD20" s="1656">
        <f>SUM(AD13:AH19)</f>
        <v>0</v>
      </c>
      <c r="AE20" s="1656"/>
      <c r="AF20" s="1656"/>
      <c r="AG20" s="1656"/>
      <c r="AH20" s="1656"/>
      <c r="AI20" s="1656">
        <f>SUM(AI13:AM19)</f>
        <v>0</v>
      </c>
      <c r="AJ20" s="1656"/>
      <c r="AK20" s="1656"/>
      <c r="AL20" s="1656"/>
      <c r="AM20" s="1656"/>
      <c r="AO20" s="670"/>
      <c r="AP20" s="670"/>
      <c r="AQ20" s="670"/>
      <c r="AR20" s="670"/>
      <c r="AS20" s="670"/>
      <c r="AT20" s="670"/>
      <c r="AU20" s="670"/>
      <c r="AV20" s="670"/>
      <c r="AW20" s="670"/>
      <c r="AX20" s="670"/>
      <c r="AY20" s="670"/>
      <c r="AZ20" s="670"/>
      <c r="BA20" s="670"/>
      <c r="BB20" s="670"/>
      <c r="BC20" s="670"/>
      <c r="BD20" s="670"/>
      <c r="BE20" s="670"/>
      <c r="BF20" s="670"/>
      <c r="BG20" s="670"/>
      <c r="BH20" s="670"/>
      <c r="BI20" s="670"/>
      <c r="BJ20" s="670"/>
      <c r="BK20" s="670"/>
      <c r="BL20" s="670"/>
      <c r="BM20" s="670"/>
      <c r="BN20" s="670"/>
      <c r="BO20" s="670"/>
      <c r="BP20" s="670"/>
      <c r="BQ20" s="670"/>
      <c r="BR20" s="670"/>
      <c r="BS20" s="670"/>
      <c r="BT20" s="670"/>
      <c r="BU20" s="670"/>
      <c r="BV20" s="670"/>
      <c r="BW20" s="670"/>
      <c r="BX20" s="670"/>
      <c r="BY20" s="670"/>
      <c r="BZ20" s="670"/>
      <c r="CA20" s="670"/>
      <c r="CB20" s="670"/>
      <c r="CC20" s="670"/>
      <c r="CD20" s="670"/>
      <c r="CE20" s="670"/>
      <c r="CF20" s="670"/>
      <c r="CG20" s="670"/>
      <c r="CH20" s="670"/>
      <c r="CI20" s="670"/>
      <c r="CJ20" s="670"/>
      <c r="CK20" s="670"/>
      <c r="CL20" s="670"/>
      <c r="CM20" s="670"/>
      <c r="CN20" s="670"/>
      <c r="CO20" s="670"/>
      <c r="CP20" s="670"/>
      <c r="CQ20" s="670"/>
      <c r="CR20" s="670"/>
      <c r="CS20" s="670"/>
      <c r="CT20" s="670"/>
    </row>
    <row r="21" spans="1:98" ht="12.75">
      <c r="B21" s="1627" t="s">
        <v>578</v>
      </c>
      <c r="C21" s="1628"/>
      <c r="D21" s="1628"/>
      <c r="E21" s="1628"/>
      <c r="F21" s="1628"/>
      <c r="G21" s="1628"/>
      <c r="H21" s="1628"/>
      <c r="I21" s="1628"/>
      <c r="J21" s="1628"/>
      <c r="K21" s="1628"/>
      <c r="L21" s="1628"/>
      <c r="M21" s="1628"/>
      <c r="N21" s="1628"/>
      <c r="O21" s="1628"/>
      <c r="P21" s="1628"/>
      <c r="Q21" s="1628"/>
      <c r="R21" s="1628"/>
      <c r="S21" s="1629"/>
      <c r="T21" s="1213"/>
      <c r="U21" s="1303"/>
      <c r="V21" s="1303"/>
      <c r="W21" s="1303"/>
      <c r="X21" s="1303"/>
      <c r="Y21" s="1213"/>
      <c r="Z21" s="1303"/>
      <c r="AA21" s="1303"/>
      <c r="AB21" s="1303"/>
      <c r="AC21" s="1303"/>
      <c r="AD21" s="1303"/>
      <c r="AE21" s="1303"/>
      <c r="AF21" s="1303"/>
      <c r="AG21" s="1303"/>
      <c r="AH21" s="1303"/>
      <c r="AI21" s="1303"/>
      <c r="AJ21" s="1303"/>
      <c r="AK21" s="1303"/>
      <c r="AL21" s="1303"/>
      <c r="AM21" s="1303"/>
      <c r="AO21" s="670"/>
      <c r="AP21" s="670"/>
      <c r="AQ21" s="670"/>
      <c r="AR21" s="670"/>
      <c r="AS21" s="670"/>
      <c r="AT21" s="670"/>
      <c r="AU21" s="670"/>
      <c r="AV21" s="670"/>
      <c r="AW21" s="670"/>
      <c r="AX21" s="670"/>
      <c r="AY21" s="670"/>
      <c r="AZ21" s="670"/>
      <c r="BA21" s="670"/>
      <c r="BB21" s="670"/>
      <c r="BC21" s="670"/>
      <c r="BD21" s="670"/>
      <c r="BE21" s="670"/>
      <c r="BF21" s="670"/>
      <c r="BG21" s="670"/>
      <c r="BH21" s="670"/>
      <c r="BI21" s="670"/>
      <c r="BJ21" s="670"/>
      <c r="BK21" s="670"/>
      <c r="BL21" s="670"/>
      <c r="BM21" s="670"/>
      <c r="BN21" s="670"/>
      <c r="BO21" s="670"/>
      <c r="BP21" s="670"/>
      <c r="BQ21" s="670"/>
      <c r="BR21" s="670"/>
      <c r="BS21" s="670"/>
      <c r="BT21" s="670"/>
      <c r="BU21" s="670"/>
      <c r="BV21" s="670"/>
      <c r="BW21" s="670"/>
      <c r="BX21" s="670"/>
      <c r="BY21" s="670"/>
      <c r="BZ21" s="670"/>
      <c r="CA21" s="670"/>
      <c r="CB21" s="670"/>
      <c r="CC21" s="670"/>
      <c r="CD21" s="670"/>
      <c r="CE21" s="670"/>
      <c r="CF21" s="670"/>
      <c r="CG21" s="670"/>
      <c r="CH21" s="670"/>
      <c r="CI21" s="670"/>
      <c r="CJ21" s="670"/>
      <c r="CK21" s="670"/>
      <c r="CL21" s="670"/>
      <c r="CM21" s="670"/>
      <c r="CN21" s="670"/>
      <c r="CO21" s="670"/>
      <c r="CP21" s="670"/>
      <c r="CQ21" s="670"/>
      <c r="CR21" s="670"/>
      <c r="CS21" s="670"/>
      <c r="CT21" s="670"/>
    </row>
    <row r="22" spans="1:98" ht="12.75">
      <c r="B22" s="1627" t="s">
        <v>579</v>
      </c>
      <c r="C22" s="1628"/>
      <c r="D22" s="1628"/>
      <c r="E22" s="1628"/>
      <c r="F22" s="1628"/>
      <c r="G22" s="1628"/>
      <c r="H22" s="1628"/>
      <c r="I22" s="1628"/>
      <c r="J22" s="1628"/>
      <c r="K22" s="1628"/>
      <c r="L22" s="1628"/>
      <c r="M22" s="1628"/>
      <c r="N22" s="1628"/>
      <c r="O22" s="1628"/>
      <c r="P22" s="1628"/>
      <c r="Q22" s="1628"/>
      <c r="R22" s="1628"/>
      <c r="S22" s="1629"/>
      <c r="T22" s="1657">
        <f>(T20+T21)*-1</f>
        <v>0</v>
      </c>
      <c r="U22" s="1658"/>
      <c r="V22" s="1658"/>
      <c r="W22" s="1658"/>
      <c r="X22" s="1658"/>
      <c r="Y22" s="1657">
        <f>(Y20+Y21)*-1</f>
        <v>0</v>
      </c>
      <c r="Z22" s="1658"/>
      <c r="AA22" s="1658"/>
      <c r="AB22" s="1658"/>
      <c r="AC22" s="1658"/>
      <c r="AD22" s="1657">
        <f>(AD20+AD21)*-1</f>
        <v>0</v>
      </c>
      <c r="AE22" s="1658"/>
      <c r="AF22" s="1658"/>
      <c r="AG22" s="1658"/>
      <c r="AH22" s="1658"/>
      <c r="AI22" s="1657">
        <f>(AI20+AI21)*-1</f>
        <v>0</v>
      </c>
      <c r="AJ22" s="1658"/>
      <c r="AK22" s="1658"/>
      <c r="AL22" s="1658"/>
      <c r="AM22" s="1658"/>
      <c r="AO22" s="670"/>
      <c r="AP22" s="670"/>
      <c r="AQ22" s="670"/>
      <c r="AR22" s="670"/>
      <c r="AS22" s="670"/>
      <c r="AT22" s="670"/>
      <c r="AU22" s="670"/>
      <c r="AV22" s="670"/>
      <c r="AW22" s="670"/>
      <c r="AX22" s="670"/>
      <c r="AY22" s="670"/>
      <c r="AZ22" s="670"/>
      <c r="BA22" s="670"/>
      <c r="BB22" s="670"/>
      <c r="BC22" s="670"/>
      <c r="BD22" s="670"/>
      <c r="BE22" s="670"/>
      <c r="BF22" s="670"/>
      <c r="BG22" s="670"/>
      <c r="BH22" s="670"/>
      <c r="BI22" s="670"/>
      <c r="BJ22" s="670"/>
      <c r="BK22" s="670"/>
      <c r="BL22" s="670"/>
      <c r="BM22" s="670"/>
      <c r="BN22" s="670"/>
      <c r="BO22" s="670"/>
      <c r="BP22" s="670"/>
      <c r="BQ22" s="670"/>
      <c r="BR22" s="670"/>
      <c r="BS22" s="670"/>
      <c r="BT22" s="670"/>
      <c r="BU22" s="670"/>
      <c r="BV22" s="670"/>
      <c r="BW22" s="670"/>
      <c r="BX22" s="670"/>
      <c r="BY22" s="670"/>
      <c r="BZ22" s="670"/>
      <c r="CA22" s="670"/>
      <c r="CB22" s="670"/>
      <c r="CC22" s="670"/>
      <c r="CD22" s="670"/>
      <c r="CE22" s="670"/>
      <c r="CF22" s="670"/>
      <c r="CG22" s="670"/>
      <c r="CH22" s="670"/>
      <c r="CI22" s="670"/>
      <c r="CJ22" s="670"/>
      <c r="CK22" s="670"/>
      <c r="CL22" s="670"/>
      <c r="CM22" s="670"/>
      <c r="CN22" s="670"/>
      <c r="CO22" s="670"/>
      <c r="CP22" s="670"/>
      <c r="CQ22" s="670"/>
      <c r="CR22" s="670"/>
      <c r="CS22" s="670"/>
      <c r="CT22" s="670"/>
    </row>
    <row r="23" spans="1:98" ht="12.75">
      <c r="A23" s="2"/>
      <c r="B23" s="1640" t="s">
        <v>580</v>
      </c>
      <c r="C23" s="1641"/>
      <c r="D23" s="1641"/>
      <c r="E23" s="1641"/>
      <c r="F23" s="1641"/>
      <c r="G23" s="1641"/>
      <c r="H23" s="1641"/>
      <c r="I23" s="1641"/>
      <c r="J23" s="1641"/>
      <c r="K23" s="1641"/>
      <c r="L23" s="1641"/>
      <c r="M23" s="1641"/>
      <c r="N23" s="1641"/>
      <c r="O23" s="1641"/>
      <c r="P23" s="1641"/>
      <c r="Q23" s="1641"/>
      <c r="R23" s="1641"/>
      <c r="S23" s="1642"/>
      <c r="T23" s="1655">
        <f>T11+T22</f>
        <v>42286813.500520393</v>
      </c>
      <c r="U23" s="1656"/>
      <c r="V23" s="1656"/>
      <c r="W23" s="1656"/>
      <c r="X23" s="1656"/>
      <c r="Y23" s="1655">
        <f>Y11+Y22</f>
        <v>0</v>
      </c>
      <c r="Z23" s="1656"/>
      <c r="AA23" s="1656"/>
      <c r="AB23" s="1656"/>
      <c r="AC23" s="1656"/>
      <c r="AD23" s="1655">
        <f>AD11+AD22</f>
        <v>0</v>
      </c>
      <c r="AE23" s="1656"/>
      <c r="AF23" s="1656"/>
      <c r="AG23" s="1656"/>
      <c r="AH23" s="1656"/>
      <c r="AI23" s="1655">
        <f>AI11+AI22</f>
        <v>0</v>
      </c>
      <c r="AJ23" s="1656"/>
      <c r="AK23" s="1656"/>
      <c r="AL23" s="1656"/>
      <c r="AM23" s="1656"/>
      <c r="AO23" s="670"/>
      <c r="AP23" s="670"/>
      <c r="AQ23" s="670"/>
      <c r="AR23" s="670"/>
      <c r="AS23" s="670"/>
      <c r="AT23" s="670"/>
      <c r="AU23" s="670"/>
      <c r="AV23" s="670"/>
      <c r="AW23" s="670"/>
      <c r="AX23" s="670"/>
      <c r="AY23" s="670"/>
      <c r="AZ23" s="670"/>
      <c r="BA23" s="670"/>
      <c r="BB23" s="670"/>
      <c r="BC23" s="670"/>
      <c r="BD23" s="670"/>
      <c r="BE23" s="670"/>
      <c r="BF23" s="670"/>
      <c r="BG23" s="670"/>
      <c r="BH23" s="670"/>
      <c r="BI23" s="670"/>
      <c r="BJ23" s="670"/>
      <c r="BK23" s="670"/>
      <c r="BL23" s="670"/>
      <c r="BM23" s="670"/>
      <c r="BN23" s="670"/>
      <c r="BO23" s="670"/>
      <c r="BP23" s="670"/>
      <c r="BQ23" s="670"/>
      <c r="BR23" s="670"/>
      <c r="BS23" s="670"/>
      <c r="BT23" s="670"/>
      <c r="BU23" s="670"/>
      <c r="BV23" s="670"/>
      <c r="BW23" s="670"/>
      <c r="BX23" s="670"/>
      <c r="BY23" s="670"/>
      <c r="BZ23" s="670"/>
      <c r="CA23" s="670"/>
      <c r="CB23" s="670"/>
      <c r="CC23" s="670"/>
      <c r="CD23" s="670"/>
      <c r="CE23" s="670"/>
      <c r="CF23" s="670"/>
      <c r="CG23" s="670"/>
      <c r="CH23" s="670"/>
      <c r="CI23" s="670"/>
      <c r="CJ23" s="670"/>
      <c r="CK23" s="670"/>
      <c r="CL23" s="670"/>
      <c r="CM23" s="670"/>
      <c r="CN23" s="670"/>
      <c r="CO23" s="670"/>
      <c r="CP23" s="670"/>
      <c r="CQ23" s="670"/>
      <c r="CR23" s="670"/>
      <c r="CS23" s="670"/>
      <c r="CT23" s="670"/>
    </row>
    <row r="24" spans="1:98" ht="12.75">
      <c r="B24" s="1627" t="s">
        <v>1111</v>
      </c>
      <c r="C24" s="1628"/>
      <c r="D24" s="1628"/>
      <c r="E24" s="1628"/>
      <c r="F24" s="1628"/>
      <c r="G24" s="1628"/>
      <c r="H24" s="1628"/>
      <c r="I24" s="1628"/>
      <c r="J24" s="1628"/>
      <c r="K24" s="1628"/>
      <c r="L24" s="1628"/>
      <c r="M24" s="1628"/>
      <c r="N24" s="1628"/>
      <c r="O24" s="1628"/>
      <c r="P24" s="1628"/>
      <c r="Q24" s="1628"/>
      <c r="R24" s="1628"/>
      <c r="S24" s="1629"/>
      <c r="T24" s="1653">
        <f>Application!AD994</f>
        <v>54089550</v>
      </c>
      <c r="U24" s="1654"/>
      <c r="V24" s="1654"/>
      <c r="W24" s="1654"/>
      <c r="X24" s="1654"/>
      <c r="Y24" s="1654"/>
      <c r="Z24" s="1654"/>
      <c r="AA24" s="1654"/>
      <c r="AB24" s="1654"/>
      <c r="AC24" s="1654"/>
      <c r="AD24" s="1654"/>
      <c r="AE24" s="1654"/>
      <c r="AF24" s="1654"/>
      <c r="AG24" s="1654"/>
      <c r="AH24" s="1654"/>
      <c r="AI24" s="1654"/>
      <c r="AJ24" s="1654"/>
      <c r="AK24" s="1654"/>
      <c r="AL24" s="1654"/>
      <c r="AM24" s="1655"/>
      <c r="AO24" s="670"/>
      <c r="AP24" s="670"/>
      <c r="AQ24" s="670"/>
      <c r="AR24" s="670"/>
      <c r="AS24" s="670"/>
      <c r="AT24" s="670"/>
      <c r="AU24" s="670"/>
      <c r="AV24" s="670"/>
      <c r="AW24" s="670"/>
      <c r="AX24" s="670"/>
      <c r="AY24" s="670"/>
      <c r="AZ24" s="670"/>
      <c r="BA24" s="670"/>
      <c r="BB24" s="670"/>
      <c r="BC24" s="670"/>
      <c r="BD24" s="670"/>
      <c r="BE24" s="670"/>
      <c r="BF24" s="670"/>
      <c r="BG24" s="670"/>
      <c r="BH24" s="670"/>
      <c r="BI24" s="670"/>
      <c r="BJ24" s="670"/>
      <c r="BK24" s="670"/>
      <c r="BL24" s="670"/>
      <c r="BM24" s="670"/>
      <c r="BN24" s="670"/>
      <c r="BO24" s="670"/>
      <c r="BP24" s="670"/>
      <c r="BQ24" s="670"/>
      <c r="BR24" s="670"/>
      <c r="BS24" s="670"/>
      <c r="BT24" s="670"/>
      <c r="BU24" s="670"/>
      <c r="BV24" s="670"/>
      <c r="BW24" s="670"/>
      <c r="BX24" s="670"/>
      <c r="BY24" s="670"/>
      <c r="BZ24" s="670"/>
      <c r="CA24" s="670"/>
      <c r="CB24" s="670"/>
      <c r="CC24" s="670"/>
      <c r="CD24" s="670"/>
      <c r="CE24" s="670"/>
      <c r="CF24" s="670"/>
      <c r="CG24" s="670"/>
      <c r="CH24" s="670"/>
      <c r="CI24" s="670"/>
      <c r="CJ24" s="670"/>
      <c r="CK24" s="670"/>
      <c r="CL24" s="670"/>
      <c r="CM24" s="670"/>
      <c r="CN24" s="670"/>
      <c r="CO24" s="670"/>
      <c r="CP24" s="670"/>
      <c r="CQ24" s="670"/>
      <c r="CR24" s="670"/>
      <c r="CS24" s="670"/>
      <c r="CT24" s="670"/>
    </row>
    <row r="25" spans="1:98" ht="12.75">
      <c r="B25" s="1648" t="s">
        <v>1562</v>
      </c>
      <c r="C25" s="1649"/>
      <c r="D25" s="1649"/>
      <c r="E25" s="1649"/>
      <c r="F25" s="1649"/>
      <c r="G25" s="1649"/>
      <c r="H25" s="1649"/>
      <c r="I25" s="1649"/>
      <c r="J25" s="1649"/>
      <c r="K25" s="1649"/>
      <c r="L25" s="1649"/>
      <c r="M25" s="1649"/>
      <c r="N25" s="1649"/>
      <c r="O25" s="1649"/>
      <c r="P25" s="1649"/>
      <c r="Q25" s="1649"/>
      <c r="R25" s="1649"/>
      <c r="S25" s="1650"/>
      <c r="T25" s="1643">
        <f>IF(OR(Application!T196="yes",Application!T195="yes"),1.3,1)</f>
        <v>1.3</v>
      </c>
      <c r="U25" s="1644"/>
      <c r="V25" s="1644"/>
      <c r="W25" s="1644"/>
      <c r="X25" s="1644"/>
      <c r="Y25" s="1643">
        <v>1</v>
      </c>
      <c r="Z25" s="1644"/>
      <c r="AA25" s="1644"/>
      <c r="AB25" s="1644"/>
      <c r="AC25" s="1644"/>
      <c r="AD25" s="1643">
        <v>1</v>
      </c>
      <c r="AE25" s="1644"/>
      <c r="AF25" s="1644"/>
      <c r="AG25" s="1644"/>
      <c r="AH25" s="1645"/>
      <c r="AI25" s="1643">
        <v>1</v>
      </c>
      <c r="AJ25" s="1644"/>
      <c r="AK25" s="1644"/>
      <c r="AL25" s="1644"/>
      <c r="AM25" s="1645"/>
      <c r="AO25" s="670"/>
      <c r="AP25" s="670"/>
      <c r="AQ25" s="670"/>
      <c r="AR25" s="670"/>
      <c r="AS25" s="670"/>
      <c r="AT25" s="670"/>
      <c r="AU25" s="670"/>
      <c r="AV25" s="670"/>
      <c r="AW25" s="670"/>
      <c r="AX25" s="670"/>
      <c r="AY25" s="670"/>
      <c r="AZ25" s="670"/>
      <c r="BA25" s="670"/>
      <c r="BB25" s="670"/>
      <c r="BC25" s="670"/>
      <c r="BD25" s="670"/>
      <c r="BE25" s="670"/>
      <c r="BF25" s="670"/>
      <c r="BG25" s="670"/>
      <c r="BH25" s="670"/>
      <c r="BI25" s="670"/>
      <c r="BJ25" s="670"/>
      <c r="BK25" s="670"/>
      <c r="BL25" s="670"/>
      <c r="BM25" s="670"/>
      <c r="BN25" s="670"/>
      <c r="BO25" s="670"/>
      <c r="BP25" s="670"/>
      <c r="BQ25" s="670"/>
      <c r="BR25" s="670"/>
      <c r="BS25" s="670"/>
      <c r="BT25" s="670"/>
      <c r="BU25" s="670"/>
      <c r="BV25" s="670"/>
      <c r="BW25" s="670"/>
      <c r="BX25" s="670"/>
      <c r="BY25" s="670"/>
      <c r="BZ25" s="670"/>
      <c r="CA25" s="670"/>
      <c r="CB25" s="670"/>
      <c r="CC25" s="670"/>
      <c r="CD25" s="670"/>
      <c r="CE25" s="670"/>
      <c r="CF25" s="670"/>
      <c r="CG25" s="670"/>
      <c r="CH25" s="670"/>
      <c r="CI25" s="670"/>
      <c r="CJ25" s="670"/>
      <c r="CK25" s="670"/>
      <c r="CL25" s="670"/>
      <c r="CM25" s="670"/>
      <c r="CN25" s="670"/>
      <c r="CO25" s="670"/>
      <c r="CP25" s="670"/>
      <c r="CQ25" s="670"/>
      <c r="CR25" s="670"/>
      <c r="CS25" s="670"/>
      <c r="CT25" s="670"/>
    </row>
    <row r="26" spans="1:98" ht="12.75">
      <c r="B26" s="1627" t="s">
        <v>581</v>
      </c>
      <c r="C26" s="1628"/>
      <c r="D26" s="1628"/>
      <c r="E26" s="1628"/>
      <c r="F26" s="1628"/>
      <c r="G26" s="1628"/>
      <c r="H26" s="1628"/>
      <c r="I26" s="1628"/>
      <c r="J26" s="1628"/>
      <c r="K26" s="1628"/>
      <c r="L26" s="1628"/>
      <c r="M26" s="1628"/>
      <c r="N26" s="1628"/>
      <c r="O26" s="1628"/>
      <c r="P26" s="1628"/>
      <c r="Q26" s="1628"/>
      <c r="R26" s="1628"/>
      <c r="S26" s="1629"/>
      <c r="T26" s="1651">
        <f>T23*T25</f>
        <v>54972857.55067651</v>
      </c>
      <c r="U26" s="1652"/>
      <c r="V26" s="1652"/>
      <c r="W26" s="1652"/>
      <c r="X26" s="1652"/>
      <c r="Y26" s="1651">
        <f>Y23*Y25</f>
        <v>0</v>
      </c>
      <c r="Z26" s="1652"/>
      <c r="AA26" s="1652"/>
      <c r="AB26" s="1652"/>
      <c r="AC26" s="1652"/>
      <c r="AD26" s="1651">
        <f>AD23*AD25</f>
        <v>0</v>
      </c>
      <c r="AE26" s="1652"/>
      <c r="AF26" s="1652"/>
      <c r="AG26" s="1652"/>
      <c r="AH26" s="1652"/>
      <c r="AI26" s="1651">
        <f>AI23*AI25</f>
        <v>0</v>
      </c>
      <c r="AJ26" s="1652"/>
      <c r="AK26" s="1652"/>
      <c r="AL26" s="1652"/>
      <c r="AM26" s="1652"/>
      <c r="AO26" s="670"/>
      <c r="AP26" s="670"/>
      <c r="AQ26" s="670"/>
      <c r="AR26" s="670"/>
      <c r="AS26" s="670"/>
      <c r="AT26" s="670"/>
      <c r="AU26" s="670"/>
      <c r="AV26" s="670"/>
      <c r="AW26" s="670"/>
      <c r="AX26" s="670"/>
      <c r="AY26" s="670"/>
      <c r="AZ26" s="670"/>
      <c r="BA26" s="670"/>
      <c r="BB26" s="670"/>
      <c r="BC26" s="670"/>
      <c r="BD26" s="670"/>
      <c r="BE26" s="670"/>
      <c r="BF26" s="670"/>
      <c r="BG26" s="670"/>
      <c r="BH26" s="670"/>
      <c r="BI26" s="670"/>
      <c r="BJ26" s="670"/>
      <c r="BK26" s="670"/>
      <c r="BL26" s="670"/>
      <c r="BM26" s="670"/>
      <c r="BN26" s="670"/>
      <c r="BO26" s="670"/>
      <c r="BP26" s="670"/>
      <c r="BQ26" s="670"/>
      <c r="BR26" s="670"/>
      <c r="BS26" s="670"/>
      <c r="BT26" s="670"/>
      <c r="BU26" s="670"/>
      <c r="BV26" s="670"/>
      <c r="BW26" s="670"/>
      <c r="BX26" s="670"/>
      <c r="BY26" s="670"/>
      <c r="BZ26" s="670"/>
      <c r="CA26" s="670"/>
      <c r="CB26" s="670"/>
      <c r="CC26" s="670"/>
      <c r="CD26" s="670"/>
      <c r="CE26" s="670"/>
      <c r="CF26" s="670"/>
      <c r="CG26" s="670"/>
      <c r="CH26" s="670"/>
      <c r="CI26" s="670"/>
      <c r="CJ26" s="670"/>
      <c r="CK26" s="670"/>
      <c r="CL26" s="670"/>
      <c r="CM26" s="670"/>
      <c r="CN26" s="670"/>
      <c r="CO26" s="670"/>
      <c r="CP26" s="670"/>
      <c r="CQ26" s="670"/>
      <c r="CR26" s="670"/>
      <c r="CS26" s="670"/>
      <c r="CT26" s="670"/>
    </row>
    <row r="27" spans="1:98" ht="12.75">
      <c r="A27" s="7"/>
      <c r="B27" s="1648" t="s">
        <v>474</v>
      </c>
      <c r="C27" s="1649"/>
      <c r="D27" s="1649"/>
      <c r="E27" s="1649"/>
      <c r="F27" s="1649"/>
      <c r="G27" s="1649"/>
      <c r="H27" s="1649"/>
      <c r="I27" s="1649"/>
      <c r="J27" s="1649"/>
      <c r="K27" s="1649"/>
      <c r="L27" s="1649"/>
      <c r="M27" s="1649"/>
      <c r="N27" s="1649"/>
      <c r="O27" s="1649"/>
      <c r="P27" s="1649"/>
      <c r="Q27" s="1649"/>
      <c r="R27" s="1649"/>
      <c r="S27" s="1650"/>
      <c r="T27" s="1660">
        <f>Application!$AG$432</f>
        <v>1</v>
      </c>
      <c r="U27" s="1661"/>
      <c r="V27" s="1661"/>
      <c r="W27" s="1661"/>
      <c r="X27" s="1661"/>
      <c r="Y27" s="1660">
        <f>Application!$AG$432</f>
        <v>1</v>
      </c>
      <c r="Z27" s="1661"/>
      <c r="AA27" s="1661"/>
      <c r="AB27" s="1661"/>
      <c r="AC27" s="1661"/>
      <c r="AD27" s="1660">
        <f>Application!$AG$432</f>
        <v>1</v>
      </c>
      <c r="AE27" s="1661"/>
      <c r="AF27" s="1661"/>
      <c r="AG27" s="1661"/>
      <c r="AH27" s="1661"/>
      <c r="AI27" s="1660">
        <f>Application!$AG$432</f>
        <v>1</v>
      </c>
      <c r="AJ27" s="1661"/>
      <c r="AK27" s="1661"/>
      <c r="AL27" s="1661"/>
      <c r="AM27" s="1661"/>
      <c r="AO27" s="670"/>
      <c r="AP27" s="670"/>
      <c r="AQ27" s="670"/>
      <c r="AR27" s="670"/>
      <c r="AS27" s="670"/>
      <c r="AT27" s="670"/>
      <c r="AU27" s="670"/>
      <c r="AV27" s="670"/>
      <c r="AW27" s="670"/>
      <c r="AX27" s="670"/>
      <c r="AY27" s="670"/>
      <c r="AZ27" s="670"/>
      <c r="BA27" s="670"/>
      <c r="BB27" s="670"/>
      <c r="BC27" s="670"/>
      <c r="BD27" s="670"/>
      <c r="BE27" s="670"/>
      <c r="BF27" s="670"/>
      <c r="BG27" s="670"/>
      <c r="BH27" s="670"/>
      <c r="BI27" s="670"/>
      <c r="BJ27" s="670"/>
      <c r="BK27" s="670"/>
      <c r="BL27" s="670"/>
      <c r="BM27" s="670"/>
      <c r="BN27" s="670"/>
      <c r="BO27" s="670"/>
      <c r="BP27" s="670"/>
      <c r="BQ27" s="670"/>
      <c r="BR27" s="670"/>
      <c r="BS27" s="670"/>
      <c r="BT27" s="670"/>
      <c r="BU27" s="670"/>
      <c r="BV27" s="670"/>
      <c r="BW27" s="670"/>
      <c r="BX27" s="670"/>
      <c r="BY27" s="670"/>
      <c r="BZ27" s="670"/>
      <c r="CA27" s="670"/>
      <c r="CB27" s="670"/>
      <c r="CC27" s="670"/>
      <c r="CD27" s="670"/>
      <c r="CE27" s="670"/>
      <c r="CF27" s="670"/>
      <c r="CG27" s="670"/>
      <c r="CH27" s="670"/>
      <c r="CI27" s="670"/>
      <c r="CJ27" s="670"/>
      <c r="CK27" s="670"/>
      <c r="CL27" s="670"/>
      <c r="CM27" s="670"/>
      <c r="CN27" s="670"/>
      <c r="CO27" s="670"/>
      <c r="CP27" s="670"/>
      <c r="CQ27" s="670"/>
      <c r="CR27" s="670"/>
      <c r="CS27" s="670"/>
      <c r="CT27" s="670"/>
    </row>
    <row r="28" spans="1:98" ht="12.75" customHeight="1">
      <c r="A28" s="5"/>
      <c r="B28" s="1627" t="s">
        <v>582</v>
      </c>
      <c r="C28" s="1628"/>
      <c r="D28" s="1628"/>
      <c r="E28" s="1628"/>
      <c r="F28" s="1628"/>
      <c r="G28" s="1628"/>
      <c r="H28" s="1628"/>
      <c r="I28" s="1628"/>
      <c r="J28" s="1628"/>
      <c r="K28" s="1628"/>
      <c r="L28" s="1628"/>
      <c r="M28" s="1628"/>
      <c r="N28" s="1628"/>
      <c r="O28" s="1628"/>
      <c r="P28" s="1628"/>
      <c r="Q28" s="1628"/>
      <c r="R28" s="1628"/>
      <c r="S28" s="1629"/>
      <c r="T28" s="1664">
        <f>IF(ISERROR((T26*T27)),0,(T26*T27))</f>
        <v>54972857.55067651</v>
      </c>
      <c r="U28" s="1665"/>
      <c r="V28" s="1665"/>
      <c r="W28" s="1665"/>
      <c r="X28" s="1665"/>
      <c r="Y28" s="1664">
        <f>IF(ISERROR((Y26*Y27)),0,(Y26*Y27))</f>
        <v>0</v>
      </c>
      <c r="Z28" s="1665"/>
      <c r="AA28" s="1665"/>
      <c r="AB28" s="1665"/>
      <c r="AC28" s="1665"/>
      <c r="AD28" s="1664">
        <f>IF(ISERROR((AD26*AD27)),0,(AD26*AD27))</f>
        <v>0</v>
      </c>
      <c r="AE28" s="1665"/>
      <c r="AF28" s="1665"/>
      <c r="AG28" s="1665"/>
      <c r="AH28" s="1665"/>
      <c r="AI28" s="1664">
        <f>IF(ISERROR((AI26*AI27)),0,(AI26*AI27))</f>
        <v>0</v>
      </c>
      <c r="AJ28" s="1665"/>
      <c r="AK28" s="1665"/>
      <c r="AL28" s="1665"/>
      <c r="AM28" s="1665"/>
      <c r="AO28" s="670"/>
      <c r="AP28" s="670"/>
      <c r="AQ28" s="670"/>
      <c r="AR28" s="670"/>
      <c r="AS28" s="670"/>
      <c r="AT28" s="670"/>
      <c r="AU28" s="670"/>
      <c r="AV28" s="670"/>
      <c r="AW28" s="670"/>
      <c r="AX28" s="670"/>
      <c r="AY28" s="670"/>
      <c r="AZ28" s="670"/>
      <c r="BA28" s="670"/>
      <c r="BB28" s="670"/>
      <c r="BC28" s="670"/>
      <c r="BD28" s="670"/>
      <c r="BE28" s="670"/>
      <c r="BF28" s="670"/>
      <c r="BG28" s="670"/>
      <c r="BH28" s="670"/>
      <c r="BI28" s="670"/>
      <c r="BJ28" s="670"/>
      <c r="BK28" s="670"/>
      <c r="BL28" s="670"/>
      <c r="BM28" s="670"/>
      <c r="BN28" s="670"/>
      <c r="BO28" s="670"/>
      <c r="BP28" s="670"/>
      <c r="BQ28" s="670"/>
      <c r="BR28" s="670"/>
      <c r="BS28" s="670"/>
      <c r="BT28" s="670"/>
      <c r="BU28" s="670"/>
      <c r="BV28" s="670"/>
      <c r="BW28" s="670"/>
      <c r="BX28" s="670"/>
      <c r="BY28" s="670"/>
      <c r="BZ28" s="670"/>
      <c r="CA28" s="670"/>
      <c r="CB28" s="670"/>
      <c r="CC28" s="670"/>
      <c r="CD28" s="670"/>
      <c r="CE28" s="670"/>
      <c r="CF28" s="670"/>
      <c r="CG28" s="670"/>
      <c r="CH28" s="670"/>
      <c r="CI28" s="670"/>
      <c r="CJ28" s="670"/>
      <c r="CK28" s="670"/>
      <c r="CL28" s="670"/>
      <c r="CM28" s="670"/>
      <c r="CN28" s="670"/>
      <c r="CO28" s="670"/>
      <c r="CP28" s="670"/>
      <c r="CQ28" s="670"/>
      <c r="CR28" s="670"/>
      <c r="CS28" s="670"/>
      <c r="CT28" s="670"/>
    </row>
    <row r="29" spans="1:98" ht="12.75">
      <c r="B29" s="1627" t="s">
        <v>599</v>
      </c>
      <c r="C29" s="1628"/>
      <c r="D29" s="1628"/>
      <c r="E29" s="1628"/>
      <c r="F29" s="1628"/>
      <c r="G29" s="1628"/>
      <c r="H29" s="1628"/>
      <c r="I29" s="1628"/>
      <c r="J29" s="1628"/>
      <c r="K29" s="1628"/>
      <c r="L29" s="1628"/>
      <c r="M29" s="1628"/>
      <c r="N29" s="1628"/>
      <c r="O29" s="1628"/>
      <c r="P29" s="1628"/>
      <c r="Q29" s="1628"/>
      <c r="R29" s="1628"/>
      <c r="S29" s="1629"/>
      <c r="T29" s="1653">
        <f>T28+Y28+AD28+AI28</f>
        <v>54972857.55067651</v>
      </c>
      <c r="U29" s="1654"/>
      <c r="V29" s="1654"/>
      <c r="W29" s="1654"/>
      <c r="X29" s="1654"/>
      <c r="Y29" s="1654"/>
      <c r="Z29" s="1654"/>
      <c r="AA29" s="1654"/>
      <c r="AB29" s="1654"/>
      <c r="AC29" s="1654"/>
      <c r="AD29" s="1654"/>
      <c r="AE29" s="1654"/>
      <c r="AF29" s="1654"/>
      <c r="AG29" s="1654"/>
      <c r="AH29" s="1654"/>
      <c r="AI29" s="1654"/>
      <c r="AJ29" s="1654"/>
      <c r="AK29" s="1654"/>
      <c r="AL29" s="1654"/>
      <c r="AM29" s="1655"/>
      <c r="AO29" s="670"/>
      <c r="AP29" s="670"/>
      <c r="AQ29" s="670"/>
      <c r="AR29" s="670"/>
      <c r="AS29" s="670"/>
      <c r="AT29" s="670"/>
      <c r="AU29" s="670"/>
      <c r="AV29" s="670"/>
      <c r="AW29" s="670"/>
      <c r="AX29" s="670"/>
      <c r="AY29" s="670"/>
      <c r="AZ29" s="670"/>
      <c r="BA29" s="670"/>
      <c r="BB29" s="670"/>
      <c r="BC29" s="670"/>
      <c r="BD29" s="670"/>
      <c r="BE29" s="670"/>
      <c r="BF29" s="670"/>
      <c r="BG29" s="670"/>
      <c r="BH29" s="670"/>
      <c r="BI29" s="670"/>
      <c r="BJ29" s="670"/>
      <c r="BK29" s="670"/>
      <c r="BL29" s="670"/>
      <c r="BM29" s="670"/>
      <c r="BN29" s="670"/>
      <c r="BO29" s="670"/>
      <c r="BP29" s="670"/>
      <c r="BQ29" s="670"/>
      <c r="BR29" s="670"/>
      <c r="BS29" s="670"/>
      <c r="BT29" s="670"/>
      <c r="BU29" s="670"/>
      <c r="BV29" s="670"/>
      <c r="BW29" s="670"/>
      <c r="BX29" s="670"/>
      <c r="BY29" s="670"/>
      <c r="BZ29" s="670"/>
      <c r="CA29" s="670"/>
      <c r="CB29" s="670"/>
      <c r="CC29" s="670"/>
      <c r="CD29" s="670"/>
      <c r="CE29" s="670"/>
      <c r="CF29" s="670"/>
      <c r="CG29" s="670"/>
      <c r="CH29" s="670"/>
      <c r="CI29" s="670"/>
      <c r="CJ29" s="670"/>
      <c r="CK29" s="670"/>
      <c r="CL29" s="670"/>
      <c r="CM29" s="670"/>
      <c r="CN29" s="670"/>
      <c r="CO29" s="670"/>
      <c r="CP29" s="670"/>
      <c r="CQ29" s="670"/>
      <c r="CR29" s="670"/>
      <c r="CS29" s="670"/>
      <c r="CT29" s="670"/>
    </row>
    <row r="30" spans="1:98" s="1" customFormat="1" ht="12.75" customHeight="1">
      <c r="A30"/>
      <c r="B30"/>
      <c r="C30" s="1" t="s">
        <v>1564</v>
      </c>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c r="BP30" s="966"/>
      <c r="BQ30" s="966"/>
      <c r="BR30" s="966"/>
      <c r="BS30" s="966"/>
      <c r="BT30" s="966"/>
      <c r="BU30" s="966"/>
      <c r="BV30" s="966"/>
      <c r="BW30" s="966"/>
      <c r="BX30" s="966"/>
      <c r="BY30" s="966"/>
      <c r="BZ30" s="966"/>
      <c r="CA30" s="966"/>
      <c r="CB30" s="966"/>
      <c r="CC30" s="966"/>
      <c r="CD30" s="966"/>
      <c r="CE30" s="966"/>
      <c r="CF30" s="966"/>
      <c r="CG30" s="966"/>
      <c r="CH30" s="966"/>
      <c r="CI30" s="966"/>
      <c r="CJ30" s="966"/>
      <c r="CK30" s="966"/>
      <c r="CL30" s="966"/>
      <c r="CM30" s="966"/>
      <c r="CN30" s="966"/>
      <c r="CO30" s="966"/>
      <c r="CP30" s="966"/>
      <c r="CQ30" s="966"/>
      <c r="CR30" s="966"/>
      <c r="CS30" s="966"/>
      <c r="CT30" s="966"/>
    </row>
    <row r="31" spans="1:98" ht="12.75">
      <c r="B31" s="7"/>
      <c r="C31" s="1663" t="s">
        <v>1563</v>
      </c>
      <c r="D31" s="1663"/>
      <c r="E31" s="1663"/>
      <c r="F31" s="1663"/>
      <c r="G31" s="1663"/>
      <c r="H31" s="1663"/>
      <c r="I31" s="1663"/>
      <c r="J31" s="1663"/>
      <c r="K31" s="1663"/>
      <c r="L31" s="1663"/>
      <c r="M31" s="1663"/>
      <c r="N31" s="1663"/>
      <c r="O31" s="1663"/>
      <c r="P31" s="1663"/>
      <c r="Q31" s="1663"/>
      <c r="R31" s="1663"/>
      <c r="S31" s="1663"/>
      <c r="T31" s="1663"/>
      <c r="U31" s="1663"/>
      <c r="V31" s="1663"/>
      <c r="W31" s="1663"/>
      <c r="X31" s="1663"/>
      <c r="Y31" s="1663"/>
      <c r="Z31" s="1663"/>
      <c r="AA31" s="1663"/>
      <c r="AB31" s="1663"/>
      <c r="AC31" s="1663"/>
      <c r="AD31" s="1663"/>
      <c r="AE31" s="1663"/>
      <c r="AF31" s="1663"/>
      <c r="AG31" s="1663"/>
      <c r="AH31" s="1663"/>
      <c r="AI31" s="1663"/>
      <c r="AJ31" s="1663"/>
      <c r="AK31" s="1663"/>
      <c r="AL31" s="1663"/>
      <c r="AM31" s="1663"/>
      <c r="AN31" s="1663"/>
      <c r="AO31" s="670"/>
      <c r="AP31" s="670"/>
      <c r="AQ31" s="670"/>
      <c r="AR31" s="670"/>
      <c r="AS31" s="670"/>
      <c r="AT31" s="670"/>
      <c r="AU31" s="670"/>
      <c r="AV31" s="670"/>
      <c r="AW31" s="670"/>
      <c r="AX31" s="670"/>
      <c r="AY31" s="670"/>
      <c r="AZ31" s="670"/>
      <c r="BA31" s="670"/>
      <c r="BB31" s="670"/>
      <c r="BC31" s="670"/>
      <c r="BD31" s="670"/>
      <c r="BE31" s="670"/>
      <c r="BF31" s="670"/>
      <c r="BG31" s="670"/>
      <c r="BH31" s="670"/>
      <c r="BI31" s="670"/>
      <c r="BJ31" s="670"/>
      <c r="BK31" s="670"/>
      <c r="BL31" s="670"/>
      <c r="BM31" s="670"/>
      <c r="BN31" s="670"/>
      <c r="BO31" s="670"/>
      <c r="BP31" s="670"/>
      <c r="BQ31" s="670"/>
      <c r="BR31" s="670"/>
      <c r="BS31" s="670"/>
      <c r="BT31" s="670"/>
      <c r="BU31" s="670"/>
      <c r="BV31" s="670"/>
      <c r="BW31" s="670"/>
      <c r="BX31" s="670"/>
      <c r="BY31" s="670"/>
      <c r="BZ31" s="670"/>
      <c r="CA31" s="670"/>
      <c r="CB31" s="670"/>
      <c r="CC31" s="670"/>
      <c r="CD31" s="670"/>
      <c r="CE31" s="670"/>
      <c r="CF31" s="670"/>
      <c r="CG31" s="670"/>
      <c r="CH31" s="670"/>
      <c r="CI31" s="670"/>
      <c r="CJ31" s="670"/>
      <c r="CK31" s="670"/>
      <c r="CL31" s="670"/>
      <c r="CM31" s="670"/>
      <c r="CN31" s="670"/>
      <c r="CO31" s="670"/>
      <c r="CP31" s="670"/>
      <c r="CQ31" s="670"/>
      <c r="CR31" s="670"/>
      <c r="CS31" s="670"/>
      <c r="CT31" s="670"/>
    </row>
    <row r="32" spans="1:98" ht="12.75">
      <c r="B32" s="672"/>
      <c r="C32" s="672" t="s">
        <v>431</v>
      </c>
      <c r="D32" s="1"/>
      <c r="E32" s="1"/>
      <c r="F32" s="1"/>
      <c r="G32" s="1"/>
      <c r="H32" s="1"/>
      <c r="I32" s="1"/>
      <c r="J32" s="1"/>
      <c r="K32" s="1"/>
      <c r="L32" s="1"/>
      <c r="M32" s="1"/>
      <c r="N32" s="1"/>
      <c r="O32" s="1"/>
      <c r="P32" s="1"/>
      <c r="Q32" s="1"/>
      <c r="R32" s="1"/>
      <c r="S32" s="1"/>
      <c r="T32" s="1"/>
      <c r="U32" s="1"/>
      <c r="V32" s="1"/>
      <c r="W32" s="1"/>
      <c r="X32" s="673"/>
      <c r="Y32" s="674"/>
      <c r="Z32" s="674"/>
      <c r="AA32" s="674"/>
      <c r="AB32" s="674"/>
      <c r="AC32" s="674"/>
      <c r="AD32" s="674"/>
      <c r="AE32" s="674"/>
      <c r="AF32" s="674"/>
      <c r="AG32" s="674"/>
      <c r="AH32" s="674"/>
      <c r="AO32" s="670"/>
      <c r="AP32" s="670"/>
      <c r="AQ32" s="670"/>
      <c r="AR32" s="670"/>
      <c r="AS32" s="670"/>
      <c r="AT32" s="670"/>
      <c r="AU32" s="670"/>
      <c r="AV32" s="670"/>
      <c r="AW32" s="670"/>
      <c r="AX32" s="670"/>
      <c r="AY32" s="670"/>
      <c r="AZ32" s="670"/>
      <c r="BA32" s="670"/>
      <c r="BB32" s="670"/>
      <c r="BC32" s="670"/>
      <c r="BD32" s="670"/>
      <c r="BE32" s="670"/>
      <c r="BF32" s="670"/>
      <c r="BG32" s="670"/>
      <c r="BH32" s="670"/>
      <c r="BI32" s="670"/>
      <c r="BJ32" s="670"/>
      <c r="BK32" s="670"/>
      <c r="BL32" s="670"/>
      <c r="BM32" s="670"/>
      <c r="BN32" s="670"/>
      <c r="BO32" s="670"/>
      <c r="BP32" s="670"/>
      <c r="BQ32" s="670"/>
      <c r="BR32" s="670"/>
      <c r="BS32" s="670"/>
      <c r="BT32" s="670"/>
      <c r="BU32" s="670"/>
      <c r="BV32" s="670"/>
      <c r="BW32" s="670"/>
      <c r="BX32" s="670"/>
      <c r="BY32" s="670"/>
      <c r="BZ32" s="670"/>
      <c r="CA32" s="670"/>
      <c r="CB32" s="670"/>
      <c r="CC32" s="670"/>
      <c r="CD32" s="670"/>
      <c r="CE32" s="670"/>
      <c r="CF32" s="670"/>
      <c r="CG32" s="670"/>
      <c r="CH32" s="670"/>
      <c r="CI32" s="670"/>
      <c r="CJ32" s="670"/>
      <c r="CK32" s="670"/>
      <c r="CL32" s="670"/>
      <c r="CM32" s="670"/>
      <c r="CN32" s="670"/>
      <c r="CO32" s="670"/>
      <c r="CP32" s="670"/>
      <c r="CQ32" s="670"/>
      <c r="CR32" s="670"/>
      <c r="CS32" s="670"/>
      <c r="CT32" s="670"/>
    </row>
    <row r="33" spans="1:98" ht="12.75">
      <c r="AO33" s="670"/>
      <c r="AP33" s="670"/>
      <c r="AQ33" s="670"/>
      <c r="AR33" s="670"/>
      <c r="AS33" s="670"/>
      <c r="AT33" s="670"/>
      <c r="AU33" s="670"/>
      <c r="AV33" s="670"/>
      <c r="AW33" s="670"/>
      <c r="AX33" s="670"/>
      <c r="AY33" s="670"/>
      <c r="AZ33" s="670"/>
      <c r="BA33" s="670"/>
      <c r="BB33" s="670"/>
      <c r="BC33" s="670"/>
      <c r="BD33" s="670"/>
      <c r="BE33" s="670"/>
      <c r="BF33" s="670"/>
      <c r="BG33" s="670"/>
      <c r="BH33" s="670"/>
      <c r="BI33" s="670"/>
      <c r="BJ33" s="670"/>
      <c r="BK33" s="670"/>
      <c r="BL33" s="670"/>
      <c r="BM33" s="670"/>
      <c r="BN33" s="670"/>
      <c r="BO33" s="670"/>
      <c r="BP33" s="670"/>
      <c r="BQ33" s="670"/>
      <c r="BR33" s="670"/>
      <c r="BS33" s="670"/>
      <c r="BT33" s="670"/>
      <c r="BU33" s="670"/>
      <c r="BV33" s="670"/>
      <c r="BW33" s="670"/>
      <c r="BX33" s="670"/>
      <c r="BY33" s="670"/>
      <c r="BZ33" s="670"/>
      <c r="CA33" s="670"/>
      <c r="CB33" s="670"/>
      <c r="CC33" s="670"/>
      <c r="CD33" s="670"/>
      <c r="CE33" s="670"/>
      <c r="CF33" s="670"/>
      <c r="CG33" s="670"/>
      <c r="CH33" s="670"/>
      <c r="CI33" s="670"/>
      <c r="CJ33" s="670"/>
      <c r="CK33" s="670"/>
      <c r="CL33" s="670"/>
      <c r="CM33" s="670"/>
      <c r="CN33" s="670"/>
      <c r="CO33" s="670"/>
      <c r="CP33" s="670"/>
      <c r="CQ33" s="670"/>
      <c r="CR33" s="670"/>
      <c r="CS33" s="670"/>
      <c r="CT33" s="670"/>
    </row>
    <row r="34" spans="1:98" ht="12.75">
      <c r="A34" s="5" t="s">
        <v>656</v>
      </c>
      <c r="C34" s="5" t="s">
        <v>646</v>
      </c>
      <c r="AO34" s="670"/>
      <c r="AP34" s="670"/>
      <c r="AQ34" s="670"/>
      <c r="AR34" s="670"/>
      <c r="AS34" s="670"/>
      <c r="AT34" s="670"/>
      <c r="AU34" s="670"/>
      <c r="AV34" s="670"/>
      <c r="AW34" s="670"/>
      <c r="AX34" s="670"/>
      <c r="AY34" s="670"/>
      <c r="AZ34" s="670"/>
      <c r="BA34" s="670"/>
      <c r="BB34" s="670"/>
      <c r="BC34" s="670"/>
      <c r="BD34" s="670"/>
      <c r="BE34" s="670"/>
      <c r="BF34" s="670"/>
      <c r="BG34" s="670"/>
      <c r="BH34" s="670"/>
      <c r="BI34" s="670"/>
      <c r="BJ34" s="670"/>
      <c r="BK34" s="670"/>
      <c r="BL34" s="670"/>
      <c r="BM34" s="670"/>
      <c r="BN34" s="670"/>
      <c r="BO34" s="670"/>
      <c r="BP34" s="670"/>
      <c r="BQ34" s="670"/>
      <c r="BR34" s="670"/>
      <c r="BS34" s="670"/>
      <c r="BT34" s="670"/>
      <c r="BU34" s="670"/>
      <c r="BV34" s="670"/>
      <c r="BW34" s="670"/>
      <c r="BX34" s="670"/>
      <c r="BY34" s="670"/>
      <c r="BZ34" s="670"/>
      <c r="CA34" s="670"/>
      <c r="CB34" s="670"/>
      <c r="CC34" s="670"/>
      <c r="CD34" s="670"/>
      <c r="CE34" s="670"/>
      <c r="CF34" s="670"/>
      <c r="CG34" s="670"/>
      <c r="CH34" s="670"/>
      <c r="CI34" s="670"/>
      <c r="CJ34" s="670"/>
      <c r="CK34" s="670"/>
      <c r="CL34" s="670"/>
      <c r="CM34" s="670"/>
      <c r="CN34" s="670"/>
      <c r="CO34" s="670"/>
      <c r="CP34" s="670"/>
      <c r="CQ34" s="670"/>
      <c r="CR34" s="670"/>
      <c r="CS34" s="670"/>
      <c r="CT34" s="670"/>
    </row>
    <row r="35" spans="1:98" ht="12.75">
      <c r="B35" s="9"/>
      <c r="C35" s="10"/>
      <c r="D35" s="10"/>
      <c r="E35" s="10"/>
      <c r="F35" s="10"/>
      <c r="G35" s="10"/>
      <c r="H35" s="10"/>
      <c r="I35" s="10"/>
      <c r="J35" s="10"/>
      <c r="K35" s="10"/>
      <c r="L35" s="10"/>
      <c r="M35" s="10"/>
      <c r="N35" s="10"/>
      <c r="O35" s="10"/>
      <c r="P35" s="10"/>
      <c r="Q35" s="10"/>
      <c r="R35" s="10"/>
      <c r="S35" s="10"/>
      <c r="T35" s="10"/>
      <c r="U35" s="10"/>
      <c r="V35" s="10"/>
      <c r="W35" s="10"/>
      <c r="X35" s="207"/>
      <c r="Y35" s="1626" t="s">
        <v>1458</v>
      </c>
      <c r="Z35" s="1626"/>
      <c r="AA35" s="1626"/>
      <c r="AB35" s="1626"/>
      <c r="AC35" s="1626"/>
      <c r="AD35" s="1662" t="s">
        <v>406</v>
      </c>
      <c r="AE35" s="1662"/>
      <c r="AF35" s="1662"/>
      <c r="AG35" s="1662"/>
      <c r="AH35" s="1662"/>
      <c r="AO35" s="670"/>
      <c r="AP35" s="670"/>
      <c r="AQ35" s="670"/>
      <c r="AR35" s="670"/>
      <c r="AS35" s="670"/>
      <c r="AT35" s="670"/>
      <c r="AU35" s="670"/>
      <c r="AV35" s="670"/>
      <c r="AW35" s="670"/>
      <c r="AX35" s="670"/>
      <c r="AY35" s="670"/>
      <c r="AZ35" s="670"/>
      <c r="BA35" s="670"/>
      <c r="BB35" s="670"/>
      <c r="BC35" s="670"/>
      <c r="BD35" s="670"/>
      <c r="BE35" s="670"/>
      <c r="BF35" s="670"/>
      <c r="BG35" s="670"/>
      <c r="BH35" s="670"/>
      <c r="BI35" s="670"/>
      <c r="BJ35" s="670"/>
      <c r="BK35" s="670"/>
      <c r="BL35" s="670"/>
      <c r="BM35" s="670"/>
      <c r="BN35" s="670"/>
      <c r="BO35" s="670"/>
      <c r="BP35" s="670"/>
      <c r="BQ35" s="670"/>
      <c r="BR35" s="670"/>
      <c r="BS35" s="670"/>
      <c r="BT35" s="670"/>
      <c r="BU35" s="670"/>
      <c r="BV35" s="670"/>
      <c r="BW35" s="670"/>
      <c r="BX35" s="670"/>
      <c r="BY35" s="670"/>
      <c r="BZ35" s="670"/>
      <c r="CA35" s="670"/>
      <c r="CB35" s="670"/>
      <c r="CC35" s="670"/>
      <c r="CD35" s="670"/>
      <c r="CE35" s="670"/>
      <c r="CF35" s="670"/>
      <c r="CG35" s="670"/>
      <c r="CH35" s="670"/>
      <c r="CI35" s="670"/>
      <c r="CJ35" s="670"/>
      <c r="CK35" s="670"/>
      <c r="CL35" s="670"/>
      <c r="CM35" s="670"/>
      <c r="CN35" s="670"/>
      <c r="CO35" s="670"/>
      <c r="CP35" s="670"/>
      <c r="CQ35" s="670"/>
      <c r="CR35" s="670"/>
      <c r="CS35" s="670"/>
      <c r="CT35" s="670"/>
    </row>
    <row r="36" spans="1:98" ht="12.75" customHeight="1">
      <c r="B36" s="208"/>
      <c r="C36" s="1"/>
      <c r="D36" s="1"/>
      <c r="E36" s="1"/>
      <c r="F36" s="1"/>
      <c r="G36" s="1"/>
      <c r="H36" s="1"/>
      <c r="I36" s="1"/>
      <c r="J36" s="1"/>
      <c r="K36" s="1"/>
      <c r="L36" s="1"/>
      <c r="M36" s="1"/>
      <c r="N36" s="1"/>
      <c r="O36" s="1"/>
      <c r="P36" s="1"/>
      <c r="Q36" s="1"/>
      <c r="R36" s="1"/>
      <c r="S36" s="1"/>
      <c r="T36" s="1"/>
      <c r="U36" s="1"/>
      <c r="V36" s="1"/>
      <c r="W36" s="1"/>
      <c r="X36" s="209"/>
      <c r="Y36" s="1626"/>
      <c r="Z36" s="1626"/>
      <c r="AA36" s="1626"/>
      <c r="AB36" s="1626"/>
      <c r="AC36" s="1626"/>
      <c r="AD36" s="1662"/>
      <c r="AE36" s="1662"/>
      <c r="AF36" s="1662"/>
      <c r="AG36" s="1662"/>
      <c r="AH36" s="1662"/>
      <c r="AO36" s="670"/>
      <c r="AP36" s="670"/>
      <c r="AQ36" s="670"/>
      <c r="AR36" s="670"/>
      <c r="AS36" s="670"/>
      <c r="AT36" s="670"/>
      <c r="AU36" s="670"/>
      <c r="AV36" s="670"/>
      <c r="AW36" s="670"/>
      <c r="AX36" s="670"/>
      <c r="AY36" s="670"/>
      <c r="AZ36" s="670"/>
      <c r="BA36" s="670"/>
      <c r="BB36" s="670"/>
      <c r="BC36" s="670"/>
      <c r="BD36" s="670"/>
      <c r="BE36" s="670"/>
      <c r="BF36" s="670"/>
      <c r="BG36" s="670"/>
      <c r="BH36" s="670"/>
      <c r="BI36" s="670"/>
      <c r="BJ36" s="670"/>
      <c r="BK36" s="670"/>
      <c r="BL36" s="670"/>
      <c r="BM36" s="670"/>
      <c r="BN36" s="670"/>
      <c r="BO36" s="670"/>
      <c r="BP36" s="670"/>
      <c r="BQ36" s="670"/>
      <c r="BR36" s="670"/>
      <c r="BS36" s="670"/>
      <c r="BT36" s="670"/>
      <c r="BU36" s="670"/>
      <c r="BV36" s="670"/>
      <c r="BW36" s="670"/>
      <c r="BX36" s="670"/>
      <c r="BY36" s="670"/>
      <c r="BZ36" s="670"/>
      <c r="CA36" s="670"/>
      <c r="CB36" s="670"/>
      <c r="CC36" s="670"/>
      <c r="CD36" s="670"/>
      <c r="CE36" s="670"/>
      <c r="CF36" s="670"/>
      <c r="CG36" s="670"/>
      <c r="CH36" s="670"/>
      <c r="CI36" s="670"/>
      <c r="CJ36" s="670"/>
      <c r="CK36" s="670"/>
      <c r="CL36" s="670"/>
      <c r="CM36" s="670"/>
      <c r="CN36" s="670"/>
      <c r="CO36" s="670"/>
      <c r="CP36" s="670"/>
      <c r="CQ36" s="670"/>
      <c r="CR36" s="670"/>
      <c r="CS36" s="670"/>
      <c r="CT36" s="670"/>
    </row>
    <row r="37" spans="1:98" ht="12.75">
      <c r="B37" s="157"/>
      <c r="C37" s="158"/>
      <c r="D37" s="158"/>
      <c r="E37" s="158"/>
      <c r="F37" s="158"/>
      <c r="G37" s="158"/>
      <c r="H37" s="158"/>
      <c r="I37" s="158"/>
      <c r="J37" s="158"/>
      <c r="K37" s="158"/>
      <c r="L37" s="158"/>
      <c r="M37" s="158"/>
      <c r="N37" s="158"/>
      <c r="O37" s="158"/>
      <c r="P37" s="158"/>
      <c r="Q37" s="158"/>
      <c r="R37" s="158"/>
      <c r="S37" s="158"/>
      <c r="T37" s="158"/>
      <c r="U37" s="158"/>
      <c r="V37" s="158"/>
      <c r="W37" s="158"/>
      <c r="X37" s="210"/>
      <c r="Y37" s="1626"/>
      <c r="Z37" s="1626"/>
      <c r="AA37" s="1626"/>
      <c r="AB37" s="1626"/>
      <c r="AC37" s="1626"/>
      <c r="AD37" s="1662"/>
      <c r="AE37" s="1662"/>
      <c r="AF37" s="1662"/>
      <c r="AG37" s="1662"/>
      <c r="AH37" s="1662"/>
      <c r="AO37" s="670"/>
      <c r="AP37" s="670"/>
      <c r="AQ37" s="670"/>
      <c r="AR37" s="670"/>
      <c r="AS37" s="670"/>
      <c r="AT37" s="670"/>
      <c r="AU37" s="670"/>
      <c r="AV37" s="670"/>
      <c r="AW37" s="670"/>
      <c r="AX37" s="670"/>
      <c r="AY37" s="670"/>
      <c r="AZ37" s="670"/>
      <c r="BA37" s="670"/>
      <c r="BB37" s="670"/>
      <c r="BC37" s="670"/>
      <c r="BD37" s="670"/>
      <c r="BE37" s="670"/>
      <c r="BF37" s="670"/>
      <c r="BG37" s="670"/>
      <c r="BH37" s="670"/>
      <c r="BI37" s="670"/>
      <c r="BJ37" s="670"/>
      <c r="BK37" s="670"/>
      <c r="BL37" s="670"/>
      <c r="BM37" s="670"/>
      <c r="BN37" s="670"/>
      <c r="BO37" s="670"/>
      <c r="BP37" s="670"/>
      <c r="BQ37" s="670"/>
      <c r="BR37" s="670"/>
      <c r="BS37" s="670"/>
      <c r="BT37" s="670"/>
      <c r="BU37" s="670"/>
      <c r="BV37" s="670"/>
      <c r="BW37" s="670"/>
      <c r="BX37" s="670"/>
      <c r="BY37" s="670"/>
      <c r="BZ37" s="670"/>
      <c r="CA37" s="670"/>
      <c r="CB37" s="670"/>
      <c r="CC37" s="670"/>
      <c r="CD37" s="670"/>
      <c r="CE37" s="670"/>
      <c r="CF37" s="670"/>
      <c r="CG37" s="670"/>
      <c r="CH37" s="670"/>
      <c r="CI37" s="670"/>
      <c r="CJ37" s="670"/>
      <c r="CK37" s="670"/>
      <c r="CL37" s="670"/>
      <c r="CM37" s="670"/>
      <c r="CN37" s="670"/>
      <c r="CO37" s="670"/>
      <c r="CP37" s="670"/>
      <c r="CQ37" s="670"/>
      <c r="CR37" s="670"/>
      <c r="CS37" s="670"/>
      <c r="CT37" s="670"/>
    </row>
    <row r="38" spans="1:98" ht="12.75" customHeight="1">
      <c r="A38" s="5"/>
      <c r="B38" s="1627" t="s">
        <v>582</v>
      </c>
      <c r="C38" s="1628"/>
      <c r="D38" s="1628"/>
      <c r="E38" s="1628"/>
      <c r="F38" s="1628"/>
      <c r="G38" s="1628"/>
      <c r="H38" s="1628"/>
      <c r="I38" s="1628"/>
      <c r="J38" s="1628"/>
      <c r="K38" s="1628"/>
      <c r="L38" s="1628"/>
      <c r="M38" s="1628"/>
      <c r="N38" s="1628"/>
      <c r="O38" s="1628"/>
      <c r="P38" s="1628"/>
      <c r="Q38" s="1628"/>
      <c r="R38" s="1628"/>
      <c r="S38" s="1628"/>
      <c r="T38" s="1628"/>
      <c r="U38" s="1628"/>
      <c r="V38" s="1628"/>
      <c r="W38" s="1628"/>
      <c r="X38" s="1629"/>
      <c r="Y38" s="1656">
        <f>IF(T24&gt;=(T23+Y23+AD23+AI23),T28+Y28,0)</f>
        <v>54972857.55067651</v>
      </c>
      <c r="Z38" s="1656"/>
      <c r="AA38" s="1656"/>
      <c r="AB38" s="1656"/>
      <c r="AC38" s="1656"/>
      <c r="AD38" s="1656">
        <f>IF(T24&gt;=(T23+Y23+AD23+AI23),AD28+AI28,0)</f>
        <v>0</v>
      </c>
      <c r="AE38" s="1656"/>
      <c r="AF38" s="1656"/>
      <c r="AG38" s="1656"/>
      <c r="AH38" s="1656"/>
      <c r="AO38" s="670"/>
      <c r="AP38" s="670"/>
      <c r="AQ38" s="670"/>
      <c r="AR38" s="670"/>
      <c r="AS38" s="670"/>
      <c r="AT38" s="670"/>
      <c r="AU38" s="670"/>
      <c r="AV38" s="670"/>
      <c r="AW38" s="670"/>
      <c r="AX38" s="670"/>
      <c r="AY38" s="670"/>
      <c r="AZ38" s="670"/>
      <c r="BA38" s="670"/>
      <c r="BB38" s="670"/>
      <c r="BC38" s="670"/>
      <c r="BD38" s="670"/>
      <c r="BE38" s="670"/>
      <c r="BF38" s="670"/>
      <c r="BG38" s="670"/>
      <c r="BH38" s="670"/>
      <c r="BI38" s="670"/>
      <c r="BJ38" s="670"/>
      <c r="BK38" s="670"/>
      <c r="BL38" s="670"/>
      <c r="BM38" s="670"/>
      <c r="BN38" s="670"/>
      <c r="BO38" s="670"/>
      <c r="BP38" s="670"/>
      <c r="BQ38" s="670"/>
      <c r="BR38" s="670"/>
      <c r="BS38" s="670"/>
      <c r="BT38" s="670"/>
      <c r="BU38" s="670"/>
      <c r="BV38" s="670"/>
      <c r="BW38" s="670"/>
      <c r="BX38" s="670"/>
      <c r="BY38" s="670"/>
      <c r="BZ38" s="670"/>
      <c r="CA38" s="670"/>
      <c r="CB38" s="670"/>
      <c r="CC38" s="670"/>
      <c r="CD38" s="670"/>
      <c r="CE38" s="670"/>
      <c r="CF38" s="670"/>
      <c r="CG38" s="670"/>
      <c r="CH38" s="670"/>
      <c r="CI38" s="670"/>
      <c r="CJ38" s="670"/>
      <c r="CK38" s="670"/>
      <c r="CL38" s="670"/>
      <c r="CM38" s="670"/>
      <c r="CN38" s="670"/>
      <c r="CO38" s="670"/>
      <c r="CP38" s="670"/>
      <c r="CQ38" s="670"/>
      <c r="CR38" s="670"/>
      <c r="CS38" s="670"/>
      <c r="CT38" s="670"/>
    </row>
    <row r="39" spans="1:98" ht="12.75">
      <c r="B39" s="1627" t="s">
        <v>1605</v>
      </c>
      <c r="C39" s="1628"/>
      <c r="D39" s="1628"/>
      <c r="E39" s="1628"/>
      <c r="F39" s="1628"/>
      <c r="G39" s="1628"/>
      <c r="H39" s="1628"/>
      <c r="I39" s="1628"/>
      <c r="J39" s="1628"/>
      <c r="K39" s="1628"/>
      <c r="L39" s="1628"/>
      <c r="M39" s="1628"/>
      <c r="N39" s="1628"/>
      <c r="O39" s="1628"/>
      <c r="P39" s="1628"/>
      <c r="Q39" s="1628"/>
      <c r="R39" s="1628"/>
      <c r="S39" s="1628"/>
      <c r="T39" s="1628"/>
      <c r="U39" s="1628"/>
      <c r="V39" s="1628"/>
      <c r="W39" s="1628"/>
      <c r="X39" s="1629"/>
      <c r="Y39" s="1659">
        <v>3.3000000000000002E-2</v>
      </c>
      <c r="Z39" s="1659"/>
      <c r="AA39" s="1659"/>
      <c r="AB39" s="1659"/>
      <c r="AC39" s="1659"/>
      <c r="AD39" s="1659">
        <v>3.3000000000000002E-2</v>
      </c>
      <c r="AE39" s="1659"/>
      <c r="AF39" s="1659"/>
      <c r="AG39" s="1659"/>
      <c r="AH39" s="1659"/>
      <c r="AO39" s="670"/>
      <c r="AP39" s="670"/>
      <c r="AQ39" s="670"/>
      <c r="AR39" s="670"/>
      <c r="AS39" s="670"/>
      <c r="AT39" s="670"/>
      <c r="AU39" s="670"/>
      <c r="AV39" s="670"/>
      <c r="AW39" s="670"/>
      <c r="AX39" s="670"/>
      <c r="AY39" s="670"/>
      <c r="AZ39" s="670"/>
      <c r="BA39" s="670"/>
      <c r="BB39" s="670"/>
      <c r="BC39" s="670"/>
      <c r="BD39" s="670"/>
      <c r="BE39" s="670"/>
      <c r="BF39" s="670"/>
      <c r="BG39" s="670"/>
      <c r="BH39" s="670"/>
      <c r="BI39" s="670"/>
      <c r="BJ39" s="670"/>
      <c r="BK39" s="670"/>
      <c r="BL39" s="670"/>
      <c r="BM39" s="670"/>
      <c r="BN39" s="670"/>
      <c r="BO39" s="670"/>
      <c r="BP39" s="670"/>
      <c r="BQ39" s="670"/>
      <c r="BR39" s="670"/>
      <c r="BS39" s="670"/>
      <c r="BT39" s="670"/>
      <c r="BU39" s="670"/>
      <c r="BV39" s="670"/>
      <c r="BW39" s="670"/>
      <c r="BX39" s="670"/>
      <c r="BY39" s="670"/>
      <c r="BZ39" s="670"/>
      <c r="CA39" s="670"/>
      <c r="CB39" s="670"/>
      <c r="CC39" s="670"/>
      <c r="CD39" s="670"/>
      <c r="CE39" s="670"/>
      <c r="CF39" s="670"/>
      <c r="CG39" s="670"/>
      <c r="CH39" s="670"/>
      <c r="CI39" s="670"/>
      <c r="CJ39" s="670"/>
      <c r="CK39" s="670"/>
      <c r="CL39" s="670"/>
      <c r="CM39" s="670"/>
      <c r="CN39" s="670"/>
      <c r="CO39" s="670"/>
      <c r="CP39" s="670"/>
      <c r="CQ39" s="670"/>
      <c r="CR39" s="670"/>
      <c r="CS39" s="670"/>
      <c r="CT39" s="670"/>
    </row>
    <row r="40" spans="1:98" ht="12.75" customHeight="1">
      <c r="A40" s="5"/>
      <c r="B40" s="1627" t="s">
        <v>724</v>
      </c>
      <c r="C40" s="1628"/>
      <c r="D40" s="1628"/>
      <c r="E40" s="1628"/>
      <c r="F40" s="1628"/>
      <c r="G40" s="1628"/>
      <c r="H40" s="1628"/>
      <c r="I40" s="1628"/>
      <c r="J40" s="1628"/>
      <c r="K40" s="1628"/>
      <c r="L40" s="1628"/>
      <c r="M40" s="1628"/>
      <c r="N40" s="1628"/>
      <c r="O40" s="1628"/>
      <c r="P40" s="1628"/>
      <c r="Q40" s="1628"/>
      <c r="R40" s="1628"/>
      <c r="S40" s="1628"/>
      <c r="T40" s="1628"/>
      <c r="U40" s="1628"/>
      <c r="V40" s="1628"/>
      <c r="W40" s="1628"/>
      <c r="X40" s="1629"/>
      <c r="Y40" s="1656">
        <f>ROUND(Y38*Y39,0)</f>
        <v>1814104</v>
      </c>
      <c r="Z40" s="1656"/>
      <c r="AA40" s="1656"/>
      <c r="AB40" s="1656"/>
      <c r="AC40" s="1656"/>
      <c r="AD40" s="1655">
        <f>ROUND(AD38*AD39,0)</f>
        <v>0</v>
      </c>
      <c r="AE40" s="1656"/>
      <c r="AF40" s="1656"/>
      <c r="AG40" s="1656"/>
      <c r="AH40" s="1656"/>
      <c r="AO40" s="670"/>
      <c r="AP40" s="670"/>
      <c r="AQ40" s="670"/>
      <c r="AR40" s="670"/>
      <c r="AS40" s="670"/>
      <c r="AT40" s="670"/>
      <c r="AU40" s="670"/>
      <c r="AV40" s="670"/>
      <c r="AW40" s="670"/>
      <c r="AX40" s="670"/>
      <c r="AY40" s="670"/>
      <c r="AZ40" s="670"/>
      <c r="BA40" s="670"/>
      <c r="BB40" s="670"/>
      <c r="BC40" s="670"/>
      <c r="BD40" s="670"/>
      <c r="BE40" s="670"/>
      <c r="BF40" s="670"/>
      <c r="BG40" s="670"/>
      <c r="BH40" s="670"/>
      <c r="BI40" s="670"/>
      <c r="BJ40" s="670"/>
      <c r="BK40" s="670"/>
      <c r="BL40" s="670"/>
      <c r="BM40" s="670"/>
      <c r="BN40" s="670"/>
      <c r="BO40" s="670"/>
      <c r="BP40" s="670"/>
      <c r="BQ40" s="670"/>
      <c r="BR40" s="670"/>
      <c r="BS40" s="670"/>
      <c r="BT40" s="670"/>
      <c r="BU40" s="670"/>
      <c r="BV40" s="670"/>
      <c r="BW40" s="670"/>
      <c r="BX40" s="670"/>
      <c r="BY40" s="670"/>
      <c r="BZ40" s="670"/>
      <c r="CA40" s="670"/>
      <c r="CB40" s="670"/>
      <c r="CC40" s="670"/>
      <c r="CD40" s="670"/>
      <c r="CE40" s="670"/>
      <c r="CF40" s="670"/>
      <c r="CG40" s="670"/>
      <c r="CH40" s="670"/>
      <c r="CI40" s="670"/>
      <c r="CJ40" s="670"/>
      <c r="CK40" s="670"/>
      <c r="CL40" s="670"/>
      <c r="CM40" s="670"/>
      <c r="CN40" s="670"/>
      <c r="CO40" s="670"/>
      <c r="CP40" s="670"/>
      <c r="CQ40" s="670"/>
      <c r="CR40" s="670"/>
      <c r="CS40" s="670"/>
      <c r="CT40" s="670"/>
    </row>
    <row r="41" spans="1:98" ht="12.75">
      <c r="B41" s="1627" t="s">
        <v>725</v>
      </c>
      <c r="C41" s="1628"/>
      <c r="D41" s="1628"/>
      <c r="E41" s="1628"/>
      <c r="F41" s="1628"/>
      <c r="G41" s="1628"/>
      <c r="H41" s="1628"/>
      <c r="I41" s="1628"/>
      <c r="J41" s="1628"/>
      <c r="K41" s="1628"/>
      <c r="L41" s="1628"/>
      <c r="M41" s="1628"/>
      <c r="N41" s="1628"/>
      <c r="O41" s="1628"/>
      <c r="P41" s="1628"/>
      <c r="Q41" s="1628"/>
      <c r="R41" s="1628"/>
      <c r="S41" s="1628"/>
      <c r="T41" s="1628"/>
      <c r="U41" s="1628"/>
      <c r="V41" s="1628"/>
      <c r="W41" s="1628"/>
      <c r="X41" s="1629"/>
      <c r="Y41" s="1677">
        <f>Y40+AD40</f>
        <v>1814104</v>
      </c>
      <c r="Z41" s="1678"/>
      <c r="AA41" s="1678"/>
      <c r="AB41" s="1678"/>
      <c r="AC41" s="1678"/>
      <c r="AD41" s="1678"/>
      <c r="AE41" s="1678"/>
      <c r="AF41" s="1678"/>
      <c r="AG41" s="1678"/>
      <c r="AH41" s="1679"/>
      <c r="AO41" s="670"/>
      <c r="AP41" s="670"/>
      <c r="AQ41" s="670"/>
      <c r="AR41" s="670"/>
      <c r="AS41" s="670"/>
      <c r="AT41" s="670"/>
      <c r="AU41" s="670"/>
      <c r="AV41" s="670"/>
      <c r="AW41" s="670"/>
      <c r="AX41" s="670"/>
      <c r="AY41" s="670"/>
      <c r="AZ41" s="670"/>
      <c r="BA41" s="670"/>
      <c r="BB41" s="670"/>
      <c r="BC41" s="670"/>
      <c r="BD41" s="670"/>
      <c r="BE41" s="670"/>
      <c r="BF41" s="670"/>
      <c r="BG41" s="670"/>
      <c r="BH41" s="670"/>
      <c r="BI41" s="670"/>
      <c r="BJ41" s="670"/>
      <c r="BK41" s="670"/>
      <c r="BL41" s="670"/>
      <c r="BM41" s="670"/>
      <c r="BN41" s="670"/>
      <c r="BO41" s="670"/>
      <c r="BP41" s="670"/>
      <c r="BQ41" s="670"/>
      <c r="BR41" s="670"/>
      <c r="BS41" s="670"/>
      <c r="BT41" s="670"/>
      <c r="BU41" s="670"/>
      <c r="BV41" s="670"/>
      <c r="BW41" s="670"/>
      <c r="BX41" s="670"/>
      <c r="BY41" s="670"/>
      <c r="BZ41" s="670"/>
      <c r="CA41" s="670"/>
      <c r="CB41" s="670"/>
      <c r="CC41" s="670"/>
      <c r="CD41" s="670"/>
      <c r="CE41" s="670"/>
      <c r="CF41" s="670"/>
      <c r="CG41" s="670"/>
      <c r="CH41" s="670"/>
      <c r="CI41" s="670"/>
      <c r="CJ41" s="670"/>
      <c r="CK41" s="670"/>
      <c r="CL41" s="670"/>
      <c r="CM41" s="670"/>
      <c r="CN41" s="670"/>
      <c r="CO41" s="670"/>
      <c r="CP41" s="670"/>
      <c r="CQ41" s="670"/>
      <c r="CR41" s="670"/>
      <c r="CS41" s="670"/>
      <c r="CT41" s="670"/>
    </row>
    <row r="42" spans="1:98" ht="12.75" customHeight="1">
      <c r="A42" s="5"/>
      <c r="B42" s="1680" t="s">
        <v>1604</v>
      </c>
      <c r="C42" s="1680"/>
      <c r="D42" s="1680"/>
      <c r="E42" s="1680"/>
      <c r="F42" s="1680"/>
      <c r="G42" s="1680"/>
      <c r="H42" s="1680"/>
      <c r="I42" s="1680"/>
      <c r="J42" s="1680"/>
      <c r="K42" s="1680"/>
      <c r="L42" s="1680"/>
      <c r="M42" s="1680"/>
      <c r="N42" s="1680"/>
      <c r="O42" s="1680"/>
      <c r="P42" s="1680"/>
      <c r="Q42" s="1680"/>
      <c r="R42" s="1680"/>
      <c r="S42" s="1680"/>
      <c r="T42" s="1680"/>
      <c r="U42" s="1680"/>
      <c r="V42" s="1680"/>
      <c r="W42" s="1680"/>
      <c r="X42" s="1680"/>
      <c r="Y42" s="1680"/>
      <c r="Z42" s="1680"/>
      <c r="AA42" s="1680"/>
      <c r="AB42" s="1680"/>
      <c r="AC42" s="1680"/>
      <c r="AD42" s="1680"/>
      <c r="AE42" s="1680"/>
      <c r="AF42" s="1680"/>
      <c r="AG42" s="1680"/>
      <c r="AH42" s="1680"/>
      <c r="AO42" s="670"/>
      <c r="AP42" s="670"/>
      <c r="AQ42" s="670"/>
      <c r="AR42" s="670"/>
      <c r="AS42" s="670"/>
      <c r="AT42" s="670"/>
      <c r="AU42" s="670"/>
      <c r="AV42" s="670"/>
      <c r="AW42" s="670"/>
      <c r="AX42" s="670"/>
      <c r="AY42" s="670"/>
      <c r="AZ42" s="670"/>
      <c r="BA42" s="670"/>
      <c r="BB42" s="670"/>
      <c r="BC42" s="670"/>
      <c r="BD42" s="670"/>
      <c r="BE42" s="670"/>
      <c r="BF42" s="670"/>
      <c r="BG42" s="670"/>
      <c r="BH42" s="670"/>
      <c r="BI42" s="670"/>
      <c r="BJ42" s="670"/>
      <c r="BK42" s="670"/>
      <c r="BL42" s="670"/>
      <c r="BM42" s="670"/>
      <c r="BN42" s="670"/>
      <c r="BO42" s="670"/>
      <c r="BP42" s="670"/>
      <c r="BQ42" s="670"/>
      <c r="BR42" s="670"/>
      <c r="BS42" s="670"/>
      <c r="BT42" s="670"/>
      <c r="BU42" s="670"/>
      <c r="BV42" s="670"/>
      <c r="BW42" s="670"/>
      <c r="BX42" s="670"/>
      <c r="BY42" s="670"/>
      <c r="BZ42" s="670"/>
      <c r="CA42" s="670"/>
      <c r="CB42" s="670"/>
      <c r="CC42" s="670"/>
      <c r="CD42" s="670"/>
      <c r="CE42" s="670"/>
      <c r="CF42" s="670"/>
      <c r="CG42" s="670"/>
      <c r="CH42" s="670"/>
      <c r="CI42" s="670"/>
      <c r="CJ42" s="670"/>
      <c r="CK42" s="670"/>
      <c r="CL42" s="670"/>
      <c r="CM42" s="670"/>
      <c r="CN42" s="670"/>
      <c r="CO42" s="670"/>
      <c r="CP42" s="670"/>
      <c r="CQ42" s="670"/>
      <c r="CR42" s="670"/>
      <c r="CS42" s="670"/>
      <c r="CT42" s="670"/>
    </row>
    <row r="43" spans="1:98" ht="12.75">
      <c r="B43" s="681"/>
      <c r="C43" s="681"/>
      <c r="D43" s="681"/>
      <c r="E43" s="681"/>
      <c r="F43" s="681"/>
      <c r="G43" s="681"/>
      <c r="H43" s="681"/>
      <c r="I43" s="681"/>
      <c r="J43" s="681"/>
      <c r="K43" s="681"/>
      <c r="L43" s="681"/>
      <c r="M43" s="681"/>
      <c r="N43" s="681"/>
      <c r="O43" s="681"/>
      <c r="P43" s="681"/>
      <c r="Q43" s="681"/>
      <c r="R43" s="681"/>
      <c r="S43" s="681"/>
      <c r="T43" s="681"/>
      <c r="U43" s="681"/>
      <c r="V43" s="681"/>
      <c r="W43" s="681"/>
      <c r="X43" s="681"/>
      <c r="Y43" s="681"/>
      <c r="Z43" s="681"/>
      <c r="AA43" s="681"/>
      <c r="AB43" s="681"/>
      <c r="AC43" s="681"/>
      <c r="AD43" s="681"/>
      <c r="AE43" s="681"/>
      <c r="AF43" s="681"/>
      <c r="AG43" s="681"/>
      <c r="AH43" s="681"/>
      <c r="AO43" s="670"/>
      <c r="AP43" s="670"/>
      <c r="AQ43" s="670"/>
      <c r="AR43" s="670"/>
      <c r="AS43" s="670"/>
      <c r="AT43" s="670"/>
      <c r="AU43" s="670"/>
      <c r="AV43" s="670"/>
      <c r="AW43" s="670"/>
      <c r="AX43" s="670"/>
      <c r="AY43" s="670"/>
      <c r="AZ43" s="670"/>
      <c r="BA43" s="670"/>
      <c r="BB43" s="670"/>
      <c r="BC43" s="670"/>
      <c r="BD43" s="670"/>
      <c r="BE43" s="670"/>
      <c r="BF43" s="670"/>
      <c r="BG43" s="670"/>
      <c r="BH43" s="670"/>
      <c r="BI43" s="670"/>
      <c r="BJ43" s="670"/>
      <c r="BK43" s="670"/>
      <c r="BL43" s="670"/>
      <c r="BM43" s="670"/>
      <c r="BN43" s="670"/>
      <c r="BO43" s="670"/>
      <c r="BP43" s="670"/>
      <c r="BQ43" s="670"/>
      <c r="BR43" s="670"/>
      <c r="BS43" s="670"/>
      <c r="BT43" s="670"/>
      <c r="BU43" s="670"/>
      <c r="BV43" s="670"/>
      <c r="BW43" s="670"/>
      <c r="BX43" s="670"/>
      <c r="BY43" s="670"/>
      <c r="BZ43" s="670"/>
      <c r="CA43" s="670"/>
      <c r="CB43" s="670"/>
      <c r="CC43" s="670"/>
      <c r="CD43" s="670"/>
      <c r="CE43" s="670"/>
      <c r="CF43" s="670"/>
      <c r="CG43" s="670"/>
      <c r="CH43" s="670"/>
      <c r="CI43" s="670"/>
      <c r="CJ43" s="670"/>
      <c r="CK43" s="670"/>
      <c r="CL43" s="670"/>
      <c r="CM43" s="670"/>
      <c r="CN43" s="670"/>
      <c r="CO43" s="670"/>
      <c r="CP43" s="670"/>
      <c r="CQ43" s="670"/>
      <c r="CR43" s="670"/>
      <c r="CS43" s="670"/>
      <c r="CT43" s="670"/>
    </row>
    <row r="44" spans="1:98" ht="12.75">
      <c r="AO44" s="670"/>
      <c r="AP44" s="670"/>
      <c r="AQ44" s="670"/>
      <c r="AR44" s="670"/>
      <c r="AS44" s="670"/>
      <c r="AT44" s="670"/>
      <c r="AU44" s="670"/>
      <c r="AV44" s="670"/>
      <c r="AW44" s="670"/>
      <c r="AX44" s="670"/>
      <c r="AY44" s="670"/>
      <c r="AZ44" s="670"/>
      <c r="BA44" s="670"/>
      <c r="BB44" s="670"/>
      <c r="BC44" s="670"/>
      <c r="BD44" s="670"/>
      <c r="BE44" s="670"/>
      <c r="BF44" s="670"/>
      <c r="BG44" s="670"/>
      <c r="BH44" s="670"/>
      <c r="BI44" s="670"/>
      <c r="BJ44" s="670"/>
      <c r="BK44" s="670"/>
      <c r="BL44" s="670"/>
      <c r="BM44" s="670"/>
      <c r="BN44" s="670"/>
      <c r="BO44" s="670"/>
      <c r="BP44" s="670"/>
      <c r="BQ44" s="670"/>
      <c r="BR44" s="670"/>
      <c r="BS44" s="670"/>
      <c r="BT44" s="670"/>
      <c r="BU44" s="670"/>
      <c r="BV44" s="670"/>
      <c r="BW44" s="670"/>
      <c r="BX44" s="670"/>
      <c r="BY44" s="670"/>
      <c r="BZ44" s="670"/>
      <c r="CA44" s="670"/>
      <c r="CB44" s="670"/>
      <c r="CC44" s="670"/>
      <c r="CD44" s="670"/>
      <c r="CE44" s="670"/>
      <c r="CF44" s="670"/>
      <c r="CG44" s="670"/>
      <c r="CH44" s="670"/>
      <c r="CI44" s="670"/>
      <c r="CJ44" s="670"/>
      <c r="CK44" s="670"/>
      <c r="CL44" s="670"/>
      <c r="CM44" s="670"/>
      <c r="CN44" s="670"/>
      <c r="CO44" s="670"/>
      <c r="CP44" s="670"/>
      <c r="CQ44" s="670"/>
      <c r="CR44" s="670"/>
      <c r="CS44" s="670"/>
      <c r="CT44" s="670"/>
    </row>
    <row r="45" spans="1:98" ht="12.75">
      <c r="A45" s="5" t="s">
        <v>666</v>
      </c>
      <c r="C45" s="5" t="s">
        <v>302</v>
      </c>
      <c r="AO45" s="670"/>
      <c r="AP45" s="670"/>
      <c r="AQ45" s="670"/>
      <c r="AR45" s="670"/>
      <c r="AS45" s="670"/>
      <c r="AT45" s="670"/>
      <c r="AU45" s="670"/>
      <c r="AV45" s="670"/>
      <c r="AW45" s="670"/>
      <c r="AX45" s="670"/>
      <c r="AY45" s="670"/>
      <c r="AZ45" s="670"/>
      <c r="BA45" s="670"/>
      <c r="BB45" s="670"/>
      <c r="BC45" s="670"/>
      <c r="BD45" s="670"/>
      <c r="BE45" s="670"/>
      <c r="BF45" s="670"/>
      <c r="BG45" s="670"/>
      <c r="BH45" s="670"/>
      <c r="BI45" s="670"/>
      <c r="BJ45" s="670"/>
      <c r="BK45" s="670"/>
      <c r="BL45" s="670"/>
      <c r="BM45" s="670"/>
      <c r="BN45" s="670"/>
      <c r="BO45" s="670"/>
      <c r="BP45" s="670"/>
      <c r="BQ45" s="670"/>
      <c r="BR45" s="670"/>
      <c r="BS45" s="670"/>
      <c r="BT45" s="670"/>
      <c r="BU45" s="670"/>
      <c r="BV45" s="670"/>
      <c r="BW45" s="670"/>
      <c r="BX45" s="670"/>
      <c r="BY45" s="670"/>
      <c r="BZ45" s="670"/>
      <c r="CA45" s="670"/>
      <c r="CB45" s="670"/>
      <c r="CC45" s="670"/>
      <c r="CD45" s="670"/>
      <c r="CE45" s="670"/>
      <c r="CF45" s="670"/>
      <c r="CG45" s="670"/>
      <c r="CH45" s="670"/>
      <c r="CI45" s="670"/>
      <c r="CJ45" s="670"/>
      <c r="CK45" s="670"/>
      <c r="CL45" s="670"/>
      <c r="CM45" s="670"/>
      <c r="CN45" s="670"/>
      <c r="CO45" s="670"/>
      <c r="CP45" s="670"/>
      <c r="CQ45" s="670"/>
      <c r="CR45" s="670"/>
      <c r="CS45" s="670"/>
      <c r="CT45" s="670"/>
    </row>
    <row r="46" spans="1:98" ht="12.75">
      <c r="D46" s="5" t="s">
        <v>303</v>
      </c>
      <c r="AB46" s="1666">
        <f>'Sources and Uses Budget'!B105-'Sources and Uses Budget'!B15</f>
        <v>46202408.303627536</v>
      </c>
      <c r="AC46" s="1667"/>
      <c r="AD46" s="1667"/>
      <c r="AE46" s="1667"/>
      <c r="AF46" s="1668"/>
      <c r="AO46" s="670"/>
      <c r="AP46" s="670"/>
      <c r="AQ46" s="670"/>
      <c r="AR46" s="670"/>
      <c r="AS46" s="670"/>
      <c r="AT46" s="670"/>
      <c r="AU46" s="670"/>
      <c r="AV46" s="670"/>
      <c r="AW46" s="670"/>
      <c r="AX46" s="670"/>
      <c r="AY46" s="670"/>
      <c r="AZ46" s="670"/>
      <c r="BA46" s="670"/>
      <c r="BB46" s="670"/>
      <c r="BC46" s="670"/>
      <c r="BD46" s="670"/>
      <c r="BE46" s="670"/>
      <c r="BF46" s="670"/>
      <c r="BG46" s="670"/>
      <c r="BH46" s="670"/>
      <c r="BI46" s="670"/>
      <c r="BJ46" s="670"/>
      <c r="BK46" s="670"/>
      <c r="BL46" s="670"/>
      <c r="BM46" s="670"/>
      <c r="BN46" s="670"/>
      <c r="BO46" s="670"/>
      <c r="BP46" s="670"/>
      <c r="BQ46" s="670"/>
      <c r="BR46" s="670"/>
      <c r="BS46" s="670"/>
      <c r="BT46" s="670"/>
      <c r="BU46" s="670"/>
      <c r="BV46" s="670"/>
      <c r="BW46" s="670"/>
      <c r="BX46" s="670"/>
      <c r="BY46" s="670"/>
      <c r="BZ46" s="670"/>
      <c r="CA46" s="670"/>
      <c r="CB46" s="670"/>
      <c r="CC46" s="670"/>
      <c r="CD46" s="670"/>
      <c r="CE46" s="670"/>
      <c r="CF46" s="670"/>
      <c r="CG46" s="670"/>
      <c r="CH46" s="670"/>
      <c r="CI46" s="670"/>
      <c r="CJ46" s="670"/>
      <c r="CK46" s="670"/>
      <c r="CL46" s="670"/>
      <c r="CM46" s="670"/>
      <c r="CN46" s="670"/>
      <c r="CO46" s="670"/>
      <c r="CP46" s="670"/>
      <c r="CQ46" s="670"/>
      <c r="CR46" s="670"/>
      <c r="CS46" s="670"/>
      <c r="CT46" s="670"/>
    </row>
    <row r="47" spans="1:98" ht="12.75" customHeight="1">
      <c r="D47" s="5" t="s">
        <v>24</v>
      </c>
      <c r="AB47" s="1666">
        <f>Application!AG630-MIN('Sources and Uses Budget'!B15,Application!AG390)</f>
        <v>28061368</v>
      </c>
      <c r="AC47" s="1667"/>
      <c r="AD47" s="1667"/>
      <c r="AE47" s="1667"/>
      <c r="AF47" s="1668"/>
      <c r="AO47" s="670"/>
      <c r="AP47" s="670"/>
      <c r="AQ47" s="670"/>
      <c r="AR47" s="670"/>
      <c r="AS47" s="670"/>
      <c r="AT47" s="670"/>
      <c r="AU47" s="670"/>
      <c r="AV47" s="670"/>
      <c r="AW47" s="670"/>
      <c r="AX47" s="670"/>
      <c r="AY47" s="670"/>
      <c r="AZ47" s="670"/>
      <c r="BA47" s="670"/>
      <c r="BB47" s="670"/>
      <c r="BC47" s="670"/>
      <c r="BD47" s="670"/>
      <c r="BE47" s="670"/>
      <c r="BF47" s="670"/>
      <c r="BG47" s="670"/>
      <c r="BH47" s="670"/>
      <c r="BI47" s="670"/>
      <c r="BJ47" s="670"/>
      <c r="BK47" s="670"/>
      <c r="BL47" s="670"/>
      <c r="BM47" s="670"/>
      <c r="BN47" s="670"/>
      <c r="BO47" s="670"/>
      <c r="BP47" s="670"/>
      <c r="BQ47" s="670"/>
      <c r="BR47" s="670"/>
      <c r="BS47" s="670"/>
      <c r="BT47" s="670"/>
      <c r="BU47" s="670"/>
      <c r="BV47" s="670"/>
      <c r="BW47" s="670"/>
      <c r="BX47" s="670"/>
      <c r="BY47" s="670"/>
      <c r="BZ47" s="670"/>
      <c r="CA47" s="670"/>
      <c r="CB47" s="670"/>
      <c r="CC47" s="670"/>
      <c r="CD47" s="670"/>
      <c r="CE47" s="670"/>
      <c r="CF47" s="670"/>
      <c r="CG47" s="670"/>
      <c r="CH47" s="670"/>
      <c r="CI47" s="670"/>
      <c r="CJ47" s="670"/>
      <c r="CK47" s="670"/>
      <c r="CL47" s="670"/>
      <c r="CM47" s="670"/>
      <c r="CN47" s="670"/>
      <c r="CO47" s="670"/>
      <c r="CP47" s="670"/>
      <c r="CQ47" s="670"/>
      <c r="CR47" s="670"/>
      <c r="CS47" s="670"/>
      <c r="CT47" s="670"/>
    </row>
    <row r="48" spans="1:98" ht="12.75">
      <c r="D48" s="5" t="s">
        <v>99</v>
      </c>
      <c r="AB48" s="1666">
        <f>AB46-AB47</f>
        <v>18141040.303627536</v>
      </c>
      <c r="AC48" s="1667"/>
      <c r="AD48" s="1667"/>
      <c r="AE48" s="1667"/>
      <c r="AF48" s="1668"/>
      <c r="AO48" s="670"/>
      <c r="AP48" s="670"/>
      <c r="AQ48" s="670"/>
      <c r="AR48" s="670"/>
      <c r="AS48" s="670"/>
      <c r="AT48" s="670"/>
      <c r="AU48" s="670"/>
      <c r="AV48" s="670"/>
      <c r="AW48" s="670"/>
      <c r="AX48" s="670"/>
      <c r="AY48" s="670"/>
      <c r="AZ48" s="670"/>
      <c r="BA48" s="670"/>
      <c r="BB48" s="670"/>
      <c r="BC48" s="670"/>
      <c r="BD48" s="670"/>
      <c r="BE48" s="670"/>
      <c r="BF48" s="670"/>
      <c r="BG48" s="670"/>
      <c r="BH48" s="670"/>
      <c r="BI48" s="670"/>
      <c r="BJ48" s="670"/>
      <c r="BK48" s="670"/>
      <c r="BL48" s="670"/>
      <c r="BM48" s="670"/>
      <c r="BN48" s="670"/>
      <c r="BO48" s="670"/>
      <c r="BP48" s="670"/>
      <c r="BQ48" s="670"/>
      <c r="BR48" s="670"/>
      <c r="BS48" s="670"/>
      <c r="BT48" s="670"/>
      <c r="BU48" s="670"/>
      <c r="BV48" s="670"/>
      <c r="BW48" s="670"/>
      <c r="BX48" s="670"/>
      <c r="BY48" s="670"/>
      <c r="BZ48" s="670"/>
      <c r="CA48" s="670"/>
      <c r="CB48" s="670"/>
      <c r="CC48" s="670"/>
      <c r="CD48" s="670"/>
      <c r="CE48" s="670"/>
      <c r="CF48" s="670"/>
      <c r="CG48" s="670"/>
      <c r="CH48" s="670"/>
      <c r="CI48" s="670"/>
      <c r="CJ48" s="670"/>
      <c r="CK48" s="670"/>
      <c r="CL48" s="670"/>
      <c r="CM48" s="670"/>
      <c r="CN48" s="670"/>
      <c r="CO48" s="670"/>
      <c r="CP48" s="670"/>
      <c r="CQ48" s="670"/>
      <c r="CR48" s="670"/>
      <c r="CS48" s="670"/>
      <c r="CT48" s="670"/>
    </row>
    <row r="49" spans="1:98" ht="12.75">
      <c r="D49" s="5" t="s">
        <v>766</v>
      </c>
      <c r="X49" s="2"/>
      <c r="Y49" s="2"/>
      <c r="Z49" s="2"/>
      <c r="AA49" s="279"/>
      <c r="AB49" s="1670">
        <v>1</v>
      </c>
      <c r="AC49" s="1671"/>
      <c r="AD49" s="1671"/>
      <c r="AE49" s="1671"/>
      <c r="AF49" s="1672"/>
      <c r="AO49" s="670"/>
      <c r="AP49" s="670"/>
      <c r="AQ49" s="670"/>
      <c r="AR49" s="670"/>
      <c r="AS49" s="670"/>
      <c r="AT49" s="670"/>
      <c r="AU49" s="670"/>
      <c r="AV49" s="670"/>
      <c r="AW49" s="670"/>
      <c r="AX49" s="670"/>
      <c r="AY49" s="670"/>
      <c r="AZ49" s="670"/>
      <c r="BA49" s="670"/>
      <c r="BB49" s="670"/>
      <c r="BC49" s="670"/>
      <c r="BD49" s="670"/>
      <c r="BE49" s="670"/>
      <c r="BF49" s="670"/>
      <c r="BG49" s="670"/>
      <c r="BH49" s="670"/>
      <c r="BI49" s="670"/>
      <c r="BJ49" s="670"/>
      <c r="BK49" s="670"/>
      <c r="BL49" s="670"/>
      <c r="BM49" s="670"/>
      <c r="BN49" s="670"/>
      <c r="BO49" s="670"/>
      <c r="BP49" s="670"/>
      <c r="BQ49" s="670"/>
      <c r="BR49" s="670"/>
      <c r="BS49" s="670"/>
      <c r="BT49" s="670"/>
      <c r="BU49" s="670"/>
      <c r="BV49" s="670"/>
      <c r="BW49" s="670"/>
      <c r="BX49" s="670"/>
      <c r="BY49" s="670"/>
      <c r="BZ49" s="670"/>
      <c r="CA49" s="670"/>
      <c r="CB49" s="670"/>
      <c r="CC49" s="670"/>
      <c r="CD49" s="670"/>
      <c r="CE49" s="670"/>
      <c r="CF49" s="670"/>
      <c r="CG49" s="670"/>
      <c r="CH49" s="670"/>
      <c r="CI49" s="670"/>
      <c r="CJ49" s="670"/>
      <c r="CK49" s="670"/>
      <c r="CL49" s="670"/>
      <c r="CM49" s="670"/>
      <c r="CN49" s="670"/>
      <c r="CO49" s="670"/>
      <c r="CP49" s="670"/>
      <c r="CQ49" s="670"/>
      <c r="CR49" s="670"/>
      <c r="CS49" s="670"/>
      <c r="CT49" s="670"/>
    </row>
    <row r="50" spans="1:98" s="677" customFormat="1" ht="15" customHeight="1">
      <c r="A50" s="2"/>
      <c r="B50" s="2"/>
      <c r="C50" s="2"/>
      <c r="D50" s="154"/>
      <c r="E50" s="1673" t="s">
        <v>1239</v>
      </c>
      <c r="F50" s="1673"/>
      <c r="G50" s="1673"/>
      <c r="H50" s="1673"/>
      <c r="I50" s="1673"/>
      <c r="J50" s="1673"/>
      <c r="K50" s="1673"/>
      <c r="L50" s="1673"/>
      <c r="M50" s="1673"/>
      <c r="N50" s="1673"/>
      <c r="O50" s="1673"/>
      <c r="P50" s="1673"/>
      <c r="Q50" s="1673"/>
      <c r="R50" s="1673"/>
      <c r="S50" s="1673"/>
      <c r="T50" s="1673"/>
      <c r="U50" s="1673"/>
      <c r="V50" s="1673"/>
      <c r="W50" s="1673"/>
      <c r="X50" s="1673"/>
      <c r="Y50" s="1673"/>
      <c r="Z50" s="1673"/>
      <c r="AA50" s="675"/>
      <c r="AB50" s="675"/>
      <c r="AC50" s="675"/>
      <c r="AD50" s="675"/>
      <c r="AE50" s="675"/>
      <c r="AF50" s="675"/>
      <c r="AG50" s="2"/>
      <c r="AH50" s="2"/>
      <c r="AI50" s="2"/>
      <c r="AJ50" s="2"/>
      <c r="AK50" s="2"/>
      <c r="AL50" s="2"/>
      <c r="AM50" s="2"/>
      <c r="AN50" s="2"/>
      <c r="AO50" s="676"/>
      <c r="AP50" s="676"/>
      <c r="AQ50" s="676"/>
      <c r="AR50" s="676"/>
      <c r="AS50" s="676"/>
      <c r="AT50" s="676"/>
      <c r="AU50" s="676"/>
      <c r="AV50" s="676"/>
      <c r="AW50" s="676"/>
      <c r="AX50" s="676"/>
      <c r="AY50" s="676"/>
      <c r="AZ50" s="676"/>
      <c r="BA50" s="676"/>
      <c r="BB50" s="676"/>
      <c r="BC50" s="676"/>
      <c r="BD50" s="676"/>
      <c r="BE50" s="676"/>
      <c r="BF50" s="676"/>
      <c r="BG50" s="676"/>
      <c r="BH50" s="676"/>
      <c r="BI50" s="676"/>
      <c r="BJ50" s="676"/>
      <c r="BK50" s="676"/>
      <c r="BL50" s="676"/>
      <c r="BM50" s="676"/>
      <c r="BN50" s="676"/>
      <c r="BO50" s="676"/>
      <c r="BP50" s="676"/>
      <c r="BQ50" s="676"/>
      <c r="BR50" s="676"/>
      <c r="BS50" s="676"/>
      <c r="BT50" s="676"/>
      <c r="BU50" s="676"/>
      <c r="BV50" s="676"/>
      <c r="BW50" s="676"/>
      <c r="BX50" s="676"/>
      <c r="BY50" s="676"/>
      <c r="BZ50" s="676"/>
      <c r="CA50" s="676"/>
      <c r="CB50" s="676"/>
      <c r="CC50" s="676"/>
      <c r="CD50" s="676"/>
      <c r="CE50" s="676"/>
      <c r="CF50" s="676"/>
      <c r="CG50" s="676"/>
      <c r="CH50" s="676"/>
      <c r="CI50" s="676"/>
      <c r="CJ50" s="676"/>
      <c r="CK50" s="676"/>
      <c r="CL50" s="676"/>
      <c r="CM50" s="676"/>
      <c r="CN50" s="676"/>
      <c r="CO50" s="676"/>
      <c r="CP50" s="676"/>
      <c r="CQ50" s="676"/>
      <c r="CR50" s="676"/>
      <c r="CS50" s="676"/>
      <c r="CT50" s="676"/>
    </row>
    <row r="51" spans="1:98" s="677" customFormat="1" ht="12" customHeight="1">
      <c r="A51" s="2"/>
      <c r="B51" s="2"/>
      <c r="C51" s="2"/>
      <c r="D51" s="154"/>
      <c r="E51" s="1673"/>
      <c r="F51" s="1673"/>
      <c r="G51" s="1673"/>
      <c r="H51" s="1673"/>
      <c r="I51" s="1673"/>
      <c r="J51" s="1673"/>
      <c r="K51" s="1673"/>
      <c r="L51" s="1673"/>
      <c r="M51" s="1673"/>
      <c r="N51" s="1673"/>
      <c r="O51" s="1673"/>
      <c r="P51" s="1673"/>
      <c r="Q51" s="1673"/>
      <c r="R51" s="1673"/>
      <c r="S51" s="1673"/>
      <c r="T51" s="1673"/>
      <c r="U51" s="1673"/>
      <c r="V51" s="1673"/>
      <c r="W51" s="1673"/>
      <c r="X51" s="1673"/>
      <c r="Y51" s="1673"/>
      <c r="Z51" s="1673"/>
      <c r="AA51" s="678"/>
      <c r="AB51" s="678"/>
      <c r="AC51" s="678"/>
      <c r="AD51" s="678"/>
      <c r="AE51" s="678"/>
      <c r="AF51" s="678"/>
      <c r="AG51" s="679"/>
      <c r="AH51" s="2"/>
      <c r="AI51" s="2"/>
      <c r="AJ51" s="2"/>
      <c r="AK51" s="2"/>
      <c r="AL51" s="2"/>
      <c r="AM51" s="2"/>
      <c r="AN51" s="2"/>
      <c r="AO51" s="676"/>
      <c r="AP51" s="676"/>
      <c r="AQ51" s="676"/>
      <c r="AR51" s="676"/>
      <c r="AS51" s="676"/>
      <c r="AT51" s="676"/>
      <c r="AU51" s="676"/>
      <c r="AV51" s="676"/>
      <c r="AW51" s="676"/>
      <c r="AX51" s="676"/>
      <c r="AY51" s="676"/>
      <c r="AZ51" s="676"/>
      <c r="BA51" s="676"/>
      <c r="BB51" s="676"/>
      <c r="BC51" s="676"/>
      <c r="BD51" s="676"/>
      <c r="BE51" s="676"/>
      <c r="BF51" s="676"/>
      <c r="BG51" s="676"/>
      <c r="BH51" s="676"/>
      <c r="BI51" s="676"/>
      <c r="BJ51" s="676"/>
      <c r="BK51" s="676"/>
      <c r="BL51" s="676"/>
      <c r="BM51" s="676"/>
      <c r="BN51" s="676"/>
      <c r="BO51" s="676"/>
      <c r="BP51" s="676"/>
      <c r="BQ51" s="676"/>
      <c r="BR51" s="676"/>
      <c r="BS51" s="676"/>
      <c r="BT51" s="676"/>
      <c r="BU51" s="676"/>
      <c r="BV51" s="676"/>
      <c r="BW51" s="676"/>
      <c r="BX51" s="676"/>
      <c r="BY51" s="676"/>
      <c r="BZ51" s="676"/>
      <c r="CA51" s="676"/>
      <c r="CB51" s="676"/>
      <c r="CC51" s="676"/>
      <c r="CD51" s="676"/>
      <c r="CE51" s="676"/>
      <c r="CF51" s="676"/>
      <c r="CG51" s="676"/>
      <c r="CH51" s="676"/>
      <c r="CI51" s="676"/>
      <c r="CJ51" s="676"/>
      <c r="CK51" s="676"/>
      <c r="CL51" s="676"/>
      <c r="CM51" s="676"/>
      <c r="CN51" s="676"/>
      <c r="CO51" s="676"/>
      <c r="CP51" s="676"/>
      <c r="CQ51" s="676"/>
      <c r="CR51" s="676"/>
      <c r="CS51" s="676"/>
      <c r="CT51" s="676"/>
    </row>
    <row r="52" spans="1:98" s="2" customFormat="1" ht="12" customHeight="1">
      <c r="D52" s="154"/>
      <c r="E52" s="680"/>
      <c r="F52" s="680"/>
      <c r="G52" s="680"/>
      <c r="H52" s="680"/>
      <c r="I52" s="680"/>
      <c r="J52" s="680"/>
      <c r="K52" s="680"/>
      <c r="L52" s="680"/>
      <c r="M52" s="680"/>
      <c r="N52" s="680"/>
      <c r="O52" s="680"/>
      <c r="P52" s="680"/>
      <c r="Q52" s="680"/>
      <c r="R52" s="680"/>
      <c r="S52" s="680"/>
      <c r="T52" s="680"/>
      <c r="U52" s="680"/>
      <c r="V52" s="680"/>
      <c r="W52" s="680"/>
      <c r="X52" s="680"/>
      <c r="Y52" s="680"/>
      <c r="Z52" s="680"/>
      <c r="AO52" s="671"/>
      <c r="AP52" s="671"/>
      <c r="AQ52" s="671"/>
      <c r="AR52" s="671"/>
      <c r="AS52" s="671"/>
      <c r="AT52" s="671"/>
      <c r="AU52" s="671"/>
      <c r="AV52" s="671"/>
      <c r="AW52" s="671"/>
      <c r="AX52" s="671"/>
      <c r="AY52" s="671"/>
      <c r="AZ52" s="671"/>
      <c r="BA52" s="671"/>
      <c r="BB52" s="671"/>
      <c r="BC52" s="671"/>
      <c r="BD52" s="671"/>
      <c r="BE52" s="671"/>
      <c r="BF52" s="671"/>
      <c r="BG52" s="671"/>
      <c r="BH52" s="671"/>
      <c r="BI52" s="671"/>
      <c r="BJ52" s="671"/>
      <c r="BK52" s="671"/>
      <c r="BL52" s="671"/>
      <c r="BM52" s="671"/>
      <c r="BN52" s="671"/>
      <c r="BO52" s="671"/>
      <c r="BP52" s="671"/>
      <c r="BQ52" s="671"/>
      <c r="BR52" s="671"/>
      <c r="BS52" s="671"/>
      <c r="BT52" s="671"/>
      <c r="BU52" s="671"/>
      <c r="BV52" s="671"/>
      <c r="BW52" s="671"/>
      <c r="BX52" s="671"/>
      <c r="BY52" s="671"/>
      <c r="BZ52" s="671"/>
      <c r="CA52" s="671"/>
      <c r="CB52" s="671"/>
      <c r="CC52" s="671"/>
      <c r="CD52" s="671"/>
      <c r="CE52" s="671"/>
      <c r="CF52" s="671"/>
      <c r="CG52" s="671"/>
      <c r="CH52" s="671"/>
      <c r="CI52" s="671"/>
      <c r="CJ52" s="671"/>
      <c r="CK52" s="671"/>
      <c r="CL52" s="671"/>
      <c r="CM52" s="671"/>
      <c r="CN52" s="671"/>
      <c r="CO52" s="671"/>
      <c r="CP52" s="671"/>
      <c r="CQ52" s="671"/>
      <c r="CR52" s="671"/>
      <c r="CS52" s="671"/>
      <c r="CT52" s="671"/>
    </row>
    <row r="53" spans="1:98" s="2" customFormat="1" ht="15" customHeight="1">
      <c r="A53"/>
      <c r="B53"/>
      <c r="C53"/>
      <c r="D53" s="5" t="s">
        <v>358</v>
      </c>
      <c r="E53"/>
      <c r="F53"/>
      <c r="G53"/>
      <c r="H53"/>
      <c r="I53"/>
      <c r="J53"/>
      <c r="K53"/>
      <c r="L53"/>
      <c r="M53"/>
      <c r="N53"/>
      <c r="O53"/>
      <c r="P53"/>
      <c r="Q53"/>
      <c r="R53"/>
      <c r="S53"/>
      <c r="T53"/>
      <c r="U53"/>
      <c r="V53"/>
      <c r="W53"/>
      <c r="X53"/>
      <c r="Y53"/>
      <c r="Z53"/>
      <c r="AA53"/>
      <c r="AB53" s="1666">
        <f>ROUND(IF(ISERROR((AB48/AB49)),0,(AB48/AB49)),0)</f>
        <v>18141040</v>
      </c>
      <c r="AC53" s="1667"/>
      <c r="AD53" s="1667"/>
      <c r="AE53" s="1667"/>
      <c r="AF53" s="1668"/>
      <c r="AG53"/>
      <c r="AH53"/>
      <c r="AI53"/>
      <c r="AJ53"/>
      <c r="AK53"/>
      <c r="AL53"/>
      <c r="AM53"/>
      <c r="AN53"/>
      <c r="AO53" s="671"/>
      <c r="AP53" s="671"/>
      <c r="AQ53" s="671"/>
      <c r="AR53" s="671"/>
      <c r="AS53" s="671"/>
      <c r="AT53" s="671"/>
      <c r="AU53" s="671"/>
      <c r="AV53" s="671"/>
      <c r="AW53" s="671"/>
      <c r="AX53" s="671"/>
      <c r="AY53" s="671"/>
      <c r="AZ53" s="671"/>
      <c r="BA53" s="671"/>
      <c r="BB53" s="671"/>
      <c r="BC53" s="671"/>
      <c r="BD53" s="671"/>
      <c r="BE53" s="671"/>
      <c r="BF53" s="671"/>
      <c r="BG53" s="671"/>
      <c r="BH53" s="671"/>
      <c r="BI53" s="671"/>
      <c r="BJ53" s="671"/>
      <c r="BK53" s="671"/>
      <c r="BL53" s="671"/>
      <c r="BM53" s="671"/>
      <c r="BN53" s="671"/>
      <c r="BO53" s="671"/>
      <c r="BP53" s="671"/>
      <c r="BQ53" s="671"/>
      <c r="BR53" s="671"/>
      <c r="BS53" s="671"/>
      <c r="BT53" s="671"/>
      <c r="BU53" s="671"/>
      <c r="BV53" s="671"/>
      <c r="BW53" s="671"/>
      <c r="BX53" s="671"/>
      <c r="BY53" s="671"/>
      <c r="BZ53" s="671"/>
      <c r="CA53" s="671"/>
      <c r="CB53" s="671"/>
      <c r="CC53" s="671"/>
      <c r="CD53" s="671"/>
      <c r="CE53" s="671"/>
      <c r="CF53" s="671"/>
      <c r="CG53" s="671"/>
      <c r="CH53" s="671"/>
      <c r="CI53" s="671"/>
      <c r="CJ53" s="671"/>
      <c r="CK53" s="671"/>
      <c r="CL53" s="671"/>
      <c r="CM53" s="671"/>
      <c r="CN53" s="671"/>
      <c r="CO53" s="671"/>
      <c r="CP53" s="671"/>
      <c r="CQ53" s="671"/>
      <c r="CR53" s="671"/>
      <c r="CS53" s="671"/>
      <c r="CT53" s="671"/>
    </row>
    <row r="54" spans="1:98" ht="12.75" customHeight="1">
      <c r="D54" s="5" t="s">
        <v>359</v>
      </c>
      <c r="AB54" s="1666">
        <f>(AB53/10)</f>
        <v>1814104</v>
      </c>
      <c r="AC54" s="1667"/>
      <c r="AD54" s="1667"/>
      <c r="AE54" s="1667"/>
      <c r="AF54" s="1668"/>
      <c r="AO54" s="670"/>
      <c r="AP54" s="670"/>
      <c r="AQ54" s="670"/>
      <c r="AR54" s="670"/>
      <c r="AS54" s="670"/>
      <c r="AT54" s="670"/>
      <c r="AU54" s="670"/>
      <c r="AV54" s="670"/>
      <c r="AW54" s="670"/>
      <c r="AX54" s="670"/>
      <c r="AY54" s="670"/>
      <c r="AZ54" s="670"/>
      <c r="BA54" s="670"/>
      <c r="BB54" s="670"/>
      <c r="BC54" s="670"/>
      <c r="BD54" s="670"/>
      <c r="BE54" s="670"/>
      <c r="BF54" s="670"/>
      <c r="BG54" s="670"/>
      <c r="BH54" s="670"/>
      <c r="BI54" s="670"/>
      <c r="BJ54" s="670"/>
      <c r="BK54" s="670"/>
      <c r="BL54" s="670"/>
      <c r="BM54" s="670"/>
      <c r="BN54" s="670"/>
      <c r="BO54" s="670"/>
      <c r="BP54" s="670"/>
      <c r="BQ54" s="670"/>
      <c r="BR54" s="670"/>
      <c r="BS54" s="670"/>
      <c r="BT54" s="670"/>
      <c r="BU54" s="670"/>
      <c r="BV54" s="670"/>
      <c r="BW54" s="670"/>
      <c r="BX54" s="670"/>
      <c r="BY54" s="670"/>
      <c r="BZ54" s="670"/>
      <c r="CA54" s="670"/>
      <c r="CB54" s="670"/>
      <c r="CC54" s="670"/>
      <c r="CD54" s="670"/>
      <c r="CE54" s="670"/>
      <c r="CF54" s="670"/>
      <c r="CG54" s="670"/>
      <c r="CH54" s="670"/>
      <c r="CI54" s="670"/>
      <c r="CJ54" s="670"/>
      <c r="CK54" s="670"/>
      <c r="CL54" s="670"/>
      <c r="CM54" s="670"/>
      <c r="CN54" s="670"/>
      <c r="CO54" s="670"/>
      <c r="CP54" s="670"/>
      <c r="CQ54" s="670"/>
      <c r="CR54" s="670"/>
      <c r="CS54" s="670"/>
      <c r="CT54" s="670"/>
    </row>
    <row r="55" spans="1:98" ht="12.75">
      <c r="D55" s="5" t="s">
        <v>849</v>
      </c>
      <c r="AB55" s="1674">
        <f>(IF((Y41&lt;AB54),Y41,AB54))</f>
        <v>1814104</v>
      </c>
      <c r="AC55" s="1675"/>
      <c r="AD55" s="1675"/>
      <c r="AE55" s="1675"/>
      <c r="AF55" s="1676"/>
      <c r="AO55" s="670"/>
      <c r="AP55" s="670"/>
      <c r="AQ55" s="670"/>
      <c r="AR55" s="670"/>
      <c r="AS55" s="670"/>
      <c r="AT55" s="670"/>
      <c r="AU55" s="670"/>
      <c r="AV55" s="670"/>
      <c r="AW55" s="670"/>
      <c r="AX55" s="670"/>
      <c r="AY55" s="670"/>
      <c r="AZ55" s="670"/>
      <c r="BA55" s="670"/>
      <c r="BB55" s="670"/>
      <c r="BC55" s="670"/>
      <c r="BD55" s="670"/>
      <c r="BE55" s="670"/>
      <c r="BF55" s="670"/>
      <c r="BG55" s="670"/>
      <c r="BH55" s="670"/>
      <c r="BI55" s="670"/>
      <c r="BJ55" s="670"/>
      <c r="BK55" s="670"/>
      <c r="BL55" s="670"/>
      <c r="BM55" s="670"/>
      <c r="BN55" s="670"/>
      <c r="BO55" s="670"/>
      <c r="BP55" s="670"/>
      <c r="BQ55" s="670"/>
      <c r="BR55" s="670"/>
      <c r="BS55" s="670"/>
      <c r="BT55" s="670"/>
      <c r="BU55" s="670"/>
      <c r="BV55" s="670"/>
      <c r="BW55" s="670"/>
      <c r="BX55" s="670"/>
      <c r="BY55" s="670"/>
      <c r="BZ55" s="670"/>
      <c r="CA55" s="670"/>
      <c r="CB55" s="670"/>
      <c r="CC55" s="670"/>
      <c r="CD55" s="670"/>
      <c r="CE55" s="670"/>
      <c r="CF55" s="670"/>
      <c r="CG55" s="670"/>
      <c r="CH55" s="670"/>
      <c r="CI55" s="670"/>
      <c r="CJ55" s="670"/>
      <c r="CK55" s="670"/>
      <c r="CL55" s="670"/>
      <c r="CM55" s="670"/>
      <c r="CN55" s="670"/>
      <c r="CO55" s="670"/>
      <c r="CP55" s="670"/>
      <c r="CQ55" s="670"/>
      <c r="CR55" s="670"/>
      <c r="CS55" s="670"/>
      <c r="CT55" s="670"/>
    </row>
    <row r="56" spans="1:98" ht="12.75">
      <c r="D56" s="5" t="s">
        <v>848</v>
      </c>
      <c r="AB56" s="1666">
        <f>ROUND((10*AB55*AB49),0)</f>
        <v>18141040</v>
      </c>
      <c r="AC56" s="1667"/>
      <c r="AD56" s="1667"/>
      <c r="AE56" s="1667"/>
      <c r="AF56" s="1668"/>
      <c r="AO56" s="670"/>
      <c r="AP56" s="670"/>
      <c r="AQ56" s="670"/>
      <c r="AR56" s="670"/>
      <c r="AS56" s="670"/>
      <c r="AT56" s="670"/>
      <c r="AU56" s="670"/>
      <c r="AV56" s="670"/>
      <c r="AW56" s="670"/>
      <c r="AX56" s="670"/>
      <c r="AY56" s="670"/>
      <c r="AZ56" s="670"/>
      <c r="BA56" s="670"/>
      <c r="BB56" s="670"/>
      <c r="BC56" s="670"/>
      <c r="BD56" s="670"/>
      <c r="BE56" s="670"/>
      <c r="BF56" s="670"/>
      <c r="BG56" s="670"/>
      <c r="BH56" s="670"/>
      <c r="BI56" s="670"/>
      <c r="BJ56" s="670"/>
      <c r="BK56" s="670"/>
      <c r="BL56" s="670"/>
      <c r="BM56" s="670"/>
      <c r="BN56" s="670"/>
      <c r="BO56" s="670"/>
      <c r="BP56" s="670"/>
      <c r="BQ56" s="670"/>
      <c r="BR56" s="670"/>
      <c r="BS56" s="670"/>
      <c r="BT56" s="670"/>
      <c r="BU56" s="670"/>
      <c r="BV56" s="670"/>
      <c r="BW56" s="670"/>
      <c r="BX56" s="670"/>
      <c r="BY56" s="670"/>
      <c r="BZ56" s="670"/>
      <c r="CA56" s="670"/>
      <c r="CB56" s="670"/>
      <c r="CC56" s="670"/>
      <c r="CD56" s="670"/>
      <c r="CE56" s="670"/>
      <c r="CF56" s="670"/>
      <c r="CG56" s="670"/>
      <c r="CH56" s="670"/>
      <c r="CI56" s="670"/>
      <c r="CJ56" s="670"/>
      <c r="CK56" s="670"/>
      <c r="CL56" s="670"/>
      <c r="CM56" s="670"/>
      <c r="CN56" s="670"/>
      <c r="CO56" s="670"/>
      <c r="CP56" s="670"/>
      <c r="CQ56" s="670"/>
      <c r="CR56" s="670"/>
      <c r="CS56" s="670"/>
      <c r="CT56" s="670"/>
    </row>
    <row r="57" spans="1:98" ht="12.75">
      <c r="D57" s="5"/>
      <c r="AB57" s="308"/>
      <c r="AC57" s="308"/>
      <c r="AD57" s="308"/>
      <c r="AE57" s="308"/>
      <c r="AF57" s="308"/>
      <c r="AO57" s="670"/>
      <c r="AP57" s="670"/>
      <c r="AQ57" s="670"/>
      <c r="AR57" s="670"/>
      <c r="AS57" s="670"/>
      <c r="AT57" s="670"/>
      <c r="AU57" s="670"/>
      <c r="AV57" s="670"/>
      <c r="AW57" s="670"/>
      <c r="AX57" s="670"/>
      <c r="AY57" s="670"/>
      <c r="AZ57" s="670"/>
      <c r="BA57" s="670"/>
      <c r="BB57" s="670"/>
      <c r="BC57" s="670"/>
      <c r="BD57" s="670"/>
      <c r="BE57" s="670"/>
      <c r="BF57" s="670"/>
      <c r="BG57" s="670"/>
      <c r="BH57" s="670"/>
      <c r="BI57" s="670"/>
      <c r="BJ57" s="670"/>
      <c r="BK57" s="670"/>
      <c r="BL57" s="670"/>
      <c r="BM57" s="670"/>
      <c r="BN57" s="670"/>
      <c r="BO57" s="670"/>
      <c r="BP57" s="670"/>
      <c r="BQ57" s="670"/>
      <c r="BR57" s="670"/>
      <c r="BS57" s="670"/>
      <c r="BT57" s="670"/>
      <c r="BU57" s="670"/>
      <c r="BV57" s="670"/>
      <c r="BW57" s="670"/>
      <c r="BX57" s="670"/>
      <c r="BY57" s="670"/>
      <c r="BZ57" s="670"/>
      <c r="CA57" s="670"/>
      <c r="CB57" s="670"/>
      <c r="CC57" s="670"/>
      <c r="CD57" s="670"/>
      <c r="CE57" s="670"/>
      <c r="CF57" s="670"/>
      <c r="CG57" s="670"/>
      <c r="CH57" s="670"/>
      <c r="CI57" s="670"/>
      <c r="CJ57" s="670"/>
      <c r="CK57" s="670"/>
      <c r="CL57" s="670"/>
      <c r="CM57" s="670"/>
      <c r="CN57" s="670"/>
      <c r="CO57" s="670"/>
      <c r="CP57" s="670"/>
      <c r="CQ57" s="670"/>
      <c r="CR57" s="670"/>
      <c r="CS57" s="670"/>
      <c r="CT57" s="670"/>
    </row>
    <row r="58" spans="1:98" ht="12.75" customHeight="1">
      <c r="D58" s="5" t="s">
        <v>847</v>
      </c>
      <c r="AB58" s="1669">
        <f>AB48-AB56</f>
        <v>0.30362753570079803</v>
      </c>
      <c r="AC58" s="1669"/>
      <c r="AD58" s="1669"/>
      <c r="AE58" s="1669"/>
      <c r="AF58" s="1669"/>
      <c r="AO58" s="670"/>
      <c r="AP58" s="670"/>
      <c r="AQ58" s="670"/>
      <c r="AR58" s="670"/>
      <c r="AS58" s="670"/>
      <c r="AT58" s="670"/>
      <c r="AU58" s="670"/>
      <c r="AV58" s="670"/>
      <c r="AW58" s="670"/>
      <c r="AX58" s="670"/>
      <c r="AY58" s="670"/>
      <c r="AZ58" s="670"/>
      <c r="BA58" s="670"/>
      <c r="BB58" s="670"/>
      <c r="BC58" s="670"/>
      <c r="BD58" s="670"/>
      <c r="BE58" s="670"/>
      <c r="BF58" s="670"/>
      <c r="BG58" s="670"/>
      <c r="BH58" s="670"/>
      <c r="BI58" s="670"/>
      <c r="BJ58" s="670"/>
      <c r="BK58" s="670"/>
      <c r="BL58" s="670"/>
      <c r="BM58" s="670"/>
      <c r="BN58" s="670"/>
      <c r="BO58" s="670"/>
      <c r="BP58" s="670"/>
      <c r="BQ58" s="670"/>
      <c r="BR58" s="670"/>
      <c r="BS58" s="670"/>
      <c r="BT58" s="670"/>
      <c r="BU58" s="670"/>
      <c r="BV58" s="670"/>
      <c r="BW58" s="670"/>
      <c r="BX58" s="670"/>
      <c r="BY58" s="670"/>
      <c r="BZ58" s="670"/>
      <c r="CA58" s="670"/>
      <c r="CB58" s="670"/>
      <c r="CC58" s="670"/>
      <c r="CD58" s="670"/>
      <c r="CE58" s="670"/>
      <c r="CF58" s="670"/>
      <c r="CG58" s="670"/>
      <c r="CH58" s="670"/>
      <c r="CI58" s="670"/>
      <c r="CJ58" s="670"/>
      <c r="CK58" s="670"/>
      <c r="CL58" s="670"/>
      <c r="CM58" s="670"/>
      <c r="CN58" s="670"/>
      <c r="CO58" s="670"/>
      <c r="CP58" s="670"/>
      <c r="CQ58" s="670"/>
      <c r="CR58" s="670"/>
      <c r="CS58" s="670"/>
      <c r="CT58" s="670"/>
    </row>
    <row r="59" spans="1:98" ht="12.75" customHeight="1">
      <c r="D59" s="5"/>
      <c r="AB59" s="308"/>
      <c r="AC59" s="308"/>
      <c r="AD59" s="308"/>
      <c r="AE59" s="308"/>
      <c r="AF59" s="308"/>
      <c r="AO59" s="670"/>
      <c r="AP59" s="670"/>
      <c r="AQ59" s="670"/>
      <c r="AR59" s="670"/>
      <c r="AS59" s="670"/>
      <c r="AT59" s="670"/>
      <c r="AU59" s="670"/>
      <c r="AV59" s="670"/>
      <c r="AW59" s="670"/>
      <c r="AX59" s="670"/>
      <c r="AY59" s="670"/>
      <c r="AZ59" s="670"/>
      <c r="BA59" s="670"/>
      <c r="BB59" s="670"/>
      <c r="BC59" s="670"/>
      <c r="BD59" s="670"/>
      <c r="BE59" s="670"/>
      <c r="BF59" s="670"/>
      <c r="BG59" s="670"/>
      <c r="BH59" s="670"/>
      <c r="BI59" s="670"/>
      <c r="BJ59" s="670"/>
      <c r="BK59" s="670"/>
      <c r="BL59" s="670"/>
      <c r="BM59" s="670"/>
      <c r="BN59" s="670"/>
      <c r="BO59" s="670"/>
      <c r="BP59" s="670"/>
      <c r="BQ59" s="670"/>
      <c r="BR59" s="670"/>
      <c r="BS59" s="670"/>
      <c r="BT59" s="670"/>
      <c r="BU59" s="670"/>
      <c r="BV59" s="670"/>
      <c r="BW59" s="670"/>
      <c r="BX59" s="670"/>
      <c r="BY59" s="670"/>
      <c r="BZ59" s="670"/>
      <c r="CA59" s="670"/>
      <c r="CB59" s="670"/>
      <c r="CC59" s="670"/>
      <c r="CD59" s="670"/>
      <c r="CE59" s="670"/>
      <c r="CF59" s="670"/>
      <c r="CG59" s="670"/>
      <c r="CH59" s="670"/>
      <c r="CI59" s="670"/>
      <c r="CJ59" s="670"/>
      <c r="CK59" s="670"/>
      <c r="CL59" s="670"/>
      <c r="CM59" s="670"/>
      <c r="CN59" s="670"/>
      <c r="CO59" s="670"/>
      <c r="CP59" s="670"/>
      <c r="CQ59" s="670"/>
      <c r="CR59" s="670"/>
      <c r="CS59" s="670"/>
      <c r="CT59" s="670"/>
    </row>
    <row r="60" spans="1:98" ht="12.75" customHeight="1">
      <c r="D60" s="5"/>
      <c r="F60" s="309" t="str">
        <f>IF(AB58&gt;0,"FUNDING GAP MUST NOT EXCEED ZERO UNLESS REQUESTING STATE CREDITS","")</f>
        <v>FUNDING GAP MUST NOT EXCEED ZERO UNLESS REQUESTING STATE CREDITS</v>
      </c>
      <c r="G60" s="309"/>
      <c r="N60" s="309"/>
      <c r="AB60" s="308"/>
      <c r="AC60" s="308"/>
      <c r="AD60" s="308"/>
      <c r="AE60" s="308"/>
      <c r="AF60" s="308"/>
      <c r="AO60" s="670"/>
      <c r="AP60" s="670"/>
      <c r="AQ60" s="670"/>
      <c r="AR60" s="670"/>
      <c r="AS60" s="670"/>
      <c r="AT60" s="670"/>
      <c r="AU60" s="670"/>
      <c r="AV60" s="670"/>
      <c r="AW60" s="670"/>
      <c r="AX60" s="670"/>
      <c r="AY60" s="670"/>
      <c r="AZ60" s="670"/>
      <c r="BA60" s="670"/>
      <c r="BB60" s="670"/>
      <c r="BC60" s="670"/>
      <c r="BD60" s="670"/>
      <c r="BE60" s="670"/>
      <c r="BF60" s="670"/>
      <c r="BG60" s="670"/>
      <c r="BH60" s="670"/>
      <c r="BI60" s="670"/>
      <c r="BJ60" s="670"/>
      <c r="BK60" s="670"/>
      <c r="BL60" s="670"/>
      <c r="BM60" s="670"/>
      <c r="BN60" s="670"/>
      <c r="BO60" s="670"/>
      <c r="BP60" s="670"/>
      <c r="BQ60" s="670"/>
      <c r="BR60" s="670"/>
      <c r="BS60" s="670"/>
      <c r="BT60" s="670"/>
      <c r="BU60" s="670"/>
      <c r="BV60" s="670"/>
      <c r="BW60" s="670"/>
      <c r="BX60" s="670"/>
      <c r="BY60" s="670"/>
      <c r="BZ60" s="670"/>
      <c r="CA60" s="670"/>
      <c r="CB60" s="670"/>
      <c r="CC60" s="670"/>
      <c r="CD60" s="670"/>
      <c r="CE60" s="670"/>
      <c r="CF60" s="670"/>
      <c r="CG60" s="670"/>
      <c r="CH60" s="670"/>
      <c r="CI60" s="670"/>
      <c r="CJ60" s="670"/>
      <c r="CK60" s="670"/>
      <c r="CL60" s="670"/>
      <c r="CM60" s="670"/>
      <c r="CN60" s="670"/>
      <c r="CO60" s="670"/>
      <c r="CP60" s="670"/>
      <c r="CQ60" s="670"/>
      <c r="CR60" s="670"/>
      <c r="CS60" s="670"/>
      <c r="CT60" s="670"/>
    </row>
    <row r="61" spans="1:98" ht="12.75" hidden="1"/>
    <row r="62" spans="1:98" ht="12.75" hidden="1"/>
    <row r="63" spans="1:98" ht="12.75" hidden="1"/>
    <row r="64" spans="1:98" ht="12.75" hidden="1"/>
    <row r="65" ht="12.75" hidden="1"/>
    <row r="66" ht="12.75" hidden="1"/>
    <row r="67" ht="12.75" hidden="1"/>
    <row r="68" ht="12.75" hidden="1"/>
    <row r="69" ht="12.75" hidden="1"/>
    <row r="70" ht="12.75" hidden="1"/>
    <row r="71" ht="12.75" hidden="1"/>
    <row r="72" ht="12.75" hidden="1" customHeight="1"/>
    <row r="73" ht="0" hidden="1" customHeight="1"/>
    <row r="74" ht="0" hidden="1" customHeight="1"/>
    <row r="75" ht="0" hidden="1" customHeight="1"/>
    <row r="76" ht="0" hidden="1" customHeight="1"/>
    <row r="77" ht="0" hidden="1" customHeight="1"/>
    <row r="78" ht="0" hidden="1" customHeight="1"/>
    <row r="79" ht="0" hidden="1" customHeight="1"/>
    <row r="80" ht="0" hidden="1" customHeight="1"/>
  </sheetData>
  <sheetProtection password="E2FF" sheet="1" objects="1" scenarios="1"/>
  <mergeCells count="119">
    <mergeCell ref="AB56:AF56"/>
    <mergeCell ref="AB58:AF58"/>
    <mergeCell ref="AB48:AF48"/>
    <mergeCell ref="AB49:AF49"/>
    <mergeCell ref="E50:Z51"/>
    <mergeCell ref="AB53:AF53"/>
    <mergeCell ref="AB54:AF54"/>
    <mergeCell ref="AB55:AF55"/>
    <mergeCell ref="Y40:AC40"/>
    <mergeCell ref="AD40:AH40"/>
    <mergeCell ref="Y41:AH41"/>
    <mergeCell ref="AB46:AF46"/>
    <mergeCell ref="AB47:AF47"/>
    <mergeCell ref="B42:AH42"/>
    <mergeCell ref="B26:S26"/>
    <mergeCell ref="B27:S27"/>
    <mergeCell ref="B28:S28"/>
    <mergeCell ref="B29:S29"/>
    <mergeCell ref="B40:X40"/>
    <mergeCell ref="B41:X41"/>
    <mergeCell ref="Y39:AC39"/>
    <mergeCell ref="T26:X26"/>
    <mergeCell ref="Y26:AC26"/>
    <mergeCell ref="AD39:AH39"/>
    <mergeCell ref="T27:X27"/>
    <mergeCell ref="Y27:AC27"/>
    <mergeCell ref="AD27:AH27"/>
    <mergeCell ref="T29:AM29"/>
    <mergeCell ref="Y35:AC37"/>
    <mergeCell ref="AD35:AH37"/>
    <mergeCell ref="Y38:AC38"/>
    <mergeCell ref="AD38:AH38"/>
    <mergeCell ref="C31:AN31"/>
    <mergeCell ref="B38:X38"/>
    <mergeCell ref="B39:X39"/>
    <mergeCell ref="AI27:AM27"/>
    <mergeCell ref="T28:X28"/>
    <mergeCell ref="Y28:AC28"/>
    <mergeCell ref="AD28:AH28"/>
    <mergeCell ref="AI28:AM28"/>
    <mergeCell ref="AD26:AH26"/>
    <mergeCell ref="AI26:AM26"/>
    <mergeCell ref="B21:S21"/>
    <mergeCell ref="T24:AM24"/>
    <mergeCell ref="T25:X25"/>
    <mergeCell ref="Y25:AC25"/>
    <mergeCell ref="AD25:AH25"/>
    <mergeCell ref="T20:X20"/>
    <mergeCell ref="Y20:AC20"/>
    <mergeCell ref="AD20:AH20"/>
    <mergeCell ref="AI20:AM20"/>
    <mergeCell ref="T21:X21"/>
    <mergeCell ref="Y21:AC21"/>
    <mergeCell ref="AD21:AH21"/>
    <mergeCell ref="AI21:AM21"/>
    <mergeCell ref="T22:X22"/>
    <mergeCell ref="Y22:AC22"/>
    <mergeCell ref="AD22:AH22"/>
    <mergeCell ref="AI22:AM22"/>
    <mergeCell ref="T23:X23"/>
    <mergeCell ref="Y23:AC23"/>
    <mergeCell ref="AD23:AH23"/>
    <mergeCell ref="AI23:AM23"/>
    <mergeCell ref="B22:S22"/>
    <mergeCell ref="B23:S23"/>
    <mergeCell ref="AI25:AM25"/>
    <mergeCell ref="B20:S20"/>
    <mergeCell ref="T18:X18"/>
    <mergeCell ref="Y18:AC18"/>
    <mergeCell ref="AD18:AH18"/>
    <mergeCell ref="AI18:AM18"/>
    <mergeCell ref="T19:X19"/>
    <mergeCell ref="Y19:AC19"/>
    <mergeCell ref="AD19:AH19"/>
    <mergeCell ref="AI19:AM19"/>
    <mergeCell ref="C19:S19"/>
    <mergeCell ref="C18:S18"/>
    <mergeCell ref="B24:S24"/>
    <mergeCell ref="B25:S25"/>
    <mergeCell ref="AI16:AM16"/>
    <mergeCell ref="T17:X17"/>
    <mergeCell ref="Y17:AC17"/>
    <mergeCell ref="AD17:AH17"/>
    <mergeCell ref="AI17:AM17"/>
    <mergeCell ref="T12:X12"/>
    <mergeCell ref="Y12:AC12"/>
    <mergeCell ref="AD12:AH12"/>
    <mergeCell ref="AI12:AM12"/>
    <mergeCell ref="T13:X13"/>
    <mergeCell ref="Y13:AC13"/>
    <mergeCell ref="AD13:AH13"/>
    <mergeCell ref="AI13:AM13"/>
    <mergeCell ref="AI14:AM14"/>
    <mergeCell ref="AI15:AM15"/>
    <mergeCell ref="B12:S12"/>
    <mergeCell ref="C13:S13"/>
    <mergeCell ref="C14:S14"/>
    <mergeCell ref="C15:S15"/>
    <mergeCell ref="C16:S16"/>
    <mergeCell ref="C17:S17"/>
    <mergeCell ref="T14:X14"/>
    <mergeCell ref="Y14:AC14"/>
    <mergeCell ref="AD14:AH14"/>
    <mergeCell ref="T15:X15"/>
    <mergeCell ref="Y15:AC15"/>
    <mergeCell ref="AD15:AH15"/>
    <mergeCell ref="T16:X16"/>
    <mergeCell ref="Y16:AC16"/>
    <mergeCell ref="AD16:AH16"/>
    <mergeCell ref="T11:X11"/>
    <mergeCell ref="Y11:AC11"/>
    <mergeCell ref="AD11:AH11"/>
    <mergeCell ref="AI11:AM11"/>
    <mergeCell ref="A1:AN2"/>
    <mergeCell ref="T7:X10"/>
    <mergeCell ref="Y7:AC10"/>
    <mergeCell ref="AD7:AH10"/>
    <mergeCell ref="AI7:AM10"/>
    <mergeCell ref="B11:S11"/>
  </mergeCells>
  <conditionalFormatting sqref="AB58:AF60">
    <cfRule type="cellIs" dxfId="1" priority="1" stopIfTrue="1" operator="greaterThan">
      <formula>0</formula>
    </cfRule>
  </conditionalFormatting>
  <dataValidations count="4">
    <dataValidation type="decimal" operator="greaterThanOrEqual" allowBlank="1" showInputMessage="1" showErrorMessage="1" errorTitle="State Tax Credit Factor" error="State Tax Credit Factor must be between $0.55 and $0.65." sqref="AB65586:AF65586 JX65586:KB65586 TT65586:TX65586 ADP65586:ADT65586 ANL65586:ANP65586 AXH65586:AXL65586 BHD65586:BHH65586 BQZ65586:BRD65586 CAV65586:CAZ65586 CKR65586:CKV65586 CUN65586:CUR65586 DEJ65586:DEN65586 DOF65586:DOJ65586 DYB65586:DYF65586 EHX65586:EIB65586 ERT65586:ERX65586 FBP65586:FBT65586 FLL65586:FLP65586 FVH65586:FVL65586 GFD65586:GFH65586 GOZ65586:GPD65586 GYV65586:GYZ65586 HIR65586:HIV65586 HSN65586:HSR65586 ICJ65586:ICN65586 IMF65586:IMJ65586 IWB65586:IWF65586 JFX65586:JGB65586 JPT65586:JPX65586 JZP65586:JZT65586 KJL65586:KJP65586 KTH65586:KTL65586 LDD65586:LDH65586 LMZ65586:LND65586 LWV65586:LWZ65586 MGR65586:MGV65586 MQN65586:MQR65586 NAJ65586:NAN65586 NKF65586:NKJ65586 NUB65586:NUF65586 ODX65586:OEB65586 ONT65586:ONX65586 OXP65586:OXT65586 PHL65586:PHP65586 PRH65586:PRL65586 QBD65586:QBH65586 QKZ65586:QLD65586 QUV65586:QUZ65586 RER65586:REV65586 RON65586:ROR65586 RYJ65586:RYN65586 SIF65586:SIJ65586 SSB65586:SSF65586 TBX65586:TCB65586 TLT65586:TLX65586 TVP65586:TVT65586 UFL65586:UFP65586 UPH65586:UPL65586 UZD65586:UZH65586 VIZ65586:VJD65586 VSV65586:VSZ65586 WCR65586:WCV65586 WMN65586:WMR65586 WWJ65586:WWN65586 AB131122:AF131122 JX131122:KB131122 TT131122:TX131122 ADP131122:ADT131122 ANL131122:ANP131122 AXH131122:AXL131122 BHD131122:BHH131122 BQZ131122:BRD131122 CAV131122:CAZ131122 CKR131122:CKV131122 CUN131122:CUR131122 DEJ131122:DEN131122 DOF131122:DOJ131122 DYB131122:DYF131122 EHX131122:EIB131122 ERT131122:ERX131122 FBP131122:FBT131122 FLL131122:FLP131122 FVH131122:FVL131122 GFD131122:GFH131122 GOZ131122:GPD131122 GYV131122:GYZ131122 HIR131122:HIV131122 HSN131122:HSR131122 ICJ131122:ICN131122 IMF131122:IMJ131122 IWB131122:IWF131122 JFX131122:JGB131122 JPT131122:JPX131122 JZP131122:JZT131122 KJL131122:KJP131122 KTH131122:KTL131122 LDD131122:LDH131122 LMZ131122:LND131122 LWV131122:LWZ131122 MGR131122:MGV131122 MQN131122:MQR131122 NAJ131122:NAN131122 NKF131122:NKJ131122 NUB131122:NUF131122 ODX131122:OEB131122 ONT131122:ONX131122 OXP131122:OXT131122 PHL131122:PHP131122 PRH131122:PRL131122 QBD131122:QBH131122 QKZ131122:QLD131122 QUV131122:QUZ131122 RER131122:REV131122 RON131122:ROR131122 RYJ131122:RYN131122 SIF131122:SIJ131122 SSB131122:SSF131122 TBX131122:TCB131122 TLT131122:TLX131122 TVP131122:TVT131122 UFL131122:UFP131122 UPH131122:UPL131122 UZD131122:UZH131122 VIZ131122:VJD131122 VSV131122:VSZ131122 WCR131122:WCV131122 WMN131122:WMR131122 WWJ131122:WWN131122 AB196658:AF196658 JX196658:KB196658 TT196658:TX196658 ADP196658:ADT196658 ANL196658:ANP196658 AXH196658:AXL196658 BHD196658:BHH196658 BQZ196658:BRD196658 CAV196658:CAZ196658 CKR196658:CKV196658 CUN196658:CUR196658 DEJ196658:DEN196658 DOF196658:DOJ196658 DYB196658:DYF196658 EHX196658:EIB196658 ERT196658:ERX196658 FBP196658:FBT196658 FLL196658:FLP196658 FVH196658:FVL196658 GFD196658:GFH196658 GOZ196658:GPD196658 GYV196658:GYZ196658 HIR196658:HIV196658 HSN196658:HSR196658 ICJ196658:ICN196658 IMF196658:IMJ196658 IWB196658:IWF196658 JFX196658:JGB196658 JPT196658:JPX196658 JZP196658:JZT196658 KJL196658:KJP196658 KTH196658:KTL196658 LDD196658:LDH196658 LMZ196658:LND196658 LWV196658:LWZ196658 MGR196658:MGV196658 MQN196658:MQR196658 NAJ196658:NAN196658 NKF196658:NKJ196658 NUB196658:NUF196658 ODX196658:OEB196658 ONT196658:ONX196658 OXP196658:OXT196658 PHL196658:PHP196658 PRH196658:PRL196658 QBD196658:QBH196658 QKZ196658:QLD196658 QUV196658:QUZ196658 RER196658:REV196658 RON196658:ROR196658 RYJ196658:RYN196658 SIF196658:SIJ196658 SSB196658:SSF196658 TBX196658:TCB196658 TLT196658:TLX196658 TVP196658:TVT196658 UFL196658:UFP196658 UPH196658:UPL196658 UZD196658:UZH196658 VIZ196658:VJD196658 VSV196658:VSZ196658 WCR196658:WCV196658 WMN196658:WMR196658 WWJ196658:WWN196658 AB262194:AF262194 JX262194:KB262194 TT262194:TX262194 ADP262194:ADT262194 ANL262194:ANP262194 AXH262194:AXL262194 BHD262194:BHH262194 BQZ262194:BRD262194 CAV262194:CAZ262194 CKR262194:CKV262194 CUN262194:CUR262194 DEJ262194:DEN262194 DOF262194:DOJ262194 DYB262194:DYF262194 EHX262194:EIB262194 ERT262194:ERX262194 FBP262194:FBT262194 FLL262194:FLP262194 FVH262194:FVL262194 GFD262194:GFH262194 GOZ262194:GPD262194 GYV262194:GYZ262194 HIR262194:HIV262194 HSN262194:HSR262194 ICJ262194:ICN262194 IMF262194:IMJ262194 IWB262194:IWF262194 JFX262194:JGB262194 JPT262194:JPX262194 JZP262194:JZT262194 KJL262194:KJP262194 KTH262194:KTL262194 LDD262194:LDH262194 LMZ262194:LND262194 LWV262194:LWZ262194 MGR262194:MGV262194 MQN262194:MQR262194 NAJ262194:NAN262194 NKF262194:NKJ262194 NUB262194:NUF262194 ODX262194:OEB262194 ONT262194:ONX262194 OXP262194:OXT262194 PHL262194:PHP262194 PRH262194:PRL262194 QBD262194:QBH262194 QKZ262194:QLD262194 QUV262194:QUZ262194 RER262194:REV262194 RON262194:ROR262194 RYJ262194:RYN262194 SIF262194:SIJ262194 SSB262194:SSF262194 TBX262194:TCB262194 TLT262194:TLX262194 TVP262194:TVT262194 UFL262194:UFP262194 UPH262194:UPL262194 UZD262194:UZH262194 VIZ262194:VJD262194 VSV262194:VSZ262194 WCR262194:WCV262194 WMN262194:WMR262194 WWJ262194:WWN262194 AB327730:AF327730 JX327730:KB327730 TT327730:TX327730 ADP327730:ADT327730 ANL327730:ANP327730 AXH327730:AXL327730 BHD327730:BHH327730 BQZ327730:BRD327730 CAV327730:CAZ327730 CKR327730:CKV327730 CUN327730:CUR327730 DEJ327730:DEN327730 DOF327730:DOJ327730 DYB327730:DYF327730 EHX327730:EIB327730 ERT327730:ERX327730 FBP327730:FBT327730 FLL327730:FLP327730 FVH327730:FVL327730 GFD327730:GFH327730 GOZ327730:GPD327730 GYV327730:GYZ327730 HIR327730:HIV327730 HSN327730:HSR327730 ICJ327730:ICN327730 IMF327730:IMJ327730 IWB327730:IWF327730 JFX327730:JGB327730 JPT327730:JPX327730 JZP327730:JZT327730 KJL327730:KJP327730 KTH327730:KTL327730 LDD327730:LDH327730 LMZ327730:LND327730 LWV327730:LWZ327730 MGR327730:MGV327730 MQN327730:MQR327730 NAJ327730:NAN327730 NKF327730:NKJ327730 NUB327730:NUF327730 ODX327730:OEB327730 ONT327730:ONX327730 OXP327730:OXT327730 PHL327730:PHP327730 PRH327730:PRL327730 QBD327730:QBH327730 QKZ327730:QLD327730 QUV327730:QUZ327730 RER327730:REV327730 RON327730:ROR327730 RYJ327730:RYN327730 SIF327730:SIJ327730 SSB327730:SSF327730 TBX327730:TCB327730 TLT327730:TLX327730 TVP327730:TVT327730 UFL327730:UFP327730 UPH327730:UPL327730 UZD327730:UZH327730 VIZ327730:VJD327730 VSV327730:VSZ327730 WCR327730:WCV327730 WMN327730:WMR327730 WWJ327730:WWN327730 AB393266:AF393266 JX393266:KB393266 TT393266:TX393266 ADP393266:ADT393266 ANL393266:ANP393266 AXH393266:AXL393266 BHD393266:BHH393266 BQZ393266:BRD393266 CAV393266:CAZ393266 CKR393266:CKV393266 CUN393266:CUR393266 DEJ393266:DEN393266 DOF393266:DOJ393266 DYB393266:DYF393266 EHX393266:EIB393266 ERT393266:ERX393266 FBP393266:FBT393266 FLL393266:FLP393266 FVH393266:FVL393266 GFD393266:GFH393266 GOZ393266:GPD393266 GYV393266:GYZ393266 HIR393266:HIV393266 HSN393266:HSR393266 ICJ393266:ICN393266 IMF393266:IMJ393266 IWB393266:IWF393266 JFX393266:JGB393266 JPT393266:JPX393266 JZP393266:JZT393266 KJL393266:KJP393266 KTH393266:KTL393266 LDD393266:LDH393266 LMZ393266:LND393266 LWV393266:LWZ393266 MGR393266:MGV393266 MQN393266:MQR393266 NAJ393266:NAN393266 NKF393266:NKJ393266 NUB393266:NUF393266 ODX393266:OEB393266 ONT393266:ONX393266 OXP393266:OXT393266 PHL393266:PHP393266 PRH393266:PRL393266 QBD393266:QBH393266 QKZ393266:QLD393266 QUV393266:QUZ393266 RER393266:REV393266 RON393266:ROR393266 RYJ393266:RYN393266 SIF393266:SIJ393266 SSB393266:SSF393266 TBX393266:TCB393266 TLT393266:TLX393266 TVP393266:TVT393266 UFL393266:UFP393266 UPH393266:UPL393266 UZD393266:UZH393266 VIZ393266:VJD393266 VSV393266:VSZ393266 WCR393266:WCV393266 WMN393266:WMR393266 WWJ393266:WWN393266 AB458802:AF458802 JX458802:KB458802 TT458802:TX458802 ADP458802:ADT458802 ANL458802:ANP458802 AXH458802:AXL458802 BHD458802:BHH458802 BQZ458802:BRD458802 CAV458802:CAZ458802 CKR458802:CKV458802 CUN458802:CUR458802 DEJ458802:DEN458802 DOF458802:DOJ458802 DYB458802:DYF458802 EHX458802:EIB458802 ERT458802:ERX458802 FBP458802:FBT458802 FLL458802:FLP458802 FVH458802:FVL458802 GFD458802:GFH458802 GOZ458802:GPD458802 GYV458802:GYZ458802 HIR458802:HIV458802 HSN458802:HSR458802 ICJ458802:ICN458802 IMF458802:IMJ458802 IWB458802:IWF458802 JFX458802:JGB458802 JPT458802:JPX458802 JZP458802:JZT458802 KJL458802:KJP458802 KTH458802:KTL458802 LDD458802:LDH458802 LMZ458802:LND458802 LWV458802:LWZ458802 MGR458802:MGV458802 MQN458802:MQR458802 NAJ458802:NAN458802 NKF458802:NKJ458802 NUB458802:NUF458802 ODX458802:OEB458802 ONT458802:ONX458802 OXP458802:OXT458802 PHL458802:PHP458802 PRH458802:PRL458802 QBD458802:QBH458802 QKZ458802:QLD458802 QUV458802:QUZ458802 RER458802:REV458802 RON458802:ROR458802 RYJ458802:RYN458802 SIF458802:SIJ458802 SSB458802:SSF458802 TBX458802:TCB458802 TLT458802:TLX458802 TVP458802:TVT458802 UFL458802:UFP458802 UPH458802:UPL458802 UZD458802:UZH458802 VIZ458802:VJD458802 VSV458802:VSZ458802 WCR458802:WCV458802 WMN458802:WMR458802 WWJ458802:WWN458802 AB524338:AF524338 JX524338:KB524338 TT524338:TX524338 ADP524338:ADT524338 ANL524338:ANP524338 AXH524338:AXL524338 BHD524338:BHH524338 BQZ524338:BRD524338 CAV524338:CAZ524338 CKR524338:CKV524338 CUN524338:CUR524338 DEJ524338:DEN524338 DOF524338:DOJ524338 DYB524338:DYF524338 EHX524338:EIB524338 ERT524338:ERX524338 FBP524338:FBT524338 FLL524338:FLP524338 FVH524338:FVL524338 GFD524338:GFH524338 GOZ524338:GPD524338 GYV524338:GYZ524338 HIR524338:HIV524338 HSN524338:HSR524338 ICJ524338:ICN524338 IMF524338:IMJ524338 IWB524338:IWF524338 JFX524338:JGB524338 JPT524338:JPX524338 JZP524338:JZT524338 KJL524338:KJP524338 KTH524338:KTL524338 LDD524338:LDH524338 LMZ524338:LND524338 LWV524338:LWZ524338 MGR524338:MGV524338 MQN524338:MQR524338 NAJ524338:NAN524338 NKF524338:NKJ524338 NUB524338:NUF524338 ODX524338:OEB524338 ONT524338:ONX524338 OXP524338:OXT524338 PHL524338:PHP524338 PRH524338:PRL524338 QBD524338:QBH524338 QKZ524338:QLD524338 QUV524338:QUZ524338 RER524338:REV524338 RON524338:ROR524338 RYJ524338:RYN524338 SIF524338:SIJ524338 SSB524338:SSF524338 TBX524338:TCB524338 TLT524338:TLX524338 TVP524338:TVT524338 UFL524338:UFP524338 UPH524338:UPL524338 UZD524338:UZH524338 VIZ524338:VJD524338 VSV524338:VSZ524338 WCR524338:WCV524338 WMN524338:WMR524338 WWJ524338:WWN524338 AB589874:AF589874 JX589874:KB589874 TT589874:TX589874 ADP589874:ADT589874 ANL589874:ANP589874 AXH589874:AXL589874 BHD589874:BHH589874 BQZ589874:BRD589874 CAV589874:CAZ589874 CKR589874:CKV589874 CUN589874:CUR589874 DEJ589874:DEN589874 DOF589874:DOJ589874 DYB589874:DYF589874 EHX589874:EIB589874 ERT589874:ERX589874 FBP589874:FBT589874 FLL589874:FLP589874 FVH589874:FVL589874 GFD589874:GFH589874 GOZ589874:GPD589874 GYV589874:GYZ589874 HIR589874:HIV589874 HSN589874:HSR589874 ICJ589874:ICN589874 IMF589874:IMJ589874 IWB589874:IWF589874 JFX589874:JGB589874 JPT589874:JPX589874 JZP589874:JZT589874 KJL589874:KJP589874 KTH589874:KTL589874 LDD589874:LDH589874 LMZ589874:LND589874 LWV589874:LWZ589874 MGR589874:MGV589874 MQN589874:MQR589874 NAJ589874:NAN589874 NKF589874:NKJ589874 NUB589874:NUF589874 ODX589874:OEB589874 ONT589874:ONX589874 OXP589874:OXT589874 PHL589874:PHP589874 PRH589874:PRL589874 QBD589874:QBH589874 QKZ589874:QLD589874 QUV589874:QUZ589874 RER589874:REV589874 RON589874:ROR589874 RYJ589874:RYN589874 SIF589874:SIJ589874 SSB589874:SSF589874 TBX589874:TCB589874 TLT589874:TLX589874 TVP589874:TVT589874 UFL589874:UFP589874 UPH589874:UPL589874 UZD589874:UZH589874 VIZ589874:VJD589874 VSV589874:VSZ589874 WCR589874:WCV589874 WMN589874:WMR589874 WWJ589874:WWN589874 AB655410:AF655410 JX655410:KB655410 TT655410:TX655410 ADP655410:ADT655410 ANL655410:ANP655410 AXH655410:AXL655410 BHD655410:BHH655410 BQZ655410:BRD655410 CAV655410:CAZ655410 CKR655410:CKV655410 CUN655410:CUR655410 DEJ655410:DEN655410 DOF655410:DOJ655410 DYB655410:DYF655410 EHX655410:EIB655410 ERT655410:ERX655410 FBP655410:FBT655410 FLL655410:FLP655410 FVH655410:FVL655410 GFD655410:GFH655410 GOZ655410:GPD655410 GYV655410:GYZ655410 HIR655410:HIV655410 HSN655410:HSR655410 ICJ655410:ICN655410 IMF655410:IMJ655410 IWB655410:IWF655410 JFX655410:JGB655410 JPT655410:JPX655410 JZP655410:JZT655410 KJL655410:KJP655410 KTH655410:KTL655410 LDD655410:LDH655410 LMZ655410:LND655410 LWV655410:LWZ655410 MGR655410:MGV655410 MQN655410:MQR655410 NAJ655410:NAN655410 NKF655410:NKJ655410 NUB655410:NUF655410 ODX655410:OEB655410 ONT655410:ONX655410 OXP655410:OXT655410 PHL655410:PHP655410 PRH655410:PRL655410 QBD655410:QBH655410 QKZ655410:QLD655410 QUV655410:QUZ655410 RER655410:REV655410 RON655410:ROR655410 RYJ655410:RYN655410 SIF655410:SIJ655410 SSB655410:SSF655410 TBX655410:TCB655410 TLT655410:TLX655410 TVP655410:TVT655410 UFL655410:UFP655410 UPH655410:UPL655410 UZD655410:UZH655410 VIZ655410:VJD655410 VSV655410:VSZ655410 WCR655410:WCV655410 WMN655410:WMR655410 WWJ655410:WWN655410 AB720946:AF720946 JX720946:KB720946 TT720946:TX720946 ADP720946:ADT720946 ANL720946:ANP720946 AXH720946:AXL720946 BHD720946:BHH720946 BQZ720946:BRD720946 CAV720946:CAZ720946 CKR720946:CKV720946 CUN720946:CUR720946 DEJ720946:DEN720946 DOF720946:DOJ720946 DYB720946:DYF720946 EHX720946:EIB720946 ERT720946:ERX720946 FBP720946:FBT720946 FLL720946:FLP720946 FVH720946:FVL720946 GFD720946:GFH720946 GOZ720946:GPD720946 GYV720946:GYZ720946 HIR720946:HIV720946 HSN720946:HSR720946 ICJ720946:ICN720946 IMF720946:IMJ720946 IWB720946:IWF720946 JFX720946:JGB720946 JPT720946:JPX720946 JZP720946:JZT720946 KJL720946:KJP720946 KTH720946:KTL720946 LDD720946:LDH720946 LMZ720946:LND720946 LWV720946:LWZ720946 MGR720946:MGV720946 MQN720946:MQR720946 NAJ720946:NAN720946 NKF720946:NKJ720946 NUB720946:NUF720946 ODX720946:OEB720946 ONT720946:ONX720946 OXP720946:OXT720946 PHL720946:PHP720946 PRH720946:PRL720946 QBD720946:QBH720946 QKZ720946:QLD720946 QUV720946:QUZ720946 RER720946:REV720946 RON720946:ROR720946 RYJ720946:RYN720946 SIF720946:SIJ720946 SSB720946:SSF720946 TBX720946:TCB720946 TLT720946:TLX720946 TVP720946:TVT720946 UFL720946:UFP720946 UPH720946:UPL720946 UZD720946:UZH720946 VIZ720946:VJD720946 VSV720946:VSZ720946 WCR720946:WCV720946 WMN720946:WMR720946 WWJ720946:WWN720946 AB786482:AF786482 JX786482:KB786482 TT786482:TX786482 ADP786482:ADT786482 ANL786482:ANP786482 AXH786482:AXL786482 BHD786482:BHH786482 BQZ786482:BRD786482 CAV786482:CAZ786482 CKR786482:CKV786482 CUN786482:CUR786482 DEJ786482:DEN786482 DOF786482:DOJ786482 DYB786482:DYF786482 EHX786482:EIB786482 ERT786482:ERX786482 FBP786482:FBT786482 FLL786482:FLP786482 FVH786482:FVL786482 GFD786482:GFH786482 GOZ786482:GPD786482 GYV786482:GYZ786482 HIR786482:HIV786482 HSN786482:HSR786482 ICJ786482:ICN786482 IMF786482:IMJ786482 IWB786482:IWF786482 JFX786482:JGB786482 JPT786482:JPX786482 JZP786482:JZT786482 KJL786482:KJP786482 KTH786482:KTL786482 LDD786482:LDH786482 LMZ786482:LND786482 LWV786482:LWZ786482 MGR786482:MGV786482 MQN786482:MQR786482 NAJ786482:NAN786482 NKF786482:NKJ786482 NUB786482:NUF786482 ODX786482:OEB786482 ONT786482:ONX786482 OXP786482:OXT786482 PHL786482:PHP786482 PRH786482:PRL786482 QBD786482:QBH786482 QKZ786482:QLD786482 QUV786482:QUZ786482 RER786482:REV786482 RON786482:ROR786482 RYJ786482:RYN786482 SIF786482:SIJ786482 SSB786482:SSF786482 TBX786482:TCB786482 TLT786482:TLX786482 TVP786482:TVT786482 UFL786482:UFP786482 UPH786482:UPL786482 UZD786482:UZH786482 VIZ786482:VJD786482 VSV786482:VSZ786482 WCR786482:WCV786482 WMN786482:WMR786482 WWJ786482:WWN786482 AB852018:AF852018 JX852018:KB852018 TT852018:TX852018 ADP852018:ADT852018 ANL852018:ANP852018 AXH852018:AXL852018 BHD852018:BHH852018 BQZ852018:BRD852018 CAV852018:CAZ852018 CKR852018:CKV852018 CUN852018:CUR852018 DEJ852018:DEN852018 DOF852018:DOJ852018 DYB852018:DYF852018 EHX852018:EIB852018 ERT852018:ERX852018 FBP852018:FBT852018 FLL852018:FLP852018 FVH852018:FVL852018 GFD852018:GFH852018 GOZ852018:GPD852018 GYV852018:GYZ852018 HIR852018:HIV852018 HSN852018:HSR852018 ICJ852018:ICN852018 IMF852018:IMJ852018 IWB852018:IWF852018 JFX852018:JGB852018 JPT852018:JPX852018 JZP852018:JZT852018 KJL852018:KJP852018 KTH852018:KTL852018 LDD852018:LDH852018 LMZ852018:LND852018 LWV852018:LWZ852018 MGR852018:MGV852018 MQN852018:MQR852018 NAJ852018:NAN852018 NKF852018:NKJ852018 NUB852018:NUF852018 ODX852018:OEB852018 ONT852018:ONX852018 OXP852018:OXT852018 PHL852018:PHP852018 PRH852018:PRL852018 QBD852018:QBH852018 QKZ852018:QLD852018 QUV852018:QUZ852018 RER852018:REV852018 RON852018:ROR852018 RYJ852018:RYN852018 SIF852018:SIJ852018 SSB852018:SSF852018 TBX852018:TCB852018 TLT852018:TLX852018 TVP852018:TVT852018 UFL852018:UFP852018 UPH852018:UPL852018 UZD852018:UZH852018 VIZ852018:VJD852018 VSV852018:VSZ852018 WCR852018:WCV852018 WMN852018:WMR852018 WWJ852018:WWN852018 AB917554:AF917554 JX917554:KB917554 TT917554:TX917554 ADP917554:ADT917554 ANL917554:ANP917554 AXH917554:AXL917554 BHD917554:BHH917554 BQZ917554:BRD917554 CAV917554:CAZ917554 CKR917554:CKV917554 CUN917554:CUR917554 DEJ917554:DEN917554 DOF917554:DOJ917554 DYB917554:DYF917554 EHX917554:EIB917554 ERT917554:ERX917554 FBP917554:FBT917554 FLL917554:FLP917554 FVH917554:FVL917554 GFD917554:GFH917554 GOZ917554:GPD917554 GYV917554:GYZ917554 HIR917554:HIV917554 HSN917554:HSR917554 ICJ917554:ICN917554 IMF917554:IMJ917554 IWB917554:IWF917554 JFX917554:JGB917554 JPT917554:JPX917554 JZP917554:JZT917554 KJL917554:KJP917554 KTH917554:KTL917554 LDD917554:LDH917554 LMZ917554:LND917554 LWV917554:LWZ917554 MGR917554:MGV917554 MQN917554:MQR917554 NAJ917554:NAN917554 NKF917554:NKJ917554 NUB917554:NUF917554 ODX917554:OEB917554 ONT917554:ONX917554 OXP917554:OXT917554 PHL917554:PHP917554 PRH917554:PRL917554 QBD917554:QBH917554 QKZ917554:QLD917554 QUV917554:QUZ917554 RER917554:REV917554 RON917554:ROR917554 RYJ917554:RYN917554 SIF917554:SIJ917554 SSB917554:SSF917554 TBX917554:TCB917554 TLT917554:TLX917554 TVP917554:TVT917554 UFL917554:UFP917554 UPH917554:UPL917554 UZD917554:UZH917554 VIZ917554:VJD917554 VSV917554:VSZ917554 WCR917554:WCV917554 WMN917554:WMR917554 WWJ917554:WWN917554 AB983090:AF983090 JX983090:KB983090 TT983090:TX983090 ADP983090:ADT983090 ANL983090:ANP983090 AXH983090:AXL983090 BHD983090:BHH983090 BQZ983090:BRD983090 CAV983090:CAZ983090 CKR983090:CKV983090 CUN983090:CUR983090 DEJ983090:DEN983090 DOF983090:DOJ983090 DYB983090:DYF983090 EHX983090:EIB983090 ERT983090:ERX983090 FBP983090:FBT983090 FLL983090:FLP983090 FVH983090:FVL983090 GFD983090:GFH983090 GOZ983090:GPD983090 GYV983090:GYZ983090 HIR983090:HIV983090 HSN983090:HSR983090 ICJ983090:ICN983090 IMF983090:IMJ983090 IWB983090:IWF983090 JFX983090:JGB983090 JPT983090:JPX983090 JZP983090:JZT983090 KJL983090:KJP983090 KTH983090:KTL983090 LDD983090:LDH983090 LMZ983090:LND983090 LWV983090:LWZ983090 MGR983090:MGV983090 MQN983090:MQR983090 NAJ983090:NAN983090 NKF983090:NKJ983090 NUB983090:NUF983090 ODX983090:OEB983090 ONT983090:ONX983090 OXP983090:OXT983090 PHL983090:PHP983090 PRH983090:PRL983090 QBD983090:QBH983090 QKZ983090:QLD983090 QUV983090:QUZ983090 RER983090:REV983090 RON983090:ROR983090 RYJ983090:RYN983090 SIF983090:SIJ983090 SSB983090:SSF983090 TBX983090:TCB983090 TLT983090:TLX983090 TVP983090:TVT983090 UFL983090:UFP983090 UPH983090:UPL983090 UZD983090:UZH983090 VIZ983090:VJD983090 VSV983090:VSZ983090 WCR983090:WCV983090 WMN983090:WMR983090 WWJ983090:WWN983090">
      <formula1>0.6</formula1>
    </dataValidation>
    <dataValidation type="decimal" allowBlank="1" showInputMessage="1" showErrorMessage="1" errorTitle="Federal Tax Credit Factor" error="Federal Tax Credit Factor must be within stated range" sqref="WWJ983069:WWN983069 JX49:KB49 TT49:TX49 ADP49:ADT49 ANL49:ANP49 AXH49:AXL49 BHD49:BHH49 BQZ49:BRD49 CAV49:CAZ49 CKR49:CKV49 CUN49:CUR49 DEJ49:DEN49 DOF49:DOJ49 DYB49:DYF49 EHX49:EIB49 ERT49:ERX49 FBP49:FBT49 FLL49:FLP49 FVH49:FVL49 GFD49:GFH49 GOZ49:GPD49 GYV49:GYZ49 HIR49:HIV49 HSN49:HSR49 ICJ49:ICN49 IMF49:IMJ49 IWB49:IWF49 JFX49:JGB49 JPT49:JPX49 JZP49:JZT49 KJL49:KJP49 KTH49:KTL49 LDD49:LDH49 LMZ49:LND49 LWV49:LWZ49 MGR49:MGV49 MQN49:MQR49 NAJ49:NAN49 NKF49:NKJ49 NUB49:NUF49 ODX49:OEB49 ONT49:ONX49 OXP49:OXT49 PHL49:PHP49 PRH49:PRL49 QBD49:QBH49 QKZ49:QLD49 QUV49:QUZ49 RER49:REV49 RON49:ROR49 RYJ49:RYN49 SIF49:SIJ49 SSB49:SSF49 TBX49:TCB49 TLT49:TLX49 TVP49:TVT49 UFL49:UFP49 UPH49:UPL49 UZD49:UZH49 VIZ49:VJD49 VSV49:VSZ49 WCR49:WCV49 WMN49:WMR49 WWJ49:WWN49 AB65565:AF65565 JX65565:KB65565 TT65565:TX65565 ADP65565:ADT65565 ANL65565:ANP65565 AXH65565:AXL65565 BHD65565:BHH65565 BQZ65565:BRD65565 CAV65565:CAZ65565 CKR65565:CKV65565 CUN65565:CUR65565 DEJ65565:DEN65565 DOF65565:DOJ65565 DYB65565:DYF65565 EHX65565:EIB65565 ERT65565:ERX65565 FBP65565:FBT65565 FLL65565:FLP65565 FVH65565:FVL65565 GFD65565:GFH65565 GOZ65565:GPD65565 GYV65565:GYZ65565 HIR65565:HIV65565 HSN65565:HSR65565 ICJ65565:ICN65565 IMF65565:IMJ65565 IWB65565:IWF65565 JFX65565:JGB65565 JPT65565:JPX65565 JZP65565:JZT65565 KJL65565:KJP65565 KTH65565:KTL65565 LDD65565:LDH65565 LMZ65565:LND65565 LWV65565:LWZ65565 MGR65565:MGV65565 MQN65565:MQR65565 NAJ65565:NAN65565 NKF65565:NKJ65565 NUB65565:NUF65565 ODX65565:OEB65565 ONT65565:ONX65565 OXP65565:OXT65565 PHL65565:PHP65565 PRH65565:PRL65565 QBD65565:QBH65565 QKZ65565:QLD65565 QUV65565:QUZ65565 RER65565:REV65565 RON65565:ROR65565 RYJ65565:RYN65565 SIF65565:SIJ65565 SSB65565:SSF65565 TBX65565:TCB65565 TLT65565:TLX65565 TVP65565:TVT65565 UFL65565:UFP65565 UPH65565:UPL65565 UZD65565:UZH65565 VIZ65565:VJD65565 VSV65565:VSZ65565 WCR65565:WCV65565 WMN65565:WMR65565 WWJ65565:WWN65565 AB131101:AF131101 JX131101:KB131101 TT131101:TX131101 ADP131101:ADT131101 ANL131101:ANP131101 AXH131101:AXL131101 BHD131101:BHH131101 BQZ131101:BRD131101 CAV131101:CAZ131101 CKR131101:CKV131101 CUN131101:CUR131101 DEJ131101:DEN131101 DOF131101:DOJ131101 DYB131101:DYF131101 EHX131101:EIB131101 ERT131101:ERX131101 FBP131101:FBT131101 FLL131101:FLP131101 FVH131101:FVL131101 GFD131101:GFH131101 GOZ131101:GPD131101 GYV131101:GYZ131101 HIR131101:HIV131101 HSN131101:HSR131101 ICJ131101:ICN131101 IMF131101:IMJ131101 IWB131101:IWF131101 JFX131101:JGB131101 JPT131101:JPX131101 JZP131101:JZT131101 KJL131101:KJP131101 KTH131101:KTL131101 LDD131101:LDH131101 LMZ131101:LND131101 LWV131101:LWZ131101 MGR131101:MGV131101 MQN131101:MQR131101 NAJ131101:NAN131101 NKF131101:NKJ131101 NUB131101:NUF131101 ODX131101:OEB131101 ONT131101:ONX131101 OXP131101:OXT131101 PHL131101:PHP131101 PRH131101:PRL131101 QBD131101:QBH131101 QKZ131101:QLD131101 QUV131101:QUZ131101 RER131101:REV131101 RON131101:ROR131101 RYJ131101:RYN131101 SIF131101:SIJ131101 SSB131101:SSF131101 TBX131101:TCB131101 TLT131101:TLX131101 TVP131101:TVT131101 UFL131101:UFP131101 UPH131101:UPL131101 UZD131101:UZH131101 VIZ131101:VJD131101 VSV131101:VSZ131101 WCR131101:WCV131101 WMN131101:WMR131101 WWJ131101:WWN131101 AB196637:AF196637 JX196637:KB196637 TT196637:TX196637 ADP196637:ADT196637 ANL196637:ANP196637 AXH196637:AXL196637 BHD196637:BHH196637 BQZ196637:BRD196637 CAV196637:CAZ196637 CKR196637:CKV196637 CUN196637:CUR196637 DEJ196637:DEN196637 DOF196637:DOJ196637 DYB196637:DYF196637 EHX196637:EIB196637 ERT196637:ERX196637 FBP196637:FBT196637 FLL196637:FLP196637 FVH196637:FVL196637 GFD196637:GFH196637 GOZ196637:GPD196637 GYV196637:GYZ196637 HIR196637:HIV196637 HSN196637:HSR196637 ICJ196637:ICN196637 IMF196637:IMJ196637 IWB196637:IWF196637 JFX196637:JGB196637 JPT196637:JPX196637 JZP196637:JZT196637 KJL196637:KJP196637 KTH196637:KTL196637 LDD196637:LDH196637 LMZ196637:LND196637 LWV196637:LWZ196637 MGR196637:MGV196637 MQN196637:MQR196637 NAJ196637:NAN196637 NKF196637:NKJ196637 NUB196637:NUF196637 ODX196637:OEB196637 ONT196637:ONX196637 OXP196637:OXT196637 PHL196637:PHP196637 PRH196637:PRL196637 QBD196637:QBH196637 QKZ196637:QLD196637 QUV196637:QUZ196637 RER196637:REV196637 RON196637:ROR196637 RYJ196637:RYN196637 SIF196637:SIJ196637 SSB196637:SSF196637 TBX196637:TCB196637 TLT196637:TLX196637 TVP196637:TVT196637 UFL196637:UFP196637 UPH196637:UPL196637 UZD196637:UZH196637 VIZ196637:VJD196637 VSV196637:VSZ196637 WCR196637:WCV196637 WMN196637:WMR196637 WWJ196637:WWN196637 AB262173:AF262173 JX262173:KB262173 TT262173:TX262173 ADP262173:ADT262173 ANL262173:ANP262173 AXH262173:AXL262173 BHD262173:BHH262173 BQZ262173:BRD262173 CAV262173:CAZ262173 CKR262173:CKV262173 CUN262173:CUR262173 DEJ262173:DEN262173 DOF262173:DOJ262173 DYB262173:DYF262173 EHX262173:EIB262173 ERT262173:ERX262173 FBP262173:FBT262173 FLL262173:FLP262173 FVH262173:FVL262173 GFD262173:GFH262173 GOZ262173:GPD262173 GYV262173:GYZ262173 HIR262173:HIV262173 HSN262173:HSR262173 ICJ262173:ICN262173 IMF262173:IMJ262173 IWB262173:IWF262173 JFX262173:JGB262173 JPT262173:JPX262173 JZP262173:JZT262173 KJL262173:KJP262173 KTH262173:KTL262173 LDD262173:LDH262173 LMZ262173:LND262173 LWV262173:LWZ262173 MGR262173:MGV262173 MQN262173:MQR262173 NAJ262173:NAN262173 NKF262173:NKJ262173 NUB262173:NUF262173 ODX262173:OEB262173 ONT262173:ONX262173 OXP262173:OXT262173 PHL262173:PHP262173 PRH262173:PRL262173 QBD262173:QBH262173 QKZ262173:QLD262173 QUV262173:QUZ262173 RER262173:REV262173 RON262173:ROR262173 RYJ262173:RYN262173 SIF262173:SIJ262173 SSB262173:SSF262173 TBX262173:TCB262173 TLT262173:TLX262173 TVP262173:TVT262173 UFL262173:UFP262173 UPH262173:UPL262173 UZD262173:UZH262173 VIZ262173:VJD262173 VSV262173:VSZ262173 WCR262173:WCV262173 WMN262173:WMR262173 WWJ262173:WWN262173 AB327709:AF327709 JX327709:KB327709 TT327709:TX327709 ADP327709:ADT327709 ANL327709:ANP327709 AXH327709:AXL327709 BHD327709:BHH327709 BQZ327709:BRD327709 CAV327709:CAZ327709 CKR327709:CKV327709 CUN327709:CUR327709 DEJ327709:DEN327709 DOF327709:DOJ327709 DYB327709:DYF327709 EHX327709:EIB327709 ERT327709:ERX327709 FBP327709:FBT327709 FLL327709:FLP327709 FVH327709:FVL327709 GFD327709:GFH327709 GOZ327709:GPD327709 GYV327709:GYZ327709 HIR327709:HIV327709 HSN327709:HSR327709 ICJ327709:ICN327709 IMF327709:IMJ327709 IWB327709:IWF327709 JFX327709:JGB327709 JPT327709:JPX327709 JZP327709:JZT327709 KJL327709:KJP327709 KTH327709:KTL327709 LDD327709:LDH327709 LMZ327709:LND327709 LWV327709:LWZ327709 MGR327709:MGV327709 MQN327709:MQR327709 NAJ327709:NAN327709 NKF327709:NKJ327709 NUB327709:NUF327709 ODX327709:OEB327709 ONT327709:ONX327709 OXP327709:OXT327709 PHL327709:PHP327709 PRH327709:PRL327709 QBD327709:QBH327709 QKZ327709:QLD327709 QUV327709:QUZ327709 RER327709:REV327709 RON327709:ROR327709 RYJ327709:RYN327709 SIF327709:SIJ327709 SSB327709:SSF327709 TBX327709:TCB327709 TLT327709:TLX327709 TVP327709:TVT327709 UFL327709:UFP327709 UPH327709:UPL327709 UZD327709:UZH327709 VIZ327709:VJD327709 VSV327709:VSZ327709 WCR327709:WCV327709 WMN327709:WMR327709 WWJ327709:WWN327709 AB393245:AF393245 JX393245:KB393245 TT393245:TX393245 ADP393245:ADT393245 ANL393245:ANP393245 AXH393245:AXL393245 BHD393245:BHH393245 BQZ393245:BRD393245 CAV393245:CAZ393245 CKR393245:CKV393245 CUN393245:CUR393245 DEJ393245:DEN393245 DOF393245:DOJ393245 DYB393245:DYF393245 EHX393245:EIB393245 ERT393245:ERX393245 FBP393245:FBT393245 FLL393245:FLP393245 FVH393245:FVL393245 GFD393245:GFH393245 GOZ393245:GPD393245 GYV393245:GYZ393245 HIR393245:HIV393245 HSN393245:HSR393245 ICJ393245:ICN393245 IMF393245:IMJ393245 IWB393245:IWF393245 JFX393245:JGB393245 JPT393245:JPX393245 JZP393245:JZT393245 KJL393245:KJP393245 KTH393245:KTL393245 LDD393245:LDH393245 LMZ393245:LND393245 LWV393245:LWZ393245 MGR393245:MGV393245 MQN393245:MQR393245 NAJ393245:NAN393245 NKF393245:NKJ393245 NUB393245:NUF393245 ODX393245:OEB393245 ONT393245:ONX393245 OXP393245:OXT393245 PHL393245:PHP393245 PRH393245:PRL393245 QBD393245:QBH393245 QKZ393245:QLD393245 QUV393245:QUZ393245 RER393245:REV393245 RON393245:ROR393245 RYJ393245:RYN393245 SIF393245:SIJ393245 SSB393245:SSF393245 TBX393245:TCB393245 TLT393245:TLX393245 TVP393245:TVT393245 UFL393245:UFP393245 UPH393245:UPL393245 UZD393245:UZH393245 VIZ393245:VJD393245 VSV393245:VSZ393245 WCR393245:WCV393245 WMN393245:WMR393245 WWJ393245:WWN393245 AB458781:AF458781 JX458781:KB458781 TT458781:TX458781 ADP458781:ADT458781 ANL458781:ANP458781 AXH458781:AXL458781 BHD458781:BHH458781 BQZ458781:BRD458781 CAV458781:CAZ458781 CKR458781:CKV458781 CUN458781:CUR458781 DEJ458781:DEN458781 DOF458781:DOJ458781 DYB458781:DYF458781 EHX458781:EIB458781 ERT458781:ERX458781 FBP458781:FBT458781 FLL458781:FLP458781 FVH458781:FVL458781 GFD458781:GFH458781 GOZ458781:GPD458781 GYV458781:GYZ458781 HIR458781:HIV458781 HSN458781:HSR458781 ICJ458781:ICN458781 IMF458781:IMJ458781 IWB458781:IWF458781 JFX458781:JGB458781 JPT458781:JPX458781 JZP458781:JZT458781 KJL458781:KJP458781 KTH458781:KTL458781 LDD458781:LDH458781 LMZ458781:LND458781 LWV458781:LWZ458781 MGR458781:MGV458781 MQN458781:MQR458781 NAJ458781:NAN458781 NKF458781:NKJ458781 NUB458781:NUF458781 ODX458781:OEB458781 ONT458781:ONX458781 OXP458781:OXT458781 PHL458781:PHP458781 PRH458781:PRL458781 QBD458781:QBH458781 QKZ458781:QLD458781 QUV458781:QUZ458781 RER458781:REV458781 RON458781:ROR458781 RYJ458781:RYN458781 SIF458781:SIJ458781 SSB458781:SSF458781 TBX458781:TCB458781 TLT458781:TLX458781 TVP458781:TVT458781 UFL458781:UFP458781 UPH458781:UPL458781 UZD458781:UZH458781 VIZ458781:VJD458781 VSV458781:VSZ458781 WCR458781:WCV458781 WMN458781:WMR458781 WWJ458781:WWN458781 AB524317:AF524317 JX524317:KB524317 TT524317:TX524317 ADP524317:ADT524317 ANL524317:ANP524317 AXH524317:AXL524317 BHD524317:BHH524317 BQZ524317:BRD524317 CAV524317:CAZ524317 CKR524317:CKV524317 CUN524317:CUR524317 DEJ524317:DEN524317 DOF524317:DOJ524317 DYB524317:DYF524317 EHX524317:EIB524317 ERT524317:ERX524317 FBP524317:FBT524317 FLL524317:FLP524317 FVH524317:FVL524317 GFD524317:GFH524317 GOZ524317:GPD524317 GYV524317:GYZ524317 HIR524317:HIV524317 HSN524317:HSR524317 ICJ524317:ICN524317 IMF524317:IMJ524317 IWB524317:IWF524317 JFX524317:JGB524317 JPT524317:JPX524317 JZP524317:JZT524317 KJL524317:KJP524317 KTH524317:KTL524317 LDD524317:LDH524317 LMZ524317:LND524317 LWV524317:LWZ524317 MGR524317:MGV524317 MQN524317:MQR524317 NAJ524317:NAN524317 NKF524317:NKJ524317 NUB524317:NUF524317 ODX524317:OEB524317 ONT524317:ONX524317 OXP524317:OXT524317 PHL524317:PHP524317 PRH524317:PRL524317 QBD524317:QBH524317 QKZ524317:QLD524317 QUV524317:QUZ524317 RER524317:REV524317 RON524317:ROR524317 RYJ524317:RYN524317 SIF524317:SIJ524317 SSB524317:SSF524317 TBX524317:TCB524317 TLT524317:TLX524317 TVP524317:TVT524317 UFL524317:UFP524317 UPH524317:UPL524317 UZD524317:UZH524317 VIZ524317:VJD524317 VSV524317:VSZ524317 WCR524317:WCV524317 WMN524317:WMR524317 WWJ524317:WWN524317 AB589853:AF589853 JX589853:KB589853 TT589853:TX589853 ADP589853:ADT589853 ANL589853:ANP589853 AXH589853:AXL589853 BHD589853:BHH589853 BQZ589853:BRD589853 CAV589853:CAZ589853 CKR589853:CKV589853 CUN589853:CUR589853 DEJ589853:DEN589853 DOF589853:DOJ589853 DYB589853:DYF589853 EHX589853:EIB589853 ERT589853:ERX589853 FBP589853:FBT589853 FLL589853:FLP589853 FVH589853:FVL589853 GFD589853:GFH589853 GOZ589853:GPD589853 GYV589853:GYZ589853 HIR589853:HIV589853 HSN589853:HSR589853 ICJ589853:ICN589853 IMF589853:IMJ589853 IWB589853:IWF589853 JFX589853:JGB589853 JPT589853:JPX589853 JZP589853:JZT589853 KJL589853:KJP589853 KTH589853:KTL589853 LDD589853:LDH589853 LMZ589853:LND589853 LWV589853:LWZ589853 MGR589853:MGV589853 MQN589853:MQR589853 NAJ589853:NAN589853 NKF589853:NKJ589853 NUB589853:NUF589853 ODX589853:OEB589853 ONT589853:ONX589853 OXP589853:OXT589853 PHL589853:PHP589853 PRH589853:PRL589853 QBD589853:QBH589853 QKZ589853:QLD589853 QUV589853:QUZ589853 RER589853:REV589853 RON589853:ROR589853 RYJ589853:RYN589853 SIF589853:SIJ589853 SSB589853:SSF589853 TBX589853:TCB589853 TLT589853:TLX589853 TVP589853:TVT589853 UFL589853:UFP589853 UPH589853:UPL589853 UZD589853:UZH589853 VIZ589853:VJD589853 VSV589853:VSZ589853 WCR589853:WCV589853 WMN589853:WMR589853 WWJ589853:WWN589853 AB655389:AF655389 JX655389:KB655389 TT655389:TX655389 ADP655389:ADT655389 ANL655389:ANP655389 AXH655389:AXL655389 BHD655389:BHH655389 BQZ655389:BRD655389 CAV655389:CAZ655389 CKR655389:CKV655389 CUN655389:CUR655389 DEJ655389:DEN655389 DOF655389:DOJ655389 DYB655389:DYF655389 EHX655389:EIB655389 ERT655389:ERX655389 FBP655389:FBT655389 FLL655389:FLP655389 FVH655389:FVL655389 GFD655389:GFH655389 GOZ655389:GPD655389 GYV655389:GYZ655389 HIR655389:HIV655389 HSN655389:HSR655389 ICJ655389:ICN655389 IMF655389:IMJ655389 IWB655389:IWF655389 JFX655389:JGB655389 JPT655389:JPX655389 JZP655389:JZT655389 KJL655389:KJP655389 KTH655389:KTL655389 LDD655389:LDH655389 LMZ655389:LND655389 LWV655389:LWZ655389 MGR655389:MGV655389 MQN655389:MQR655389 NAJ655389:NAN655389 NKF655389:NKJ655389 NUB655389:NUF655389 ODX655389:OEB655389 ONT655389:ONX655389 OXP655389:OXT655389 PHL655389:PHP655389 PRH655389:PRL655389 QBD655389:QBH655389 QKZ655389:QLD655389 QUV655389:QUZ655389 RER655389:REV655389 RON655389:ROR655389 RYJ655389:RYN655389 SIF655389:SIJ655389 SSB655389:SSF655389 TBX655389:TCB655389 TLT655389:TLX655389 TVP655389:TVT655389 UFL655389:UFP655389 UPH655389:UPL655389 UZD655389:UZH655389 VIZ655389:VJD655389 VSV655389:VSZ655389 WCR655389:WCV655389 WMN655389:WMR655389 WWJ655389:WWN655389 AB720925:AF720925 JX720925:KB720925 TT720925:TX720925 ADP720925:ADT720925 ANL720925:ANP720925 AXH720925:AXL720925 BHD720925:BHH720925 BQZ720925:BRD720925 CAV720925:CAZ720925 CKR720925:CKV720925 CUN720925:CUR720925 DEJ720925:DEN720925 DOF720925:DOJ720925 DYB720925:DYF720925 EHX720925:EIB720925 ERT720925:ERX720925 FBP720925:FBT720925 FLL720925:FLP720925 FVH720925:FVL720925 GFD720925:GFH720925 GOZ720925:GPD720925 GYV720925:GYZ720925 HIR720925:HIV720925 HSN720925:HSR720925 ICJ720925:ICN720925 IMF720925:IMJ720925 IWB720925:IWF720925 JFX720925:JGB720925 JPT720925:JPX720925 JZP720925:JZT720925 KJL720925:KJP720925 KTH720925:KTL720925 LDD720925:LDH720925 LMZ720925:LND720925 LWV720925:LWZ720925 MGR720925:MGV720925 MQN720925:MQR720925 NAJ720925:NAN720925 NKF720925:NKJ720925 NUB720925:NUF720925 ODX720925:OEB720925 ONT720925:ONX720925 OXP720925:OXT720925 PHL720925:PHP720925 PRH720925:PRL720925 QBD720925:QBH720925 QKZ720925:QLD720925 QUV720925:QUZ720925 RER720925:REV720925 RON720925:ROR720925 RYJ720925:RYN720925 SIF720925:SIJ720925 SSB720925:SSF720925 TBX720925:TCB720925 TLT720925:TLX720925 TVP720925:TVT720925 UFL720925:UFP720925 UPH720925:UPL720925 UZD720925:UZH720925 VIZ720925:VJD720925 VSV720925:VSZ720925 WCR720925:WCV720925 WMN720925:WMR720925 WWJ720925:WWN720925 AB786461:AF786461 JX786461:KB786461 TT786461:TX786461 ADP786461:ADT786461 ANL786461:ANP786461 AXH786461:AXL786461 BHD786461:BHH786461 BQZ786461:BRD786461 CAV786461:CAZ786461 CKR786461:CKV786461 CUN786461:CUR786461 DEJ786461:DEN786461 DOF786461:DOJ786461 DYB786461:DYF786461 EHX786461:EIB786461 ERT786461:ERX786461 FBP786461:FBT786461 FLL786461:FLP786461 FVH786461:FVL786461 GFD786461:GFH786461 GOZ786461:GPD786461 GYV786461:GYZ786461 HIR786461:HIV786461 HSN786461:HSR786461 ICJ786461:ICN786461 IMF786461:IMJ786461 IWB786461:IWF786461 JFX786461:JGB786461 JPT786461:JPX786461 JZP786461:JZT786461 KJL786461:KJP786461 KTH786461:KTL786461 LDD786461:LDH786461 LMZ786461:LND786461 LWV786461:LWZ786461 MGR786461:MGV786461 MQN786461:MQR786461 NAJ786461:NAN786461 NKF786461:NKJ786461 NUB786461:NUF786461 ODX786461:OEB786461 ONT786461:ONX786461 OXP786461:OXT786461 PHL786461:PHP786461 PRH786461:PRL786461 QBD786461:QBH786461 QKZ786461:QLD786461 QUV786461:QUZ786461 RER786461:REV786461 RON786461:ROR786461 RYJ786461:RYN786461 SIF786461:SIJ786461 SSB786461:SSF786461 TBX786461:TCB786461 TLT786461:TLX786461 TVP786461:TVT786461 UFL786461:UFP786461 UPH786461:UPL786461 UZD786461:UZH786461 VIZ786461:VJD786461 VSV786461:VSZ786461 WCR786461:WCV786461 WMN786461:WMR786461 WWJ786461:WWN786461 AB851997:AF851997 JX851997:KB851997 TT851997:TX851997 ADP851997:ADT851997 ANL851997:ANP851997 AXH851997:AXL851997 BHD851997:BHH851997 BQZ851997:BRD851997 CAV851997:CAZ851997 CKR851997:CKV851997 CUN851997:CUR851997 DEJ851997:DEN851997 DOF851997:DOJ851997 DYB851997:DYF851997 EHX851997:EIB851997 ERT851997:ERX851997 FBP851997:FBT851997 FLL851997:FLP851997 FVH851997:FVL851997 GFD851997:GFH851997 GOZ851997:GPD851997 GYV851997:GYZ851997 HIR851997:HIV851997 HSN851997:HSR851997 ICJ851997:ICN851997 IMF851997:IMJ851997 IWB851997:IWF851997 JFX851997:JGB851997 JPT851997:JPX851997 JZP851997:JZT851997 KJL851997:KJP851997 KTH851997:KTL851997 LDD851997:LDH851997 LMZ851997:LND851997 LWV851997:LWZ851997 MGR851997:MGV851997 MQN851997:MQR851997 NAJ851997:NAN851997 NKF851997:NKJ851997 NUB851997:NUF851997 ODX851997:OEB851997 ONT851997:ONX851997 OXP851997:OXT851997 PHL851997:PHP851997 PRH851997:PRL851997 QBD851997:QBH851997 QKZ851997:QLD851997 QUV851997:QUZ851997 RER851997:REV851997 RON851997:ROR851997 RYJ851997:RYN851997 SIF851997:SIJ851997 SSB851997:SSF851997 TBX851997:TCB851997 TLT851997:TLX851997 TVP851997:TVT851997 UFL851997:UFP851997 UPH851997:UPL851997 UZD851997:UZH851997 VIZ851997:VJD851997 VSV851997:VSZ851997 WCR851997:WCV851997 WMN851997:WMR851997 WWJ851997:WWN851997 AB917533:AF917533 JX917533:KB917533 TT917533:TX917533 ADP917533:ADT917533 ANL917533:ANP917533 AXH917533:AXL917533 BHD917533:BHH917533 BQZ917533:BRD917533 CAV917533:CAZ917533 CKR917533:CKV917533 CUN917533:CUR917533 DEJ917533:DEN917533 DOF917533:DOJ917533 DYB917533:DYF917533 EHX917533:EIB917533 ERT917533:ERX917533 FBP917533:FBT917533 FLL917533:FLP917533 FVH917533:FVL917533 GFD917533:GFH917533 GOZ917533:GPD917533 GYV917533:GYZ917533 HIR917533:HIV917533 HSN917533:HSR917533 ICJ917533:ICN917533 IMF917533:IMJ917533 IWB917533:IWF917533 JFX917533:JGB917533 JPT917533:JPX917533 JZP917533:JZT917533 KJL917533:KJP917533 KTH917533:KTL917533 LDD917533:LDH917533 LMZ917533:LND917533 LWV917533:LWZ917533 MGR917533:MGV917533 MQN917533:MQR917533 NAJ917533:NAN917533 NKF917533:NKJ917533 NUB917533:NUF917533 ODX917533:OEB917533 ONT917533:ONX917533 OXP917533:OXT917533 PHL917533:PHP917533 PRH917533:PRL917533 QBD917533:QBH917533 QKZ917533:QLD917533 QUV917533:QUZ917533 RER917533:REV917533 RON917533:ROR917533 RYJ917533:RYN917533 SIF917533:SIJ917533 SSB917533:SSF917533 TBX917533:TCB917533 TLT917533:TLX917533 TVP917533:TVT917533 UFL917533:UFP917533 UPH917533:UPL917533 UZD917533:UZH917533 VIZ917533:VJD917533 VSV917533:VSZ917533 WCR917533:WCV917533 WMN917533:WMR917533 WWJ917533:WWN917533 AB983069:AF983069 JX983069:KB983069 TT983069:TX983069 ADP983069:ADT983069 ANL983069:ANP983069 AXH983069:AXL983069 BHD983069:BHH983069 BQZ983069:BRD983069 CAV983069:CAZ983069 CKR983069:CKV983069 CUN983069:CUR983069 DEJ983069:DEN983069 DOF983069:DOJ983069 DYB983069:DYF983069 EHX983069:EIB983069 ERT983069:ERX983069 FBP983069:FBT983069 FLL983069:FLP983069 FVH983069:FVL983069 GFD983069:GFH983069 GOZ983069:GPD983069 GYV983069:GYZ983069 HIR983069:HIV983069 HSN983069:HSR983069 ICJ983069:ICN983069 IMF983069:IMJ983069 IWB983069:IWF983069 JFX983069:JGB983069 JPT983069:JPX983069 JZP983069:JZT983069 KJL983069:KJP983069 KTH983069:KTL983069 LDD983069:LDH983069 LMZ983069:LND983069 LWV983069:LWZ983069 MGR983069:MGV983069 MQN983069:MQR983069 NAJ983069:NAN983069 NKF983069:NKJ983069 NUB983069:NUF983069 ODX983069:OEB983069 ONT983069:ONX983069 OXP983069:OXT983069 PHL983069:PHP983069 PRH983069:PRL983069 QBD983069:QBH983069 QKZ983069:QLD983069 QUV983069:QUZ983069 RER983069:REV983069 RON983069:ROR983069 RYJ983069:RYN983069 SIF983069:SIJ983069 SSB983069:SSF983069 TBX983069:TCB983069 TLT983069:TLX983069 TVP983069:TVT983069 UFL983069:UFP983069 UPH983069:UPL983069 UZD983069:UZH983069 VIZ983069:VJD983069 VSV983069:VSZ983069 WCR983069:WCV983069 WMN983069:WMR983069">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28:AM65534 JP65528:KI65534 TL65528:UE65534 ADH65528:AEA65534 AND65528:ANW65534 AWZ65528:AXS65534 BGV65528:BHO65534 BQR65528:BRK65534 CAN65528:CBG65534 CKJ65528:CLC65534 CUF65528:CUY65534 DEB65528:DEU65534 DNX65528:DOQ65534 DXT65528:DYM65534 EHP65528:EII65534 ERL65528:ESE65534 FBH65528:FCA65534 FLD65528:FLW65534 FUZ65528:FVS65534 GEV65528:GFO65534 GOR65528:GPK65534 GYN65528:GZG65534 HIJ65528:HJC65534 HSF65528:HSY65534 ICB65528:ICU65534 ILX65528:IMQ65534 IVT65528:IWM65534 JFP65528:JGI65534 JPL65528:JQE65534 JZH65528:KAA65534 KJD65528:KJW65534 KSZ65528:KTS65534 LCV65528:LDO65534 LMR65528:LNK65534 LWN65528:LXG65534 MGJ65528:MHC65534 MQF65528:MQY65534 NAB65528:NAU65534 NJX65528:NKQ65534 NTT65528:NUM65534 ODP65528:OEI65534 ONL65528:OOE65534 OXH65528:OYA65534 PHD65528:PHW65534 PQZ65528:PRS65534 QAV65528:QBO65534 QKR65528:QLK65534 QUN65528:QVG65534 REJ65528:RFC65534 ROF65528:ROY65534 RYB65528:RYU65534 SHX65528:SIQ65534 SRT65528:SSM65534 TBP65528:TCI65534 TLL65528:TME65534 TVH65528:TWA65534 UFD65528:UFW65534 UOZ65528:UPS65534 UYV65528:UZO65534 VIR65528:VJK65534 VSN65528:VTG65534 WCJ65528:WDC65534 WMF65528:WMY65534 WWB65528:WWU65534 T131064:AM131070 JP131064:KI131070 TL131064:UE131070 ADH131064:AEA131070 AND131064:ANW131070 AWZ131064:AXS131070 BGV131064:BHO131070 BQR131064:BRK131070 CAN131064:CBG131070 CKJ131064:CLC131070 CUF131064:CUY131070 DEB131064:DEU131070 DNX131064:DOQ131070 DXT131064:DYM131070 EHP131064:EII131070 ERL131064:ESE131070 FBH131064:FCA131070 FLD131064:FLW131070 FUZ131064:FVS131070 GEV131064:GFO131070 GOR131064:GPK131070 GYN131064:GZG131070 HIJ131064:HJC131070 HSF131064:HSY131070 ICB131064:ICU131070 ILX131064:IMQ131070 IVT131064:IWM131070 JFP131064:JGI131070 JPL131064:JQE131070 JZH131064:KAA131070 KJD131064:KJW131070 KSZ131064:KTS131070 LCV131064:LDO131070 LMR131064:LNK131070 LWN131064:LXG131070 MGJ131064:MHC131070 MQF131064:MQY131070 NAB131064:NAU131070 NJX131064:NKQ131070 NTT131064:NUM131070 ODP131064:OEI131070 ONL131064:OOE131070 OXH131064:OYA131070 PHD131064:PHW131070 PQZ131064:PRS131070 QAV131064:QBO131070 QKR131064:QLK131070 QUN131064:QVG131070 REJ131064:RFC131070 ROF131064:ROY131070 RYB131064:RYU131070 SHX131064:SIQ131070 SRT131064:SSM131070 TBP131064:TCI131070 TLL131064:TME131070 TVH131064:TWA131070 UFD131064:UFW131070 UOZ131064:UPS131070 UYV131064:UZO131070 VIR131064:VJK131070 VSN131064:VTG131070 WCJ131064:WDC131070 WMF131064:WMY131070 WWB131064:WWU131070 T196600:AM196606 JP196600:KI196606 TL196600:UE196606 ADH196600:AEA196606 AND196600:ANW196606 AWZ196600:AXS196606 BGV196600:BHO196606 BQR196600:BRK196606 CAN196600:CBG196606 CKJ196600:CLC196606 CUF196600:CUY196606 DEB196600:DEU196606 DNX196600:DOQ196606 DXT196600:DYM196606 EHP196600:EII196606 ERL196600:ESE196606 FBH196600:FCA196606 FLD196600:FLW196606 FUZ196600:FVS196606 GEV196600:GFO196606 GOR196600:GPK196606 GYN196600:GZG196606 HIJ196600:HJC196606 HSF196600:HSY196606 ICB196600:ICU196606 ILX196600:IMQ196606 IVT196600:IWM196606 JFP196600:JGI196606 JPL196600:JQE196606 JZH196600:KAA196606 KJD196600:KJW196606 KSZ196600:KTS196606 LCV196600:LDO196606 LMR196600:LNK196606 LWN196600:LXG196606 MGJ196600:MHC196606 MQF196600:MQY196606 NAB196600:NAU196606 NJX196600:NKQ196606 NTT196600:NUM196606 ODP196600:OEI196606 ONL196600:OOE196606 OXH196600:OYA196606 PHD196600:PHW196606 PQZ196600:PRS196606 QAV196600:QBO196606 QKR196600:QLK196606 QUN196600:QVG196606 REJ196600:RFC196606 ROF196600:ROY196606 RYB196600:RYU196606 SHX196600:SIQ196606 SRT196600:SSM196606 TBP196600:TCI196606 TLL196600:TME196606 TVH196600:TWA196606 UFD196600:UFW196606 UOZ196600:UPS196606 UYV196600:UZO196606 VIR196600:VJK196606 VSN196600:VTG196606 WCJ196600:WDC196606 WMF196600:WMY196606 WWB196600:WWU196606 T262136:AM262142 JP262136:KI262142 TL262136:UE262142 ADH262136:AEA262142 AND262136:ANW262142 AWZ262136:AXS262142 BGV262136:BHO262142 BQR262136:BRK262142 CAN262136:CBG262142 CKJ262136:CLC262142 CUF262136:CUY262142 DEB262136:DEU262142 DNX262136:DOQ262142 DXT262136:DYM262142 EHP262136:EII262142 ERL262136:ESE262142 FBH262136:FCA262142 FLD262136:FLW262142 FUZ262136:FVS262142 GEV262136:GFO262142 GOR262136:GPK262142 GYN262136:GZG262142 HIJ262136:HJC262142 HSF262136:HSY262142 ICB262136:ICU262142 ILX262136:IMQ262142 IVT262136:IWM262142 JFP262136:JGI262142 JPL262136:JQE262142 JZH262136:KAA262142 KJD262136:KJW262142 KSZ262136:KTS262142 LCV262136:LDO262142 LMR262136:LNK262142 LWN262136:LXG262142 MGJ262136:MHC262142 MQF262136:MQY262142 NAB262136:NAU262142 NJX262136:NKQ262142 NTT262136:NUM262142 ODP262136:OEI262142 ONL262136:OOE262142 OXH262136:OYA262142 PHD262136:PHW262142 PQZ262136:PRS262142 QAV262136:QBO262142 QKR262136:QLK262142 QUN262136:QVG262142 REJ262136:RFC262142 ROF262136:ROY262142 RYB262136:RYU262142 SHX262136:SIQ262142 SRT262136:SSM262142 TBP262136:TCI262142 TLL262136:TME262142 TVH262136:TWA262142 UFD262136:UFW262142 UOZ262136:UPS262142 UYV262136:UZO262142 VIR262136:VJK262142 VSN262136:VTG262142 WCJ262136:WDC262142 WMF262136:WMY262142 WWB262136:WWU262142 T327672:AM327678 JP327672:KI327678 TL327672:UE327678 ADH327672:AEA327678 AND327672:ANW327678 AWZ327672:AXS327678 BGV327672:BHO327678 BQR327672:BRK327678 CAN327672:CBG327678 CKJ327672:CLC327678 CUF327672:CUY327678 DEB327672:DEU327678 DNX327672:DOQ327678 DXT327672:DYM327678 EHP327672:EII327678 ERL327672:ESE327678 FBH327672:FCA327678 FLD327672:FLW327678 FUZ327672:FVS327678 GEV327672:GFO327678 GOR327672:GPK327678 GYN327672:GZG327678 HIJ327672:HJC327678 HSF327672:HSY327678 ICB327672:ICU327678 ILX327672:IMQ327678 IVT327672:IWM327678 JFP327672:JGI327678 JPL327672:JQE327678 JZH327672:KAA327678 KJD327672:KJW327678 KSZ327672:KTS327678 LCV327672:LDO327678 LMR327672:LNK327678 LWN327672:LXG327678 MGJ327672:MHC327678 MQF327672:MQY327678 NAB327672:NAU327678 NJX327672:NKQ327678 NTT327672:NUM327678 ODP327672:OEI327678 ONL327672:OOE327678 OXH327672:OYA327678 PHD327672:PHW327678 PQZ327672:PRS327678 QAV327672:QBO327678 QKR327672:QLK327678 QUN327672:QVG327678 REJ327672:RFC327678 ROF327672:ROY327678 RYB327672:RYU327678 SHX327672:SIQ327678 SRT327672:SSM327678 TBP327672:TCI327678 TLL327672:TME327678 TVH327672:TWA327678 UFD327672:UFW327678 UOZ327672:UPS327678 UYV327672:UZO327678 VIR327672:VJK327678 VSN327672:VTG327678 WCJ327672:WDC327678 WMF327672:WMY327678 WWB327672:WWU327678 T393208:AM393214 JP393208:KI393214 TL393208:UE393214 ADH393208:AEA393214 AND393208:ANW393214 AWZ393208:AXS393214 BGV393208:BHO393214 BQR393208:BRK393214 CAN393208:CBG393214 CKJ393208:CLC393214 CUF393208:CUY393214 DEB393208:DEU393214 DNX393208:DOQ393214 DXT393208:DYM393214 EHP393208:EII393214 ERL393208:ESE393214 FBH393208:FCA393214 FLD393208:FLW393214 FUZ393208:FVS393214 GEV393208:GFO393214 GOR393208:GPK393214 GYN393208:GZG393214 HIJ393208:HJC393214 HSF393208:HSY393214 ICB393208:ICU393214 ILX393208:IMQ393214 IVT393208:IWM393214 JFP393208:JGI393214 JPL393208:JQE393214 JZH393208:KAA393214 KJD393208:KJW393214 KSZ393208:KTS393214 LCV393208:LDO393214 LMR393208:LNK393214 LWN393208:LXG393214 MGJ393208:MHC393214 MQF393208:MQY393214 NAB393208:NAU393214 NJX393208:NKQ393214 NTT393208:NUM393214 ODP393208:OEI393214 ONL393208:OOE393214 OXH393208:OYA393214 PHD393208:PHW393214 PQZ393208:PRS393214 QAV393208:QBO393214 QKR393208:QLK393214 QUN393208:QVG393214 REJ393208:RFC393214 ROF393208:ROY393214 RYB393208:RYU393214 SHX393208:SIQ393214 SRT393208:SSM393214 TBP393208:TCI393214 TLL393208:TME393214 TVH393208:TWA393214 UFD393208:UFW393214 UOZ393208:UPS393214 UYV393208:UZO393214 VIR393208:VJK393214 VSN393208:VTG393214 WCJ393208:WDC393214 WMF393208:WMY393214 WWB393208:WWU393214 T458744:AM458750 JP458744:KI458750 TL458744:UE458750 ADH458744:AEA458750 AND458744:ANW458750 AWZ458744:AXS458750 BGV458744:BHO458750 BQR458744:BRK458750 CAN458744:CBG458750 CKJ458744:CLC458750 CUF458744:CUY458750 DEB458744:DEU458750 DNX458744:DOQ458750 DXT458744:DYM458750 EHP458744:EII458750 ERL458744:ESE458750 FBH458744:FCA458750 FLD458744:FLW458750 FUZ458744:FVS458750 GEV458744:GFO458750 GOR458744:GPK458750 GYN458744:GZG458750 HIJ458744:HJC458750 HSF458744:HSY458750 ICB458744:ICU458750 ILX458744:IMQ458750 IVT458744:IWM458750 JFP458744:JGI458750 JPL458744:JQE458750 JZH458744:KAA458750 KJD458744:KJW458750 KSZ458744:KTS458750 LCV458744:LDO458750 LMR458744:LNK458750 LWN458744:LXG458750 MGJ458744:MHC458750 MQF458744:MQY458750 NAB458744:NAU458750 NJX458744:NKQ458750 NTT458744:NUM458750 ODP458744:OEI458750 ONL458744:OOE458750 OXH458744:OYA458750 PHD458744:PHW458750 PQZ458744:PRS458750 QAV458744:QBO458750 QKR458744:QLK458750 QUN458744:QVG458750 REJ458744:RFC458750 ROF458744:ROY458750 RYB458744:RYU458750 SHX458744:SIQ458750 SRT458744:SSM458750 TBP458744:TCI458750 TLL458744:TME458750 TVH458744:TWA458750 UFD458744:UFW458750 UOZ458744:UPS458750 UYV458744:UZO458750 VIR458744:VJK458750 VSN458744:VTG458750 WCJ458744:WDC458750 WMF458744:WMY458750 WWB458744:WWU458750 T524280:AM524286 JP524280:KI524286 TL524280:UE524286 ADH524280:AEA524286 AND524280:ANW524286 AWZ524280:AXS524286 BGV524280:BHO524286 BQR524280:BRK524286 CAN524280:CBG524286 CKJ524280:CLC524286 CUF524280:CUY524286 DEB524280:DEU524286 DNX524280:DOQ524286 DXT524280:DYM524286 EHP524280:EII524286 ERL524280:ESE524286 FBH524280:FCA524286 FLD524280:FLW524286 FUZ524280:FVS524286 GEV524280:GFO524286 GOR524280:GPK524286 GYN524280:GZG524286 HIJ524280:HJC524286 HSF524280:HSY524286 ICB524280:ICU524286 ILX524280:IMQ524286 IVT524280:IWM524286 JFP524280:JGI524286 JPL524280:JQE524286 JZH524280:KAA524286 KJD524280:KJW524286 KSZ524280:KTS524286 LCV524280:LDO524286 LMR524280:LNK524286 LWN524280:LXG524286 MGJ524280:MHC524286 MQF524280:MQY524286 NAB524280:NAU524286 NJX524280:NKQ524286 NTT524280:NUM524286 ODP524280:OEI524286 ONL524280:OOE524286 OXH524280:OYA524286 PHD524280:PHW524286 PQZ524280:PRS524286 QAV524280:QBO524286 QKR524280:QLK524286 QUN524280:QVG524286 REJ524280:RFC524286 ROF524280:ROY524286 RYB524280:RYU524286 SHX524280:SIQ524286 SRT524280:SSM524286 TBP524280:TCI524286 TLL524280:TME524286 TVH524280:TWA524286 UFD524280:UFW524286 UOZ524280:UPS524286 UYV524280:UZO524286 VIR524280:VJK524286 VSN524280:VTG524286 WCJ524280:WDC524286 WMF524280:WMY524286 WWB524280:WWU524286 T589816:AM589822 JP589816:KI589822 TL589816:UE589822 ADH589816:AEA589822 AND589816:ANW589822 AWZ589816:AXS589822 BGV589816:BHO589822 BQR589816:BRK589822 CAN589816:CBG589822 CKJ589816:CLC589822 CUF589816:CUY589822 DEB589816:DEU589822 DNX589816:DOQ589822 DXT589816:DYM589822 EHP589816:EII589822 ERL589816:ESE589822 FBH589816:FCA589822 FLD589816:FLW589822 FUZ589816:FVS589822 GEV589816:GFO589822 GOR589816:GPK589822 GYN589816:GZG589822 HIJ589816:HJC589822 HSF589816:HSY589822 ICB589816:ICU589822 ILX589816:IMQ589822 IVT589816:IWM589822 JFP589816:JGI589822 JPL589816:JQE589822 JZH589816:KAA589822 KJD589816:KJW589822 KSZ589816:KTS589822 LCV589816:LDO589822 LMR589816:LNK589822 LWN589816:LXG589822 MGJ589816:MHC589822 MQF589816:MQY589822 NAB589816:NAU589822 NJX589816:NKQ589822 NTT589816:NUM589822 ODP589816:OEI589822 ONL589816:OOE589822 OXH589816:OYA589822 PHD589816:PHW589822 PQZ589816:PRS589822 QAV589816:QBO589822 QKR589816:QLK589822 QUN589816:QVG589822 REJ589816:RFC589822 ROF589816:ROY589822 RYB589816:RYU589822 SHX589816:SIQ589822 SRT589816:SSM589822 TBP589816:TCI589822 TLL589816:TME589822 TVH589816:TWA589822 UFD589816:UFW589822 UOZ589816:UPS589822 UYV589816:UZO589822 VIR589816:VJK589822 VSN589816:VTG589822 WCJ589816:WDC589822 WMF589816:WMY589822 WWB589816:WWU589822 T655352:AM655358 JP655352:KI655358 TL655352:UE655358 ADH655352:AEA655358 AND655352:ANW655358 AWZ655352:AXS655358 BGV655352:BHO655358 BQR655352:BRK655358 CAN655352:CBG655358 CKJ655352:CLC655358 CUF655352:CUY655358 DEB655352:DEU655358 DNX655352:DOQ655358 DXT655352:DYM655358 EHP655352:EII655358 ERL655352:ESE655358 FBH655352:FCA655358 FLD655352:FLW655358 FUZ655352:FVS655358 GEV655352:GFO655358 GOR655352:GPK655358 GYN655352:GZG655358 HIJ655352:HJC655358 HSF655352:HSY655358 ICB655352:ICU655358 ILX655352:IMQ655358 IVT655352:IWM655358 JFP655352:JGI655358 JPL655352:JQE655358 JZH655352:KAA655358 KJD655352:KJW655358 KSZ655352:KTS655358 LCV655352:LDO655358 LMR655352:LNK655358 LWN655352:LXG655358 MGJ655352:MHC655358 MQF655352:MQY655358 NAB655352:NAU655358 NJX655352:NKQ655358 NTT655352:NUM655358 ODP655352:OEI655358 ONL655352:OOE655358 OXH655352:OYA655358 PHD655352:PHW655358 PQZ655352:PRS655358 QAV655352:QBO655358 QKR655352:QLK655358 QUN655352:QVG655358 REJ655352:RFC655358 ROF655352:ROY655358 RYB655352:RYU655358 SHX655352:SIQ655358 SRT655352:SSM655358 TBP655352:TCI655358 TLL655352:TME655358 TVH655352:TWA655358 UFD655352:UFW655358 UOZ655352:UPS655358 UYV655352:UZO655358 VIR655352:VJK655358 VSN655352:VTG655358 WCJ655352:WDC655358 WMF655352:WMY655358 WWB655352:WWU655358 T720888:AM720894 JP720888:KI720894 TL720888:UE720894 ADH720888:AEA720894 AND720888:ANW720894 AWZ720888:AXS720894 BGV720888:BHO720894 BQR720888:BRK720894 CAN720888:CBG720894 CKJ720888:CLC720894 CUF720888:CUY720894 DEB720888:DEU720894 DNX720888:DOQ720894 DXT720888:DYM720894 EHP720888:EII720894 ERL720888:ESE720894 FBH720888:FCA720894 FLD720888:FLW720894 FUZ720888:FVS720894 GEV720888:GFO720894 GOR720888:GPK720894 GYN720888:GZG720894 HIJ720888:HJC720894 HSF720888:HSY720894 ICB720888:ICU720894 ILX720888:IMQ720894 IVT720888:IWM720894 JFP720888:JGI720894 JPL720888:JQE720894 JZH720888:KAA720894 KJD720888:KJW720894 KSZ720888:KTS720894 LCV720888:LDO720894 LMR720888:LNK720894 LWN720888:LXG720894 MGJ720888:MHC720894 MQF720888:MQY720894 NAB720888:NAU720894 NJX720888:NKQ720894 NTT720888:NUM720894 ODP720888:OEI720894 ONL720888:OOE720894 OXH720888:OYA720894 PHD720888:PHW720894 PQZ720888:PRS720894 QAV720888:QBO720894 QKR720888:QLK720894 QUN720888:QVG720894 REJ720888:RFC720894 ROF720888:ROY720894 RYB720888:RYU720894 SHX720888:SIQ720894 SRT720888:SSM720894 TBP720888:TCI720894 TLL720888:TME720894 TVH720888:TWA720894 UFD720888:UFW720894 UOZ720888:UPS720894 UYV720888:UZO720894 VIR720888:VJK720894 VSN720888:VTG720894 WCJ720888:WDC720894 WMF720888:WMY720894 WWB720888:WWU720894 T786424:AM786430 JP786424:KI786430 TL786424:UE786430 ADH786424:AEA786430 AND786424:ANW786430 AWZ786424:AXS786430 BGV786424:BHO786430 BQR786424:BRK786430 CAN786424:CBG786430 CKJ786424:CLC786430 CUF786424:CUY786430 DEB786424:DEU786430 DNX786424:DOQ786430 DXT786424:DYM786430 EHP786424:EII786430 ERL786424:ESE786430 FBH786424:FCA786430 FLD786424:FLW786430 FUZ786424:FVS786430 GEV786424:GFO786430 GOR786424:GPK786430 GYN786424:GZG786430 HIJ786424:HJC786430 HSF786424:HSY786430 ICB786424:ICU786430 ILX786424:IMQ786430 IVT786424:IWM786430 JFP786424:JGI786430 JPL786424:JQE786430 JZH786424:KAA786430 KJD786424:KJW786430 KSZ786424:KTS786430 LCV786424:LDO786430 LMR786424:LNK786430 LWN786424:LXG786430 MGJ786424:MHC786430 MQF786424:MQY786430 NAB786424:NAU786430 NJX786424:NKQ786430 NTT786424:NUM786430 ODP786424:OEI786430 ONL786424:OOE786430 OXH786424:OYA786430 PHD786424:PHW786430 PQZ786424:PRS786430 QAV786424:QBO786430 QKR786424:QLK786430 QUN786424:QVG786430 REJ786424:RFC786430 ROF786424:ROY786430 RYB786424:RYU786430 SHX786424:SIQ786430 SRT786424:SSM786430 TBP786424:TCI786430 TLL786424:TME786430 TVH786424:TWA786430 UFD786424:UFW786430 UOZ786424:UPS786430 UYV786424:UZO786430 VIR786424:VJK786430 VSN786424:VTG786430 WCJ786424:WDC786430 WMF786424:WMY786430 WWB786424:WWU786430 T851960:AM851966 JP851960:KI851966 TL851960:UE851966 ADH851960:AEA851966 AND851960:ANW851966 AWZ851960:AXS851966 BGV851960:BHO851966 BQR851960:BRK851966 CAN851960:CBG851966 CKJ851960:CLC851966 CUF851960:CUY851966 DEB851960:DEU851966 DNX851960:DOQ851966 DXT851960:DYM851966 EHP851960:EII851966 ERL851960:ESE851966 FBH851960:FCA851966 FLD851960:FLW851966 FUZ851960:FVS851966 GEV851960:GFO851966 GOR851960:GPK851966 GYN851960:GZG851966 HIJ851960:HJC851966 HSF851960:HSY851966 ICB851960:ICU851966 ILX851960:IMQ851966 IVT851960:IWM851966 JFP851960:JGI851966 JPL851960:JQE851966 JZH851960:KAA851966 KJD851960:KJW851966 KSZ851960:KTS851966 LCV851960:LDO851966 LMR851960:LNK851966 LWN851960:LXG851966 MGJ851960:MHC851966 MQF851960:MQY851966 NAB851960:NAU851966 NJX851960:NKQ851966 NTT851960:NUM851966 ODP851960:OEI851966 ONL851960:OOE851966 OXH851960:OYA851966 PHD851960:PHW851966 PQZ851960:PRS851966 QAV851960:QBO851966 QKR851960:QLK851966 QUN851960:QVG851966 REJ851960:RFC851966 ROF851960:ROY851966 RYB851960:RYU851966 SHX851960:SIQ851966 SRT851960:SSM851966 TBP851960:TCI851966 TLL851960:TME851966 TVH851960:TWA851966 UFD851960:UFW851966 UOZ851960:UPS851966 UYV851960:UZO851966 VIR851960:VJK851966 VSN851960:VTG851966 WCJ851960:WDC851966 WMF851960:WMY851966 WWB851960:WWU851966 T917496:AM917502 JP917496:KI917502 TL917496:UE917502 ADH917496:AEA917502 AND917496:ANW917502 AWZ917496:AXS917502 BGV917496:BHO917502 BQR917496:BRK917502 CAN917496:CBG917502 CKJ917496:CLC917502 CUF917496:CUY917502 DEB917496:DEU917502 DNX917496:DOQ917502 DXT917496:DYM917502 EHP917496:EII917502 ERL917496:ESE917502 FBH917496:FCA917502 FLD917496:FLW917502 FUZ917496:FVS917502 GEV917496:GFO917502 GOR917496:GPK917502 GYN917496:GZG917502 HIJ917496:HJC917502 HSF917496:HSY917502 ICB917496:ICU917502 ILX917496:IMQ917502 IVT917496:IWM917502 JFP917496:JGI917502 JPL917496:JQE917502 JZH917496:KAA917502 KJD917496:KJW917502 KSZ917496:KTS917502 LCV917496:LDO917502 LMR917496:LNK917502 LWN917496:LXG917502 MGJ917496:MHC917502 MQF917496:MQY917502 NAB917496:NAU917502 NJX917496:NKQ917502 NTT917496:NUM917502 ODP917496:OEI917502 ONL917496:OOE917502 OXH917496:OYA917502 PHD917496:PHW917502 PQZ917496:PRS917502 QAV917496:QBO917502 QKR917496:QLK917502 QUN917496:QVG917502 REJ917496:RFC917502 ROF917496:ROY917502 RYB917496:RYU917502 SHX917496:SIQ917502 SRT917496:SSM917502 TBP917496:TCI917502 TLL917496:TME917502 TVH917496:TWA917502 UFD917496:UFW917502 UOZ917496:UPS917502 UYV917496:UZO917502 VIR917496:VJK917502 VSN917496:VTG917502 WCJ917496:WDC917502 WMF917496:WMY917502 WWB917496:WWU917502 T983032:AM983038 JP983032:KI983038 TL983032:UE983038 ADH983032:AEA983038 AND983032:ANW983038 AWZ983032:AXS983038 BGV983032:BHO983038 BQR983032:BRK983038 CAN983032:CBG983038 CKJ983032:CLC983038 CUF983032:CUY983038 DEB983032:DEU983038 DNX983032:DOQ983038 DXT983032:DYM983038 EHP983032:EII983038 ERL983032:ESE983038 FBH983032:FCA983038 FLD983032:FLW983038 FUZ983032:FVS983038 GEV983032:GFO983038 GOR983032:GPK983038 GYN983032:GZG983038 HIJ983032:HJC983038 HSF983032:HSY983038 ICB983032:ICU983038 ILX983032:IMQ983038 IVT983032:IWM983038 JFP983032:JGI983038 JPL983032:JQE983038 JZH983032:KAA983038 KJD983032:KJW983038 KSZ983032:KTS983038 LCV983032:LDO983038 LMR983032:LNK983038 LWN983032:LXG983038 MGJ983032:MHC983038 MQF983032:MQY983038 NAB983032:NAU983038 NJX983032:NKQ983038 NTT983032:NUM983038 ODP983032:OEI983038 ONL983032:OOE983038 OXH983032:OYA983038 PHD983032:PHW983038 PQZ983032:PRS983038 QAV983032:QBO983038 QKR983032:QLK983038 QUN983032:QVG983038 REJ983032:RFC983038 ROF983032:ROY983038 RYB983032:RYU983038 SHX983032:SIQ983038 SRT983032:SSM983038 TBP983032:TCI983038 TLL983032:TME983038 TVH983032:TWA983038 UFD983032:UFW983038 UOZ983032:UPS983038 UYV983032:UZO983038 VIR983032:VJK983038 VSN983032:VTG983038 WCJ983032:WDC983038 WMF983032:WMY983038 WWB983032:WWU983038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36:AM65536 JP65536:KI65536 TL65536:UE65536 ADH65536:AEA65536 AND65536:ANW65536 AWZ65536:AXS65536 BGV65536:BHO65536 BQR65536:BRK65536 CAN65536:CBG65536 CKJ65536:CLC65536 CUF65536:CUY65536 DEB65536:DEU65536 DNX65536:DOQ65536 DXT65536:DYM65536 EHP65536:EII65536 ERL65536:ESE65536 FBH65536:FCA65536 FLD65536:FLW65536 FUZ65536:FVS65536 GEV65536:GFO65536 GOR65536:GPK65536 GYN65536:GZG65536 HIJ65536:HJC65536 HSF65536:HSY65536 ICB65536:ICU65536 ILX65536:IMQ65536 IVT65536:IWM65536 JFP65536:JGI65536 JPL65536:JQE65536 JZH65536:KAA65536 KJD65536:KJW65536 KSZ65536:KTS65536 LCV65536:LDO65536 LMR65536:LNK65536 LWN65536:LXG65536 MGJ65536:MHC65536 MQF65536:MQY65536 NAB65536:NAU65536 NJX65536:NKQ65536 NTT65536:NUM65536 ODP65536:OEI65536 ONL65536:OOE65536 OXH65536:OYA65536 PHD65536:PHW65536 PQZ65536:PRS65536 QAV65536:QBO65536 QKR65536:QLK65536 QUN65536:QVG65536 REJ65536:RFC65536 ROF65536:ROY65536 RYB65536:RYU65536 SHX65536:SIQ65536 SRT65536:SSM65536 TBP65536:TCI65536 TLL65536:TME65536 TVH65536:TWA65536 UFD65536:UFW65536 UOZ65536:UPS65536 UYV65536:UZO65536 VIR65536:VJK65536 VSN65536:VTG65536 WCJ65536:WDC65536 WMF65536:WMY65536 WWB65536:WWU65536 T131072:AM131072 JP131072:KI131072 TL131072:UE131072 ADH131072:AEA131072 AND131072:ANW131072 AWZ131072:AXS131072 BGV131072:BHO131072 BQR131072:BRK131072 CAN131072:CBG131072 CKJ131072:CLC131072 CUF131072:CUY131072 DEB131072:DEU131072 DNX131072:DOQ131072 DXT131072:DYM131072 EHP131072:EII131072 ERL131072:ESE131072 FBH131072:FCA131072 FLD131072:FLW131072 FUZ131072:FVS131072 GEV131072:GFO131072 GOR131072:GPK131072 GYN131072:GZG131072 HIJ131072:HJC131072 HSF131072:HSY131072 ICB131072:ICU131072 ILX131072:IMQ131072 IVT131072:IWM131072 JFP131072:JGI131072 JPL131072:JQE131072 JZH131072:KAA131072 KJD131072:KJW131072 KSZ131072:KTS131072 LCV131072:LDO131072 LMR131072:LNK131072 LWN131072:LXG131072 MGJ131072:MHC131072 MQF131072:MQY131072 NAB131072:NAU131072 NJX131072:NKQ131072 NTT131072:NUM131072 ODP131072:OEI131072 ONL131072:OOE131072 OXH131072:OYA131072 PHD131072:PHW131072 PQZ131072:PRS131072 QAV131072:QBO131072 QKR131072:QLK131072 QUN131072:QVG131072 REJ131072:RFC131072 ROF131072:ROY131072 RYB131072:RYU131072 SHX131072:SIQ131072 SRT131072:SSM131072 TBP131072:TCI131072 TLL131072:TME131072 TVH131072:TWA131072 UFD131072:UFW131072 UOZ131072:UPS131072 UYV131072:UZO131072 VIR131072:VJK131072 VSN131072:VTG131072 WCJ131072:WDC131072 WMF131072:WMY131072 WWB131072:WWU131072 T196608:AM196608 JP196608:KI196608 TL196608:UE196608 ADH196608:AEA196608 AND196608:ANW196608 AWZ196608:AXS196608 BGV196608:BHO196608 BQR196608:BRK196608 CAN196608:CBG196608 CKJ196608:CLC196608 CUF196608:CUY196608 DEB196608:DEU196608 DNX196608:DOQ196608 DXT196608:DYM196608 EHP196608:EII196608 ERL196608:ESE196608 FBH196608:FCA196608 FLD196608:FLW196608 FUZ196608:FVS196608 GEV196608:GFO196608 GOR196608:GPK196608 GYN196608:GZG196608 HIJ196608:HJC196608 HSF196608:HSY196608 ICB196608:ICU196608 ILX196608:IMQ196608 IVT196608:IWM196608 JFP196608:JGI196608 JPL196608:JQE196608 JZH196608:KAA196608 KJD196608:KJW196608 KSZ196608:KTS196608 LCV196608:LDO196608 LMR196608:LNK196608 LWN196608:LXG196608 MGJ196608:MHC196608 MQF196608:MQY196608 NAB196608:NAU196608 NJX196608:NKQ196608 NTT196608:NUM196608 ODP196608:OEI196608 ONL196608:OOE196608 OXH196608:OYA196608 PHD196608:PHW196608 PQZ196608:PRS196608 QAV196608:QBO196608 QKR196608:QLK196608 QUN196608:QVG196608 REJ196608:RFC196608 ROF196608:ROY196608 RYB196608:RYU196608 SHX196608:SIQ196608 SRT196608:SSM196608 TBP196608:TCI196608 TLL196608:TME196608 TVH196608:TWA196608 UFD196608:UFW196608 UOZ196608:UPS196608 UYV196608:UZO196608 VIR196608:VJK196608 VSN196608:VTG196608 WCJ196608:WDC196608 WMF196608:WMY196608 WWB196608:WWU196608 T262144:AM262144 JP262144:KI262144 TL262144:UE262144 ADH262144:AEA262144 AND262144:ANW262144 AWZ262144:AXS262144 BGV262144:BHO262144 BQR262144:BRK262144 CAN262144:CBG262144 CKJ262144:CLC262144 CUF262144:CUY262144 DEB262144:DEU262144 DNX262144:DOQ262144 DXT262144:DYM262144 EHP262144:EII262144 ERL262144:ESE262144 FBH262144:FCA262144 FLD262144:FLW262144 FUZ262144:FVS262144 GEV262144:GFO262144 GOR262144:GPK262144 GYN262144:GZG262144 HIJ262144:HJC262144 HSF262144:HSY262144 ICB262144:ICU262144 ILX262144:IMQ262144 IVT262144:IWM262144 JFP262144:JGI262144 JPL262144:JQE262144 JZH262144:KAA262144 KJD262144:KJW262144 KSZ262144:KTS262144 LCV262144:LDO262144 LMR262144:LNK262144 LWN262144:LXG262144 MGJ262144:MHC262144 MQF262144:MQY262144 NAB262144:NAU262144 NJX262144:NKQ262144 NTT262144:NUM262144 ODP262144:OEI262144 ONL262144:OOE262144 OXH262144:OYA262144 PHD262144:PHW262144 PQZ262144:PRS262144 QAV262144:QBO262144 QKR262144:QLK262144 QUN262144:QVG262144 REJ262144:RFC262144 ROF262144:ROY262144 RYB262144:RYU262144 SHX262144:SIQ262144 SRT262144:SSM262144 TBP262144:TCI262144 TLL262144:TME262144 TVH262144:TWA262144 UFD262144:UFW262144 UOZ262144:UPS262144 UYV262144:UZO262144 VIR262144:VJK262144 VSN262144:VTG262144 WCJ262144:WDC262144 WMF262144:WMY262144 WWB262144:WWU262144 T327680:AM327680 JP327680:KI327680 TL327680:UE327680 ADH327680:AEA327680 AND327680:ANW327680 AWZ327680:AXS327680 BGV327680:BHO327680 BQR327680:BRK327680 CAN327680:CBG327680 CKJ327680:CLC327680 CUF327680:CUY327680 DEB327680:DEU327680 DNX327680:DOQ327680 DXT327680:DYM327680 EHP327680:EII327680 ERL327680:ESE327680 FBH327680:FCA327680 FLD327680:FLW327680 FUZ327680:FVS327680 GEV327680:GFO327680 GOR327680:GPK327680 GYN327680:GZG327680 HIJ327680:HJC327680 HSF327680:HSY327680 ICB327680:ICU327680 ILX327680:IMQ327680 IVT327680:IWM327680 JFP327680:JGI327680 JPL327680:JQE327680 JZH327680:KAA327680 KJD327680:KJW327680 KSZ327680:KTS327680 LCV327680:LDO327680 LMR327680:LNK327680 LWN327680:LXG327680 MGJ327680:MHC327680 MQF327680:MQY327680 NAB327680:NAU327680 NJX327680:NKQ327680 NTT327680:NUM327680 ODP327680:OEI327680 ONL327680:OOE327680 OXH327680:OYA327680 PHD327680:PHW327680 PQZ327680:PRS327680 QAV327680:QBO327680 QKR327680:QLK327680 QUN327680:QVG327680 REJ327680:RFC327680 ROF327680:ROY327680 RYB327680:RYU327680 SHX327680:SIQ327680 SRT327680:SSM327680 TBP327680:TCI327680 TLL327680:TME327680 TVH327680:TWA327680 UFD327680:UFW327680 UOZ327680:UPS327680 UYV327680:UZO327680 VIR327680:VJK327680 VSN327680:VTG327680 WCJ327680:WDC327680 WMF327680:WMY327680 WWB327680:WWU327680 T393216:AM393216 JP393216:KI393216 TL393216:UE393216 ADH393216:AEA393216 AND393216:ANW393216 AWZ393216:AXS393216 BGV393216:BHO393216 BQR393216:BRK393216 CAN393216:CBG393216 CKJ393216:CLC393216 CUF393216:CUY393216 DEB393216:DEU393216 DNX393216:DOQ393216 DXT393216:DYM393216 EHP393216:EII393216 ERL393216:ESE393216 FBH393216:FCA393216 FLD393216:FLW393216 FUZ393216:FVS393216 GEV393216:GFO393216 GOR393216:GPK393216 GYN393216:GZG393216 HIJ393216:HJC393216 HSF393216:HSY393216 ICB393216:ICU393216 ILX393216:IMQ393216 IVT393216:IWM393216 JFP393216:JGI393216 JPL393216:JQE393216 JZH393216:KAA393216 KJD393216:KJW393216 KSZ393216:KTS393216 LCV393216:LDO393216 LMR393216:LNK393216 LWN393216:LXG393216 MGJ393216:MHC393216 MQF393216:MQY393216 NAB393216:NAU393216 NJX393216:NKQ393216 NTT393216:NUM393216 ODP393216:OEI393216 ONL393216:OOE393216 OXH393216:OYA393216 PHD393216:PHW393216 PQZ393216:PRS393216 QAV393216:QBO393216 QKR393216:QLK393216 QUN393216:QVG393216 REJ393216:RFC393216 ROF393216:ROY393216 RYB393216:RYU393216 SHX393216:SIQ393216 SRT393216:SSM393216 TBP393216:TCI393216 TLL393216:TME393216 TVH393216:TWA393216 UFD393216:UFW393216 UOZ393216:UPS393216 UYV393216:UZO393216 VIR393216:VJK393216 VSN393216:VTG393216 WCJ393216:WDC393216 WMF393216:WMY393216 WWB393216:WWU393216 T458752:AM458752 JP458752:KI458752 TL458752:UE458752 ADH458752:AEA458752 AND458752:ANW458752 AWZ458752:AXS458752 BGV458752:BHO458752 BQR458752:BRK458752 CAN458752:CBG458752 CKJ458752:CLC458752 CUF458752:CUY458752 DEB458752:DEU458752 DNX458752:DOQ458752 DXT458752:DYM458752 EHP458752:EII458752 ERL458752:ESE458752 FBH458752:FCA458752 FLD458752:FLW458752 FUZ458752:FVS458752 GEV458752:GFO458752 GOR458752:GPK458752 GYN458752:GZG458752 HIJ458752:HJC458752 HSF458752:HSY458752 ICB458752:ICU458752 ILX458752:IMQ458752 IVT458752:IWM458752 JFP458752:JGI458752 JPL458752:JQE458752 JZH458752:KAA458752 KJD458752:KJW458752 KSZ458752:KTS458752 LCV458752:LDO458752 LMR458752:LNK458752 LWN458752:LXG458752 MGJ458752:MHC458752 MQF458752:MQY458752 NAB458752:NAU458752 NJX458752:NKQ458752 NTT458752:NUM458752 ODP458752:OEI458752 ONL458752:OOE458752 OXH458752:OYA458752 PHD458752:PHW458752 PQZ458752:PRS458752 QAV458752:QBO458752 QKR458752:QLK458752 QUN458752:QVG458752 REJ458752:RFC458752 ROF458752:ROY458752 RYB458752:RYU458752 SHX458752:SIQ458752 SRT458752:SSM458752 TBP458752:TCI458752 TLL458752:TME458752 TVH458752:TWA458752 UFD458752:UFW458752 UOZ458752:UPS458752 UYV458752:UZO458752 VIR458752:VJK458752 VSN458752:VTG458752 WCJ458752:WDC458752 WMF458752:WMY458752 WWB458752:WWU458752 T524288:AM524288 JP524288:KI524288 TL524288:UE524288 ADH524288:AEA524288 AND524288:ANW524288 AWZ524288:AXS524288 BGV524288:BHO524288 BQR524288:BRK524288 CAN524288:CBG524288 CKJ524288:CLC524288 CUF524288:CUY524288 DEB524288:DEU524288 DNX524288:DOQ524288 DXT524288:DYM524288 EHP524288:EII524288 ERL524288:ESE524288 FBH524288:FCA524288 FLD524288:FLW524288 FUZ524288:FVS524288 GEV524288:GFO524288 GOR524288:GPK524288 GYN524288:GZG524288 HIJ524288:HJC524288 HSF524288:HSY524288 ICB524288:ICU524288 ILX524288:IMQ524288 IVT524288:IWM524288 JFP524288:JGI524288 JPL524288:JQE524288 JZH524288:KAA524288 KJD524288:KJW524288 KSZ524288:KTS524288 LCV524288:LDO524288 LMR524288:LNK524288 LWN524288:LXG524288 MGJ524288:MHC524288 MQF524288:MQY524288 NAB524288:NAU524288 NJX524288:NKQ524288 NTT524288:NUM524288 ODP524288:OEI524288 ONL524288:OOE524288 OXH524288:OYA524288 PHD524288:PHW524288 PQZ524288:PRS524288 QAV524288:QBO524288 QKR524288:QLK524288 QUN524288:QVG524288 REJ524288:RFC524288 ROF524288:ROY524288 RYB524288:RYU524288 SHX524288:SIQ524288 SRT524288:SSM524288 TBP524288:TCI524288 TLL524288:TME524288 TVH524288:TWA524288 UFD524288:UFW524288 UOZ524288:UPS524288 UYV524288:UZO524288 VIR524288:VJK524288 VSN524288:VTG524288 WCJ524288:WDC524288 WMF524288:WMY524288 WWB524288:WWU524288 T589824:AM589824 JP589824:KI589824 TL589824:UE589824 ADH589824:AEA589824 AND589824:ANW589824 AWZ589824:AXS589824 BGV589824:BHO589824 BQR589824:BRK589824 CAN589824:CBG589824 CKJ589824:CLC589824 CUF589824:CUY589824 DEB589824:DEU589824 DNX589824:DOQ589824 DXT589824:DYM589824 EHP589824:EII589824 ERL589824:ESE589824 FBH589824:FCA589824 FLD589824:FLW589824 FUZ589824:FVS589824 GEV589824:GFO589824 GOR589824:GPK589824 GYN589824:GZG589824 HIJ589824:HJC589824 HSF589824:HSY589824 ICB589824:ICU589824 ILX589824:IMQ589824 IVT589824:IWM589824 JFP589824:JGI589824 JPL589824:JQE589824 JZH589824:KAA589824 KJD589824:KJW589824 KSZ589824:KTS589824 LCV589824:LDO589824 LMR589824:LNK589824 LWN589824:LXG589824 MGJ589824:MHC589824 MQF589824:MQY589824 NAB589824:NAU589824 NJX589824:NKQ589824 NTT589824:NUM589824 ODP589824:OEI589824 ONL589824:OOE589824 OXH589824:OYA589824 PHD589824:PHW589824 PQZ589824:PRS589824 QAV589824:QBO589824 QKR589824:QLK589824 QUN589824:QVG589824 REJ589824:RFC589824 ROF589824:ROY589824 RYB589824:RYU589824 SHX589824:SIQ589824 SRT589824:SSM589824 TBP589824:TCI589824 TLL589824:TME589824 TVH589824:TWA589824 UFD589824:UFW589824 UOZ589824:UPS589824 UYV589824:UZO589824 VIR589824:VJK589824 VSN589824:VTG589824 WCJ589824:WDC589824 WMF589824:WMY589824 WWB589824:WWU589824 T655360:AM655360 JP655360:KI655360 TL655360:UE655360 ADH655360:AEA655360 AND655360:ANW655360 AWZ655360:AXS655360 BGV655360:BHO655360 BQR655360:BRK655360 CAN655360:CBG655360 CKJ655360:CLC655360 CUF655360:CUY655360 DEB655360:DEU655360 DNX655360:DOQ655360 DXT655360:DYM655360 EHP655360:EII655360 ERL655360:ESE655360 FBH655360:FCA655360 FLD655360:FLW655360 FUZ655360:FVS655360 GEV655360:GFO655360 GOR655360:GPK655360 GYN655360:GZG655360 HIJ655360:HJC655360 HSF655360:HSY655360 ICB655360:ICU655360 ILX655360:IMQ655360 IVT655360:IWM655360 JFP655360:JGI655360 JPL655360:JQE655360 JZH655360:KAA655360 KJD655360:KJW655360 KSZ655360:KTS655360 LCV655360:LDO655360 LMR655360:LNK655360 LWN655360:LXG655360 MGJ655360:MHC655360 MQF655360:MQY655360 NAB655360:NAU655360 NJX655360:NKQ655360 NTT655360:NUM655360 ODP655360:OEI655360 ONL655360:OOE655360 OXH655360:OYA655360 PHD655360:PHW655360 PQZ655360:PRS655360 QAV655360:QBO655360 QKR655360:QLK655360 QUN655360:QVG655360 REJ655360:RFC655360 ROF655360:ROY655360 RYB655360:RYU655360 SHX655360:SIQ655360 SRT655360:SSM655360 TBP655360:TCI655360 TLL655360:TME655360 TVH655360:TWA655360 UFD655360:UFW655360 UOZ655360:UPS655360 UYV655360:UZO655360 VIR655360:VJK655360 VSN655360:VTG655360 WCJ655360:WDC655360 WMF655360:WMY655360 WWB655360:WWU655360 T720896:AM720896 JP720896:KI720896 TL720896:UE720896 ADH720896:AEA720896 AND720896:ANW720896 AWZ720896:AXS720896 BGV720896:BHO720896 BQR720896:BRK720896 CAN720896:CBG720896 CKJ720896:CLC720896 CUF720896:CUY720896 DEB720896:DEU720896 DNX720896:DOQ720896 DXT720896:DYM720896 EHP720896:EII720896 ERL720896:ESE720896 FBH720896:FCA720896 FLD720896:FLW720896 FUZ720896:FVS720896 GEV720896:GFO720896 GOR720896:GPK720896 GYN720896:GZG720896 HIJ720896:HJC720896 HSF720896:HSY720896 ICB720896:ICU720896 ILX720896:IMQ720896 IVT720896:IWM720896 JFP720896:JGI720896 JPL720896:JQE720896 JZH720896:KAA720896 KJD720896:KJW720896 KSZ720896:KTS720896 LCV720896:LDO720896 LMR720896:LNK720896 LWN720896:LXG720896 MGJ720896:MHC720896 MQF720896:MQY720896 NAB720896:NAU720896 NJX720896:NKQ720896 NTT720896:NUM720896 ODP720896:OEI720896 ONL720896:OOE720896 OXH720896:OYA720896 PHD720896:PHW720896 PQZ720896:PRS720896 QAV720896:QBO720896 QKR720896:QLK720896 QUN720896:QVG720896 REJ720896:RFC720896 ROF720896:ROY720896 RYB720896:RYU720896 SHX720896:SIQ720896 SRT720896:SSM720896 TBP720896:TCI720896 TLL720896:TME720896 TVH720896:TWA720896 UFD720896:UFW720896 UOZ720896:UPS720896 UYV720896:UZO720896 VIR720896:VJK720896 VSN720896:VTG720896 WCJ720896:WDC720896 WMF720896:WMY720896 WWB720896:WWU720896 T786432:AM786432 JP786432:KI786432 TL786432:UE786432 ADH786432:AEA786432 AND786432:ANW786432 AWZ786432:AXS786432 BGV786432:BHO786432 BQR786432:BRK786432 CAN786432:CBG786432 CKJ786432:CLC786432 CUF786432:CUY786432 DEB786432:DEU786432 DNX786432:DOQ786432 DXT786432:DYM786432 EHP786432:EII786432 ERL786432:ESE786432 FBH786432:FCA786432 FLD786432:FLW786432 FUZ786432:FVS786432 GEV786432:GFO786432 GOR786432:GPK786432 GYN786432:GZG786432 HIJ786432:HJC786432 HSF786432:HSY786432 ICB786432:ICU786432 ILX786432:IMQ786432 IVT786432:IWM786432 JFP786432:JGI786432 JPL786432:JQE786432 JZH786432:KAA786432 KJD786432:KJW786432 KSZ786432:KTS786432 LCV786432:LDO786432 LMR786432:LNK786432 LWN786432:LXG786432 MGJ786432:MHC786432 MQF786432:MQY786432 NAB786432:NAU786432 NJX786432:NKQ786432 NTT786432:NUM786432 ODP786432:OEI786432 ONL786432:OOE786432 OXH786432:OYA786432 PHD786432:PHW786432 PQZ786432:PRS786432 QAV786432:QBO786432 QKR786432:QLK786432 QUN786432:QVG786432 REJ786432:RFC786432 ROF786432:ROY786432 RYB786432:RYU786432 SHX786432:SIQ786432 SRT786432:SSM786432 TBP786432:TCI786432 TLL786432:TME786432 TVH786432:TWA786432 UFD786432:UFW786432 UOZ786432:UPS786432 UYV786432:UZO786432 VIR786432:VJK786432 VSN786432:VTG786432 WCJ786432:WDC786432 WMF786432:WMY786432 WWB786432:WWU786432 T851968:AM851968 JP851968:KI851968 TL851968:UE851968 ADH851968:AEA851968 AND851968:ANW851968 AWZ851968:AXS851968 BGV851968:BHO851968 BQR851968:BRK851968 CAN851968:CBG851968 CKJ851968:CLC851968 CUF851968:CUY851968 DEB851968:DEU851968 DNX851968:DOQ851968 DXT851968:DYM851968 EHP851968:EII851968 ERL851968:ESE851968 FBH851968:FCA851968 FLD851968:FLW851968 FUZ851968:FVS851968 GEV851968:GFO851968 GOR851968:GPK851968 GYN851968:GZG851968 HIJ851968:HJC851968 HSF851968:HSY851968 ICB851968:ICU851968 ILX851968:IMQ851968 IVT851968:IWM851968 JFP851968:JGI851968 JPL851968:JQE851968 JZH851968:KAA851968 KJD851968:KJW851968 KSZ851968:KTS851968 LCV851968:LDO851968 LMR851968:LNK851968 LWN851968:LXG851968 MGJ851968:MHC851968 MQF851968:MQY851968 NAB851968:NAU851968 NJX851968:NKQ851968 NTT851968:NUM851968 ODP851968:OEI851968 ONL851968:OOE851968 OXH851968:OYA851968 PHD851968:PHW851968 PQZ851968:PRS851968 QAV851968:QBO851968 QKR851968:QLK851968 QUN851968:QVG851968 REJ851968:RFC851968 ROF851968:ROY851968 RYB851968:RYU851968 SHX851968:SIQ851968 SRT851968:SSM851968 TBP851968:TCI851968 TLL851968:TME851968 TVH851968:TWA851968 UFD851968:UFW851968 UOZ851968:UPS851968 UYV851968:UZO851968 VIR851968:VJK851968 VSN851968:VTG851968 WCJ851968:WDC851968 WMF851968:WMY851968 WWB851968:WWU851968 T917504:AM917504 JP917504:KI917504 TL917504:UE917504 ADH917504:AEA917504 AND917504:ANW917504 AWZ917504:AXS917504 BGV917504:BHO917504 BQR917504:BRK917504 CAN917504:CBG917504 CKJ917504:CLC917504 CUF917504:CUY917504 DEB917504:DEU917504 DNX917504:DOQ917504 DXT917504:DYM917504 EHP917504:EII917504 ERL917504:ESE917504 FBH917504:FCA917504 FLD917504:FLW917504 FUZ917504:FVS917504 GEV917504:GFO917504 GOR917504:GPK917504 GYN917504:GZG917504 HIJ917504:HJC917504 HSF917504:HSY917504 ICB917504:ICU917504 ILX917504:IMQ917504 IVT917504:IWM917504 JFP917504:JGI917504 JPL917504:JQE917504 JZH917504:KAA917504 KJD917504:KJW917504 KSZ917504:KTS917504 LCV917504:LDO917504 LMR917504:LNK917504 LWN917504:LXG917504 MGJ917504:MHC917504 MQF917504:MQY917504 NAB917504:NAU917504 NJX917504:NKQ917504 NTT917504:NUM917504 ODP917504:OEI917504 ONL917504:OOE917504 OXH917504:OYA917504 PHD917504:PHW917504 PQZ917504:PRS917504 QAV917504:QBO917504 QKR917504:QLK917504 QUN917504:QVG917504 REJ917504:RFC917504 ROF917504:ROY917504 RYB917504:RYU917504 SHX917504:SIQ917504 SRT917504:SSM917504 TBP917504:TCI917504 TLL917504:TME917504 TVH917504:TWA917504 UFD917504:UFW917504 UOZ917504:UPS917504 UYV917504:UZO917504 VIR917504:VJK917504 VSN917504:VTG917504 WCJ917504:WDC917504 WMF917504:WMY917504 WWB917504:WWU917504 T983040:AM983040 JP983040:KI983040 TL983040:UE983040 ADH983040:AEA983040 AND983040:ANW983040 AWZ983040:AXS983040 BGV983040:BHO983040 BQR983040:BRK983040 CAN983040:CBG983040 CKJ983040:CLC983040 CUF983040:CUY983040 DEB983040:DEU983040 DNX983040:DOQ983040 DXT983040:DYM983040 EHP983040:EII983040 ERL983040:ESE983040 FBH983040:FCA983040 FLD983040:FLW983040 FUZ983040:FVS983040 GEV983040:GFO983040 GOR983040:GPK983040 GYN983040:GZG983040 HIJ983040:HJC983040 HSF983040:HSY983040 ICB983040:ICU983040 ILX983040:IMQ983040 IVT983040:IWM983040 JFP983040:JGI983040 JPL983040:JQE983040 JZH983040:KAA983040 KJD983040:KJW983040 KSZ983040:KTS983040 LCV983040:LDO983040 LMR983040:LNK983040 LWN983040:LXG983040 MGJ983040:MHC983040 MQF983040:MQY983040 NAB983040:NAU983040 NJX983040:NKQ983040 NTT983040:NUM983040 ODP983040:OEI983040 ONL983040:OOE983040 OXH983040:OYA983040 PHD983040:PHW983040 PQZ983040:PRS983040 QAV983040:QBO983040 QKR983040:QLK983040 QUN983040:QVG983040 REJ983040:RFC983040 ROF983040:ROY983040 RYB983040:RYU983040 SHX983040:SIQ983040 SRT983040:SSM983040 TBP983040:TCI983040 TLL983040:TME983040 TVH983040:TWA983040 UFD983040:UFW983040 UOZ983040:UPS983040 UYV983040:UZO983040 VIR983040:VJK983040 VSN983040:VTG983040 WCJ983040:WDC983040 WMF983040:WMY983040 WWB983040:WWU983040">
      <formula1>0</formula1>
    </dataValidation>
    <dataValidation type="decimal" allowBlank="1" showInputMessage="1" showErrorMessage="1" errorTitle="Federal Tax Credit Factor" error="Federal Tax Credit Factor must be within stated range" sqref="AB49:AF49">
      <formula1>0.85</formula1>
      <formula2>1.5</formula2>
    </dataValidation>
  </dataValidations>
  <pageMargins left="0.5" right="0.5" top="1" bottom="1" header="0.5" footer="0.5"/>
  <pageSetup scale="97" firstPageNumber="24" orientation="portrait" useFirstPageNumber="1" r:id="rId1"/>
  <headerFooter alignWithMargins="0">
    <oddFooter xml:space="preserve">&amp;C&amp;P&amp;R&amp;8&amp;A </oddFooter>
  </headerFooter>
  <rowBreaks count="1" manualBreakCount="1">
    <brk id="44" max="37"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3"/>
  <sheetViews>
    <sheetView showGridLines="0" showZeros="0" zoomScaleNormal="100" zoomScaleSheetLayoutView="100" workbookViewId="0">
      <selection activeCell="T13" sqref="T13:X13"/>
    </sheetView>
  </sheetViews>
  <sheetFormatPr defaultColWidth="0" defaultRowHeight="0" customHeight="1" zeroHeight="1"/>
  <cols>
    <col min="1" max="1" width="1.5703125" style="683" customWidth="1"/>
    <col min="2" max="2" width="0.85546875" style="683" customWidth="1"/>
    <col min="3" max="18" width="2.5703125" style="683" customWidth="1"/>
    <col min="19" max="19" width="4" style="683" customWidth="1"/>
    <col min="20" max="23" width="2.5703125" style="683" customWidth="1"/>
    <col min="24" max="24" width="2.42578125" style="683" customWidth="1"/>
    <col min="25" max="28" width="2.5703125" style="683" customWidth="1"/>
    <col min="29" max="29" width="2.42578125" style="683" customWidth="1"/>
    <col min="30" max="33" width="2.5703125" style="683" customWidth="1"/>
    <col min="34" max="39" width="2.42578125" style="683" customWidth="1"/>
    <col min="40" max="40" width="1.5703125" style="683" customWidth="1"/>
    <col min="41" max="256" width="2.5703125" style="683" hidden="1"/>
    <col min="257" max="257" width="1.5703125" style="683" hidden="1" customWidth="1"/>
    <col min="258" max="258" width="0.85546875" style="683" hidden="1" customWidth="1"/>
    <col min="259" max="274" width="2.5703125" style="683" hidden="1" customWidth="1"/>
    <col min="275" max="275" width="4" style="683" hidden="1" customWidth="1"/>
    <col min="276" max="279" width="2.5703125" style="683" hidden="1" customWidth="1"/>
    <col min="280" max="280" width="2.42578125" style="683" hidden="1" customWidth="1"/>
    <col min="281" max="284" width="2.5703125" style="683" hidden="1" customWidth="1"/>
    <col min="285" max="285" width="2.42578125" style="683" hidden="1" customWidth="1"/>
    <col min="286" max="289" width="2.5703125" style="683" hidden="1" customWidth="1"/>
    <col min="290" max="295" width="2.42578125" style="683" hidden="1" customWidth="1"/>
    <col min="296" max="296" width="1.5703125" style="683" hidden="1" customWidth="1"/>
    <col min="297" max="512" width="2.5703125" style="683" hidden="1"/>
    <col min="513" max="513" width="1.5703125" style="683" hidden="1" customWidth="1"/>
    <col min="514" max="514" width="0.85546875" style="683" hidden="1" customWidth="1"/>
    <col min="515" max="530" width="2.5703125" style="683" hidden="1" customWidth="1"/>
    <col min="531" max="531" width="4" style="683" hidden="1" customWidth="1"/>
    <col min="532" max="535" width="2.5703125" style="683" hidden="1" customWidth="1"/>
    <col min="536" max="536" width="2.42578125" style="683" hidden="1" customWidth="1"/>
    <col min="537" max="540" width="2.5703125" style="683" hidden="1" customWidth="1"/>
    <col min="541" max="541" width="2.42578125" style="683" hidden="1" customWidth="1"/>
    <col min="542" max="545" width="2.5703125" style="683" hidden="1" customWidth="1"/>
    <col min="546" max="551" width="2.42578125" style="683" hidden="1" customWidth="1"/>
    <col min="552" max="552" width="1.5703125" style="683" hidden="1" customWidth="1"/>
    <col min="553" max="768" width="2.5703125" style="683" hidden="1"/>
    <col min="769" max="769" width="1.5703125" style="683" hidden="1" customWidth="1"/>
    <col min="770" max="770" width="0.85546875" style="683" hidden="1" customWidth="1"/>
    <col min="771" max="786" width="2.5703125" style="683" hidden="1" customWidth="1"/>
    <col min="787" max="787" width="4" style="683" hidden="1" customWidth="1"/>
    <col min="788" max="791" width="2.5703125" style="683" hidden="1" customWidth="1"/>
    <col min="792" max="792" width="2.42578125" style="683" hidden="1" customWidth="1"/>
    <col min="793" max="796" width="2.5703125" style="683" hidden="1" customWidth="1"/>
    <col min="797" max="797" width="2.42578125" style="683" hidden="1" customWidth="1"/>
    <col min="798" max="801" width="2.5703125" style="683" hidden="1" customWidth="1"/>
    <col min="802" max="807" width="2.42578125" style="683" hidden="1" customWidth="1"/>
    <col min="808" max="808" width="1.5703125" style="683" hidden="1" customWidth="1"/>
    <col min="809" max="1024" width="2.5703125" style="683" hidden="1"/>
    <col min="1025" max="1025" width="1.5703125" style="683" hidden="1" customWidth="1"/>
    <col min="1026" max="1026" width="0.85546875" style="683" hidden="1" customWidth="1"/>
    <col min="1027" max="1042" width="2.5703125" style="683" hidden="1" customWidth="1"/>
    <col min="1043" max="1043" width="4" style="683" hidden="1" customWidth="1"/>
    <col min="1044" max="1047" width="2.5703125" style="683" hidden="1" customWidth="1"/>
    <col min="1048" max="1048" width="2.42578125" style="683" hidden="1" customWidth="1"/>
    <col min="1049" max="1052" width="2.5703125" style="683" hidden="1" customWidth="1"/>
    <col min="1053" max="1053" width="2.42578125" style="683" hidden="1" customWidth="1"/>
    <col min="1054" max="1057" width="2.5703125" style="683" hidden="1" customWidth="1"/>
    <col min="1058" max="1063" width="2.42578125" style="683" hidden="1" customWidth="1"/>
    <col min="1064" max="1064" width="1.5703125" style="683" hidden="1" customWidth="1"/>
    <col min="1065" max="1280" width="2.5703125" style="683" hidden="1"/>
    <col min="1281" max="1281" width="1.5703125" style="683" hidden="1" customWidth="1"/>
    <col min="1282" max="1282" width="0.85546875" style="683" hidden="1" customWidth="1"/>
    <col min="1283" max="1298" width="2.5703125" style="683" hidden="1" customWidth="1"/>
    <col min="1299" max="1299" width="4" style="683" hidden="1" customWidth="1"/>
    <col min="1300" max="1303" width="2.5703125" style="683" hidden="1" customWidth="1"/>
    <col min="1304" max="1304" width="2.42578125" style="683" hidden="1" customWidth="1"/>
    <col min="1305" max="1308" width="2.5703125" style="683" hidden="1" customWidth="1"/>
    <col min="1309" max="1309" width="2.42578125" style="683" hidden="1" customWidth="1"/>
    <col min="1310" max="1313" width="2.5703125" style="683" hidden="1" customWidth="1"/>
    <col min="1314" max="1319" width="2.42578125" style="683" hidden="1" customWidth="1"/>
    <col min="1320" max="1320" width="1.5703125" style="683" hidden="1" customWidth="1"/>
    <col min="1321" max="1536" width="2.5703125" style="683" hidden="1"/>
    <col min="1537" max="1537" width="1.5703125" style="683" hidden="1" customWidth="1"/>
    <col min="1538" max="1538" width="0.85546875" style="683" hidden="1" customWidth="1"/>
    <col min="1539" max="1554" width="2.5703125" style="683" hidden="1" customWidth="1"/>
    <col min="1555" max="1555" width="4" style="683" hidden="1" customWidth="1"/>
    <col min="1556" max="1559" width="2.5703125" style="683" hidden="1" customWidth="1"/>
    <col min="1560" max="1560" width="2.42578125" style="683" hidden="1" customWidth="1"/>
    <col min="1561" max="1564" width="2.5703125" style="683" hidden="1" customWidth="1"/>
    <col min="1565" max="1565" width="2.42578125" style="683" hidden="1" customWidth="1"/>
    <col min="1566" max="1569" width="2.5703125" style="683" hidden="1" customWidth="1"/>
    <col min="1570" max="1575" width="2.42578125" style="683" hidden="1" customWidth="1"/>
    <col min="1576" max="1576" width="1.5703125" style="683" hidden="1" customWidth="1"/>
    <col min="1577" max="1792" width="2.5703125" style="683" hidden="1"/>
    <col min="1793" max="1793" width="1.5703125" style="683" hidden="1" customWidth="1"/>
    <col min="1794" max="1794" width="0.85546875" style="683" hidden="1" customWidth="1"/>
    <col min="1795" max="1810" width="2.5703125" style="683" hidden="1" customWidth="1"/>
    <col min="1811" max="1811" width="4" style="683" hidden="1" customWidth="1"/>
    <col min="1812" max="1815" width="2.5703125" style="683" hidden="1" customWidth="1"/>
    <col min="1816" max="1816" width="2.42578125" style="683" hidden="1" customWidth="1"/>
    <col min="1817" max="1820" width="2.5703125" style="683" hidden="1" customWidth="1"/>
    <col min="1821" max="1821" width="2.42578125" style="683" hidden="1" customWidth="1"/>
    <col min="1822" max="1825" width="2.5703125" style="683" hidden="1" customWidth="1"/>
    <col min="1826" max="1831" width="2.42578125" style="683" hidden="1" customWidth="1"/>
    <col min="1832" max="1832" width="1.5703125" style="683" hidden="1" customWidth="1"/>
    <col min="1833" max="2048" width="2.5703125" style="683" hidden="1"/>
    <col min="2049" max="2049" width="1.5703125" style="683" hidden="1" customWidth="1"/>
    <col min="2050" max="2050" width="0.85546875" style="683" hidden="1" customWidth="1"/>
    <col min="2051" max="2066" width="2.5703125" style="683" hidden="1" customWidth="1"/>
    <col min="2067" max="2067" width="4" style="683" hidden="1" customWidth="1"/>
    <col min="2068" max="2071" width="2.5703125" style="683" hidden="1" customWidth="1"/>
    <col min="2072" max="2072" width="2.42578125" style="683" hidden="1" customWidth="1"/>
    <col min="2073" max="2076" width="2.5703125" style="683" hidden="1" customWidth="1"/>
    <col min="2077" max="2077" width="2.42578125" style="683" hidden="1" customWidth="1"/>
    <col min="2078" max="2081" width="2.5703125" style="683" hidden="1" customWidth="1"/>
    <col min="2082" max="2087" width="2.42578125" style="683" hidden="1" customWidth="1"/>
    <col min="2088" max="2088" width="1.5703125" style="683" hidden="1" customWidth="1"/>
    <col min="2089" max="2304" width="2.5703125" style="683" hidden="1"/>
    <col min="2305" max="2305" width="1.5703125" style="683" hidden="1" customWidth="1"/>
    <col min="2306" max="2306" width="0.85546875" style="683" hidden="1" customWidth="1"/>
    <col min="2307" max="2322" width="2.5703125" style="683" hidden="1" customWidth="1"/>
    <col min="2323" max="2323" width="4" style="683" hidden="1" customWidth="1"/>
    <col min="2324" max="2327" width="2.5703125" style="683" hidden="1" customWidth="1"/>
    <col min="2328" max="2328" width="2.42578125" style="683" hidden="1" customWidth="1"/>
    <col min="2329" max="2332" width="2.5703125" style="683" hidden="1" customWidth="1"/>
    <col min="2333" max="2333" width="2.42578125" style="683" hidden="1" customWidth="1"/>
    <col min="2334" max="2337" width="2.5703125" style="683" hidden="1" customWidth="1"/>
    <col min="2338" max="2343" width="2.42578125" style="683" hidden="1" customWidth="1"/>
    <col min="2344" max="2344" width="1.5703125" style="683" hidden="1" customWidth="1"/>
    <col min="2345" max="2560" width="2.5703125" style="683" hidden="1"/>
    <col min="2561" max="2561" width="1.5703125" style="683" hidden="1" customWidth="1"/>
    <col min="2562" max="2562" width="0.85546875" style="683" hidden="1" customWidth="1"/>
    <col min="2563" max="2578" width="2.5703125" style="683" hidden="1" customWidth="1"/>
    <col min="2579" max="2579" width="4" style="683" hidden="1" customWidth="1"/>
    <col min="2580" max="2583" width="2.5703125" style="683" hidden="1" customWidth="1"/>
    <col min="2584" max="2584" width="2.42578125" style="683" hidden="1" customWidth="1"/>
    <col min="2585" max="2588" width="2.5703125" style="683" hidden="1" customWidth="1"/>
    <col min="2589" max="2589" width="2.42578125" style="683" hidden="1" customWidth="1"/>
    <col min="2590" max="2593" width="2.5703125" style="683" hidden="1" customWidth="1"/>
    <col min="2594" max="2599" width="2.42578125" style="683" hidden="1" customWidth="1"/>
    <col min="2600" max="2600" width="1.5703125" style="683" hidden="1" customWidth="1"/>
    <col min="2601" max="2816" width="2.5703125" style="683" hidden="1"/>
    <col min="2817" max="2817" width="1.5703125" style="683" hidden="1" customWidth="1"/>
    <col min="2818" max="2818" width="0.85546875" style="683" hidden="1" customWidth="1"/>
    <col min="2819" max="2834" width="2.5703125" style="683" hidden="1" customWidth="1"/>
    <col min="2835" max="2835" width="4" style="683" hidden="1" customWidth="1"/>
    <col min="2836" max="2839" width="2.5703125" style="683" hidden="1" customWidth="1"/>
    <col min="2840" max="2840" width="2.42578125" style="683" hidden="1" customWidth="1"/>
    <col min="2841" max="2844" width="2.5703125" style="683" hidden="1" customWidth="1"/>
    <col min="2845" max="2845" width="2.42578125" style="683" hidden="1" customWidth="1"/>
    <col min="2846" max="2849" width="2.5703125" style="683" hidden="1" customWidth="1"/>
    <col min="2850" max="2855" width="2.42578125" style="683" hidden="1" customWidth="1"/>
    <col min="2856" max="2856" width="1.5703125" style="683" hidden="1" customWidth="1"/>
    <col min="2857" max="3072" width="2.5703125" style="683" hidden="1"/>
    <col min="3073" max="3073" width="1.5703125" style="683" hidden="1" customWidth="1"/>
    <col min="3074" max="3074" width="0.85546875" style="683" hidden="1" customWidth="1"/>
    <col min="3075" max="3090" width="2.5703125" style="683" hidden="1" customWidth="1"/>
    <col min="3091" max="3091" width="4" style="683" hidden="1" customWidth="1"/>
    <col min="3092" max="3095" width="2.5703125" style="683" hidden="1" customWidth="1"/>
    <col min="3096" max="3096" width="2.42578125" style="683" hidden="1" customWidth="1"/>
    <col min="3097" max="3100" width="2.5703125" style="683" hidden="1" customWidth="1"/>
    <col min="3101" max="3101" width="2.42578125" style="683" hidden="1" customWidth="1"/>
    <col min="3102" max="3105" width="2.5703125" style="683" hidden="1" customWidth="1"/>
    <col min="3106" max="3111" width="2.42578125" style="683" hidden="1" customWidth="1"/>
    <col min="3112" max="3112" width="1.5703125" style="683" hidden="1" customWidth="1"/>
    <col min="3113" max="3328" width="2.5703125" style="683" hidden="1"/>
    <col min="3329" max="3329" width="1.5703125" style="683" hidden="1" customWidth="1"/>
    <col min="3330" max="3330" width="0.85546875" style="683" hidden="1" customWidth="1"/>
    <col min="3331" max="3346" width="2.5703125" style="683" hidden="1" customWidth="1"/>
    <col min="3347" max="3347" width="4" style="683" hidden="1" customWidth="1"/>
    <col min="3348" max="3351" width="2.5703125" style="683" hidden="1" customWidth="1"/>
    <col min="3352" max="3352" width="2.42578125" style="683" hidden="1" customWidth="1"/>
    <col min="3353" max="3356" width="2.5703125" style="683" hidden="1" customWidth="1"/>
    <col min="3357" max="3357" width="2.42578125" style="683" hidden="1" customWidth="1"/>
    <col min="3358" max="3361" width="2.5703125" style="683" hidden="1" customWidth="1"/>
    <col min="3362" max="3367" width="2.42578125" style="683" hidden="1" customWidth="1"/>
    <col min="3368" max="3368" width="1.5703125" style="683" hidden="1" customWidth="1"/>
    <col min="3369" max="3584" width="2.5703125" style="683" hidden="1"/>
    <col min="3585" max="3585" width="1.5703125" style="683" hidden="1" customWidth="1"/>
    <col min="3586" max="3586" width="0.85546875" style="683" hidden="1" customWidth="1"/>
    <col min="3587" max="3602" width="2.5703125" style="683" hidden="1" customWidth="1"/>
    <col min="3603" max="3603" width="4" style="683" hidden="1" customWidth="1"/>
    <col min="3604" max="3607" width="2.5703125" style="683" hidden="1" customWidth="1"/>
    <col min="3608" max="3608" width="2.42578125" style="683" hidden="1" customWidth="1"/>
    <col min="3609" max="3612" width="2.5703125" style="683" hidden="1" customWidth="1"/>
    <col min="3613" max="3613" width="2.42578125" style="683" hidden="1" customWidth="1"/>
    <col min="3614" max="3617" width="2.5703125" style="683" hidden="1" customWidth="1"/>
    <col min="3618" max="3623" width="2.42578125" style="683" hidden="1" customWidth="1"/>
    <col min="3624" max="3624" width="1.5703125" style="683" hidden="1" customWidth="1"/>
    <col min="3625" max="3840" width="2.5703125" style="683" hidden="1"/>
    <col min="3841" max="3841" width="1.5703125" style="683" hidden="1" customWidth="1"/>
    <col min="3842" max="3842" width="0.85546875" style="683" hidden="1" customWidth="1"/>
    <col min="3843" max="3858" width="2.5703125" style="683" hidden="1" customWidth="1"/>
    <col min="3859" max="3859" width="4" style="683" hidden="1" customWidth="1"/>
    <col min="3860" max="3863" width="2.5703125" style="683" hidden="1" customWidth="1"/>
    <col min="3864" max="3864" width="2.42578125" style="683" hidden="1" customWidth="1"/>
    <col min="3865" max="3868" width="2.5703125" style="683" hidden="1" customWidth="1"/>
    <col min="3869" max="3869" width="2.42578125" style="683" hidden="1" customWidth="1"/>
    <col min="3870" max="3873" width="2.5703125" style="683" hidden="1" customWidth="1"/>
    <col min="3874" max="3879" width="2.42578125" style="683" hidden="1" customWidth="1"/>
    <col min="3880" max="3880" width="1.5703125" style="683" hidden="1" customWidth="1"/>
    <col min="3881" max="4096" width="2.5703125" style="683" hidden="1"/>
    <col min="4097" max="4097" width="1.5703125" style="683" hidden="1" customWidth="1"/>
    <col min="4098" max="4098" width="0.85546875" style="683" hidden="1" customWidth="1"/>
    <col min="4099" max="4114" width="2.5703125" style="683" hidden="1" customWidth="1"/>
    <col min="4115" max="4115" width="4" style="683" hidden="1" customWidth="1"/>
    <col min="4116" max="4119" width="2.5703125" style="683" hidden="1" customWidth="1"/>
    <col min="4120" max="4120" width="2.42578125" style="683" hidden="1" customWidth="1"/>
    <col min="4121" max="4124" width="2.5703125" style="683" hidden="1" customWidth="1"/>
    <col min="4125" max="4125" width="2.42578125" style="683" hidden="1" customWidth="1"/>
    <col min="4126" max="4129" width="2.5703125" style="683" hidden="1" customWidth="1"/>
    <col min="4130" max="4135" width="2.42578125" style="683" hidden="1" customWidth="1"/>
    <col min="4136" max="4136" width="1.5703125" style="683" hidden="1" customWidth="1"/>
    <col min="4137" max="4352" width="2.5703125" style="683" hidden="1"/>
    <col min="4353" max="4353" width="1.5703125" style="683" hidden="1" customWidth="1"/>
    <col min="4354" max="4354" width="0.85546875" style="683" hidden="1" customWidth="1"/>
    <col min="4355" max="4370" width="2.5703125" style="683" hidden="1" customWidth="1"/>
    <col min="4371" max="4371" width="4" style="683" hidden="1" customWidth="1"/>
    <col min="4372" max="4375" width="2.5703125" style="683" hidden="1" customWidth="1"/>
    <col min="4376" max="4376" width="2.42578125" style="683" hidden="1" customWidth="1"/>
    <col min="4377" max="4380" width="2.5703125" style="683" hidden="1" customWidth="1"/>
    <col min="4381" max="4381" width="2.42578125" style="683" hidden="1" customWidth="1"/>
    <col min="4382" max="4385" width="2.5703125" style="683" hidden="1" customWidth="1"/>
    <col min="4386" max="4391" width="2.42578125" style="683" hidden="1" customWidth="1"/>
    <col min="4392" max="4392" width="1.5703125" style="683" hidden="1" customWidth="1"/>
    <col min="4393" max="4608" width="2.5703125" style="683" hidden="1"/>
    <col min="4609" max="4609" width="1.5703125" style="683" hidden="1" customWidth="1"/>
    <col min="4610" max="4610" width="0.85546875" style="683" hidden="1" customWidth="1"/>
    <col min="4611" max="4626" width="2.5703125" style="683" hidden="1" customWidth="1"/>
    <col min="4627" max="4627" width="4" style="683" hidden="1" customWidth="1"/>
    <col min="4628" max="4631" width="2.5703125" style="683" hidden="1" customWidth="1"/>
    <col min="4632" max="4632" width="2.42578125" style="683" hidden="1" customWidth="1"/>
    <col min="4633" max="4636" width="2.5703125" style="683" hidden="1" customWidth="1"/>
    <col min="4637" max="4637" width="2.42578125" style="683" hidden="1" customWidth="1"/>
    <col min="4638" max="4641" width="2.5703125" style="683" hidden="1" customWidth="1"/>
    <col min="4642" max="4647" width="2.42578125" style="683" hidden="1" customWidth="1"/>
    <col min="4648" max="4648" width="1.5703125" style="683" hidden="1" customWidth="1"/>
    <col min="4649" max="4864" width="2.5703125" style="683" hidden="1"/>
    <col min="4865" max="4865" width="1.5703125" style="683" hidden="1" customWidth="1"/>
    <col min="4866" max="4866" width="0.85546875" style="683" hidden="1" customWidth="1"/>
    <col min="4867" max="4882" width="2.5703125" style="683" hidden="1" customWidth="1"/>
    <col min="4883" max="4883" width="4" style="683" hidden="1" customWidth="1"/>
    <col min="4884" max="4887" width="2.5703125" style="683" hidden="1" customWidth="1"/>
    <col min="4888" max="4888" width="2.42578125" style="683" hidden="1" customWidth="1"/>
    <col min="4889" max="4892" width="2.5703125" style="683" hidden="1" customWidth="1"/>
    <col min="4893" max="4893" width="2.42578125" style="683" hidden="1" customWidth="1"/>
    <col min="4894" max="4897" width="2.5703125" style="683" hidden="1" customWidth="1"/>
    <col min="4898" max="4903" width="2.42578125" style="683" hidden="1" customWidth="1"/>
    <col min="4904" max="4904" width="1.5703125" style="683" hidden="1" customWidth="1"/>
    <col min="4905" max="5120" width="2.5703125" style="683" hidden="1"/>
    <col min="5121" max="5121" width="1.5703125" style="683" hidden="1" customWidth="1"/>
    <col min="5122" max="5122" width="0.85546875" style="683" hidden="1" customWidth="1"/>
    <col min="5123" max="5138" width="2.5703125" style="683" hidden="1" customWidth="1"/>
    <col min="5139" max="5139" width="4" style="683" hidden="1" customWidth="1"/>
    <col min="5140" max="5143" width="2.5703125" style="683" hidden="1" customWidth="1"/>
    <col min="5144" max="5144" width="2.42578125" style="683" hidden="1" customWidth="1"/>
    <col min="5145" max="5148" width="2.5703125" style="683" hidden="1" customWidth="1"/>
    <col min="5149" max="5149" width="2.42578125" style="683" hidden="1" customWidth="1"/>
    <col min="5150" max="5153" width="2.5703125" style="683" hidden="1" customWidth="1"/>
    <col min="5154" max="5159" width="2.42578125" style="683" hidden="1" customWidth="1"/>
    <col min="5160" max="5160" width="1.5703125" style="683" hidden="1" customWidth="1"/>
    <col min="5161" max="5376" width="2.5703125" style="683" hidden="1"/>
    <col min="5377" max="5377" width="1.5703125" style="683" hidden="1" customWidth="1"/>
    <col min="5378" max="5378" width="0.85546875" style="683" hidden="1" customWidth="1"/>
    <col min="5379" max="5394" width="2.5703125" style="683" hidden="1" customWidth="1"/>
    <col min="5395" max="5395" width="4" style="683" hidden="1" customWidth="1"/>
    <col min="5396" max="5399" width="2.5703125" style="683" hidden="1" customWidth="1"/>
    <col min="5400" max="5400" width="2.42578125" style="683" hidden="1" customWidth="1"/>
    <col min="5401" max="5404" width="2.5703125" style="683" hidden="1" customWidth="1"/>
    <col min="5405" max="5405" width="2.42578125" style="683" hidden="1" customWidth="1"/>
    <col min="5406" max="5409" width="2.5703125" style="683" hidden="1" customWidth="1"/>
    <col min="5410" max="5415" width="2.42578125" style="683" hidden="1" customWidth="1"/>
    <col min="5416" max="5416" width="1.5703125" style="683" hidden="1" customWidth="1"/>
    <col min="5417" max="5632" width="2.5703125" style="683" hidden="1"/>
    <col min="5633" max="5633" width="1.5703125" style="683" hidden="1" customWidth="1"/>
    <col min="5634" max="5634" width="0.85546875" style="683" hidden="1" customWidth="1"/>
    <col min="5635" max="5650" width="2.5703125" style="683" hidden="1" customWidth="1"/>
    <col min="5651" max="5651" width="4" style="683" hidden="1" customWidth="1"/>
    <col min="5652" max="5655" width="2.5703125" style="683" hidden="1" customWidth="1"/>
    <col min="5656" max="5656" width="2.42578125" style="683" hidden="1" customWidth="1"/>
    <col min="5657" max="5660" width="2.5703125" style="683" hidden="1" customWidth="1"/>
    <col min="5661" max="5661" width="2.42578125" style="683" hidden="1" customWidth="1"/>
    <col min="5662" max="5665" width="2.5703125" style="683" hidden="1" customWidth="1"/>
    <col min="5666" max="5671" width="2.42578125" style="683" hidden="1" customWidth="1"/>
    <col min="5672" max="5672" width="1.5703125" style="683" hidden="1" customWidth="1"/>
    <col min="5673" max="5888" width="2.5703125" style="683" hidden="1"/>
    <col min="5889" max="5889" width="1.5703125" style="683" hidden="1" customWidth="1"/>
    <col min="5890" max="5890" width="0.85546875" style="683" hidden="1" customWidth="1"/>
    <col min="5891" max="5906" width="2.5703125" style="683" hidden="1" customWidth="1"/>
    <col min="5907" max="5907" width="4" style="683" hidden="1" customWidth="1"/>
    <col min="5908" max="5911" width="2.5703125" style="683" hidden="1" customWidth="1"/>
    <col min="5912" max="5912" width="2.42578125" style="683" hidden="1" customWidth="1"/>
    <col min="5913" max="5916" width="2.5703125" style="683" hidden="1" customWidth="1"/>
    <col min="5917" max="5917" width="2.42578125" style="683" hidden="1" customWidth="1"/>
    <col min="5918" max="5921" width="2.5703125" style="683" hidden="1" customWidth="1"/>
    <col min="5922" max="5927" width="2.42578125" style="683" hidden="1" customWidth="1"/>
    <col min="5928" max="5928" width="1.5703125" style="683" hidden="1" customWidth="1"/>
    <col min="5929" max="6144" width="2.5703125" style="683" hidden="1"/>
    <col min="6145" max="6145" width="1.5703125" style="683" hidden="1" customWidth="1"/>
    <col min="6146" max="6146" width="0.85546875" style="683" hidden="1" customWidth="1"/>
    <col min="6147" max="6162" width="2.5703125" style="683" hidden="1" customWidth="1"/>
    <col min="6163" max="6163" width="4" style="683" hidden="1" customWidth="1"/>
    <col min="6164" max="6167" width="2.5703125" style="683" hidden="1" customWidth="1"/>
    <col min="6168" max="6168" width="2.42578125" style="683" hidden="1" customWidth="1"/>
    <col min="6169" max="6172" width="2.5703125" style="683" hidden="1" customWidth="1"/>
    <col min="6173" max="6173" width="2.42578125" style="683" hidden="1" customWidth="1"/>
    <col min="6174" max="6177" width="2.5703125" style="683" hidden="1" customWidth="1"/>
    <col min="6178" max="6183" width="2.42578125" style="683" hidden="1" customWidth="1"/>
    <col min="6184" max="6184" width="1.5703125" style="683" hidden="1" customWidth="1"/>
    <col min="6185" max="6400" width="2.5703125" style="683" hidden="1"/>
    <col min="6401" max="6401" width="1.5703125" style="683" hidden="1" customWidth="1"/>
    <col min="6402" max="6402" width="0.85546875" style="683" hidden="1" customWidth="1"/>
    <col min="6403" max="6418" width="2.5703125" style="683" hidden="1" customWidth="1"/>
    <col min="6419" max="6419" width="4" style="683" hidden="1" customWidth="1"/>
    <col min="6420" max="6423" width="2.5703125" style="683" hidden="1" customWidth="1"/>
    <col min="6424" max="6424" width="2.42578125" style="683" hidden="1" customWidth="1"/>
    <col min="6425" max="6428" width="2.5703125" style="683" hidden="1" customWidth="1"/>
    <col min="6429" max="6429" width="2.42578125" style="683" hidden="1" customWidth="1"/>
    <col min="6430" max="6433" width="2.5703125" style="683" hidden="1" customWidth="1"/>
    <col min="6434" max="6439" width="2.42578125" style="683" hidden="1" customWidth="1"/>
    <col min="6440" max="6440" width="1.5703125" style="683" hidden="1" customWidth="1"/>
    <col min="6441" max="6656" width="2.5703125" style="683" hidden="1"/>
    <col min="6657" max="6657" width="1.5703125" style="683" hidden="1" customWidth="1"/>
    <col min="6658" max="6658" width="0.85546875" style="683" hidden="1" customWidth="1"/>
    <col min="6659" max="6674" width="2.5703125" style="683" hidden="1" customWidth="1"/>
    <col min="6675" max="6675" width="4" style="683" hidden="1" customWidth="1"/>
    <col min="6676" max="6679" width="2.5703125" style="683" hidden="1" customWidth="1"/>
    <col min="6680" max="6680" width="2.42578125" style="683" hidden="1" customWidth="1"/>
    <col min="6681" max="6684" width="2.5703125" style="683" hidden="1" customWidth="1"/>
    <col min="6685" max="6685" width="2.42578125" style="683" hidden="1" customWidth="1"/>
    <col min="6686" max="6689" width="2.5703125" style="683" hidden="1" customWidth="1"/>
    <col min="6690" max="6695" width="2.42578125" style="683" hidden="1" customWidth="1"/>
    <col min="6696" max="6696" width="1.5703125" style="683" hidden="1" customWidth="1"/>
    <col min="6697" max="6912" width="2.5703125" style="683" hidden="1"/>
    <col min="6913" max="6913" width="1.5703125" style="683" hidden="1" customWidth="1"/>
    <col min="6914" max="6914" width="0.85546875" style="683" hidden="1" customWidth="1"/>
    <col min="6915" max="6930" width="2.5703125" style="683" hidden="1" customWidth="1"/>
    <col min="6931" max="6931" width="4" style="683" hidden="1" customWidth="1"/>
    <col min="6932" max="6935" width="2.5703125" style="683" hidden="1" customWidth="1"/>
    <col min="6936" max="6936" width="2.42578125" style="683" hidden="1" customWidth="1"/>
    <col min="6937" max="6940" width="2.5703125" style="683" hidden="1" customWidth="1"/>
    <col min="6941" max="6941" width="2.42578125" style="683" hidden="1" customWidth="1"/>
    <col min="6942" max="6945" width="2.5703125" style="683" hidden="1" customWidth="1"/>
    <col min="6946" max="6951" width="2.42578125" style="683" hidden="1" customWidth="1"/>
    <col min="6952" max="6952" width="1.5703125" style="683" hidden="1" customWidth="1"/>
    <col min="6953" max="7168" width="2.5703125" style="683" hidden="1"/>
    <col min="7169" max="7169" width="1.5703125" style="683" hidden="1" customWidth="1"/>
    <col min="7170" max="7170" width="0.85546875" style="683" hidden="1" customWidth="1"/>
    <col min="7171" max="7186" width="2.5703125" style="683" hidden="1" customWidth="1"/>
    <col min="7187" max="7187" width="4" style="683" hidden="1" customWidth="1"/>
    <col min="7188" max="7191" width="2.5703125" style="683" hidden="1" customWidth="1"/>
    <col min="7192" max="7192" width="2.42578125" style="683" hidden="1" customWidth="1"/>
    <col min="7193" max="7196" width="2.5703125" style="683" hidden="1" customWidth="1"/>
    <col min="7197" max="7197" width="2.42578125" style="683" hidden="1" customWidth="1"/>
    <col min="7198" max="7201" width="2.5703125" style="683" hidden="1" customWidth="1"/>
    <col min="7202" max="7207" width="2.42578125" style="683" hidden="1" customWidth="1"/>
    <col min="7208" max="7208" width="1.5703125" style="683" hidden="1" customWidth="1"/>
    <col min="7209" max="7424" width="2.5703125" style="683" hidden="1"/>
    <col min="7425" max="7425" width="1.5703125" style="683" hidden="1" customWidth="1"/>
    <col min="7426" max="7426" width="0.85546875" style="683" hidden="1" customWidth="1"/>
    <col min="7427" max="7442" width="2.5703125" style="683" hidden="1" customWidth="1"/>
    <col min="7443" max="7443" width="4" style="683" hidden="1" customWidth="1"/>
    <col min="7444" max="7447" width="2.5703125" style="683" hidden="1" customWidth="1"/>
    <col min="7448" max="7448" width="2.42578125" style="683" hidden="1" customWidth="1"/>
    <col min="7449" max="7452" width="2.5703125" style="683" hidden="1" customWidth="1"/>
    <col min="7453" max="7453" width="2.42578125" style="683" hidden="1" customWidth="1"/>
    <col min="7454" max="7457" width="2.5703125" style="683" hidden="1" customWidth="1"/>
    <col min="7458" max="7463" width="2.42578125" style="683" hidden="1" customWidth="1"/>
    <col min="7464" max="7464" width="1.5703125" style="683" hidden="1" customWidth="1"/>
    <col min="7465" max="7680" width="2.5703125" style="683" hidden="1"/>
    <col min="7681" max="7681" width="1.5703125" style="683" hidden="1" customWidth="1"/>
    <col min="7682" max="7682" width="0.85546875" style="683" hidden="1" customWidth="1"/>
    <col min="7683" max="7698" width="2.5703125" style="683" hidden="1" customWidth="1"/>
    <col min="7699" max="7699" width="4" style="683" hidden="1" customWidth="1"/>
    <col min="7700" max="7703" width="2.5703125" style="683" hidden="1" customWidth="1"/>
    <col min="7704" max="7704" width="2.42578125" style="683" hidden="1" customWidth="1"/>
    <col min="7705" max="7708" width="2.5703125" style="683" hidden="1" customWidth="1"/>
    <col min="7709" max="7709" width="2.42578125" style="683" hidden="1" customWidth="1"/>
    <col min="7710" max="7713" width="2.5703125" style="683" hidden="1" customWidth="1"/>
    <col min="7714" max="7719" width="2.42578125" style="683" hidden="1" customWidth="1"/>
    <col min="7720" max="7720" width="1.5703125" style="683" hidden="1" customWidth="1"/>
    <col min="7721" max="7936" width="2.5703125" style="683" hidden="1"/>
    <col min="7937" max="7937" width="1.5703125" style="683" hidden="1" customWidth="1"/>
    <col min="7938" max="7938" width="0.85546875" style="683" hidden="1" customWidth="1"/>
    <col min="7939" max="7954" width="2.5703125" style="683" hidden="1" customWidth="1"/>
    <col min="7955" max="7955" width="4" style="683" hidden="1" customWidth="1"/>
    <col min="7956" max="7959" width="2.5703125" style="683" hidden="1" customWidth="1"/>
    <col min="7960" max="7960" width="2.42578125" style="683" hidden="1" customWidth="1"/>
    <col min="7961" max="7964" width="2.5703125" style="683" hidden="1" customWidth="1"/>
    <col min="7965" max="7965" width="2.42578125" style="683" hidden="1" customWidth="1"/>
    <col min="7966" max="7969" width="2.5703125" style="683" hidden="1" customWidth="1"/>
    <col min="7970" max="7975" width="2.42578125" style="683" hidden="1" customWidth="1"/>
    <col min="7976" max="7976" width="1.5703125" style="683" hidden="1" customWidth="1"/>
    <col min="7977" max="8192" width="2.5703125" style="683" hidden="1"/>
    <col min="8193" max="8193" width="1.5703125" style="683" hidden="1" customWidth="1"/>
    <col min="8194" max="8194" width="0.85546875" style="683" hidden="1" customWidth="1"/>
    <col min="8195" max="8210" width="2.5703125" style="683" hidden="1" customWidth="1"/>
    <col min="8211" max="8211" width="4" style="683" hidden="1" customWidth="1"/>
    <col min="8212" max="8215" width="2.5703125" style="683" hidden="1" customWidth="1"/>
    <col min="8216" max="8216" width="2.42578125" style="683" hidden="1" customWidth="1"/>
    <col min="8217" max="8220" width="2.5703125" style="683" hidden="1" customWidth="1"/>
    <col min="8221" max="8221" width="2.42578125" style="683" hidden="1" customWidth="1"/>
    <col min="8222" max="8225" width="2.5703125" style="683" hidden="1" customWidth="1"/>
    <col min="8226" max="8231" width="2.42578125" style="683" hidden="1" customWidth="1"/>
    <col min="8232" max="8232" width="1.5703125" style="683" hidden="1" customWidth="1"/>
    <col min="8233" max="8448" width="2.5703125" style="683" hidden="1"/>
    <col min="8449" max="8449" width="1.5703125" style="683" hidden="1" customWidth="1"/>
    <col min="8450" max="8450" width="0.85546875" style="683" hidden="1" customWidth="1"/>
    <col min="8451" max="8466" width="2.5703125" style="683" hidden="1" customWidth="1"/>
    <col min="8467" max="8467" width="4" style="683" hidden="1" customWidth="1"/>
    <col min="8468" max="8471" width="2.5703125" style="683" hidden="1" customWidth="1"/>
    <col min="8472" max="8472" width="2.42578125" style="683" hidden="1" customWidth="1"/>
    <col min="8473" max="8476" width="2.5703125" style="683" hidden="1" customWidth="1"/>
    <col min="8477" max="8477" width="2.42578125" style="683" hidden="1" customWidth="1"/>
    <col min="8478" max="8481" width="2.5703125" style="683" hidden="1" customWidth="1"/>
    <col min="8482" max="8487" width="2.42578125" style="683" hidden="1" customWidth="1"/>
    <col min="8488" max="8488" width="1.5703125" style="683" hidden="1" customWidth="1"/>
    <col min="8489" max="8704" width="2.5703125" style="683" hidden="1"/>
    <col min="8705" max="8705" width="1.5703125" style="683" hidden="1" customWidth="1"/>
    <col min="8706" max="8706" width="0.85546875" style="683" hidden="1" customWidth="1"/>
    <col min="8707" max="8722" width="2.5703125" style="683" hidden="1" customWidth="1"/>
    <col min="8723" max="8723" width="4" style="683" hidden="1" customWidth="1"/>
    <col min="8724" max="8727" width="2.5703125" style="683" hidden="1" customWidth="1"/>
    <col min="8728" max="8728" width="2.42578125" style="683" hidden="1" customWidth="1"/>
    <col min="8729" max="8732" width="2.5703125" style="683" hidden="1" customWidth="1"/>
    <col min="8733" max="8733" width="2.42578125" style="683" hidden="1" customWidth="1"/>
    <col min="8734" max="8737" width="2.5703125" style="683" hidden="1" customWidth="1"/>
    <col min="8738" max="8743" width="2.42578125" style="683" hidden="1" customWidth="1"/>
    <col min="8744" max="8744" width="1.5703125" style="683" hidden="1" customWidth="1"/>
    <col min="8745" max="8960" width="2.5703125" style="683" hidden="1"/>
    <col min="8961" max="8961" width="1.5703125" style="683" hidden="1" customWidth="1"/>
    <col min="8962" max="8962" width="0.85546875" style="683" hidden="1" customWidth="1"/>
    <col min="8963" max="8978" width="2.5703125" style="683" hidden="1" customWidth="1"/>
    <col min="8979" max="8979" width="4" style="683" hidden="1" customWidth="1"/>
    <col min="8980" max="8983" width="2.5703125" style="683" hidden="1" customWidth="1"/>
    <col min="8984" max="8984" width="2.42578125" style="683" hidden="1" customWidth="1"/>
    <col min="8985" max="8988" width="2.5703125" style="683" hidden="1" customWidth="1"/>
    <col min="8989" max="8989" width="2.42578125" style="683" hidden="1" customWidth="1"/>
    <col min="8990" max="8993" width="2.5703125" style="683" hidden="1" customWidth="1"/>
    <col min="8994" max="8999" width="2.42578125" style="683" hidden="1" customWidth="1"/>
    <col min="9000" max="9000" width="1.5703125" style="683" hidden="1" customWidth="1"/>
    <col min="9001" max="9216" width="2.5703125" style="683" hidden="1"/>
    <col min="9217" max="9217" width="1.5703125" style="683" hidden="1" customWidth="1"/>
    <col min="9218" max="9218" width="0.85546875" style="683" hidden="1" customWidth="1"/>
    <col min="9219" max="9234" width="2.5703125" style="683" hidden="1" customWidth="1"/>
    <col min="9235" max="9235" width="4" style="683" hidden="1" customWidth="1"/>
    <col min="9236" max="9239" width="2.5703125" style="683" hidden="1" customWidth="1"/>
    <col min="9240" max="9240" width="2.42578125" style="683" hidden="1" customWidth="1"/>
    <col min="9241" max="9244" width="2.5703125" style="683" hidden="1" customWidth="1"/>
    <col min="9245" max="9245" width="2.42578125" style="683" hidden="1" customWidth="1"/>
    <col min="9246" max="9249" width="2.5703125" style="683" hidden="1" customWidth="1"/>
    <col min="9250" max="9255" width="2.42578125" style="683" hidden="1" customWidth="1"/>
    <col min="9256" max="9256" width="1.5703125" style="683" hidden="1" customWidth="1"/>
    <col min="9257" max="9472" width="2.5703125" style="683" hidden="1"/>
    <col min="9473" max="9473" width="1.5703125" style="683" hidden="1" customWidth="1"/>
    <col min="9474" max="9474" width="0.85546875" style="683" hidden="1" customWidth="1"/>
    <col min="9475" max="9490" width="2.5703125" style="683" hidden="1" customWidth="1"/>
    <col min="9491" max="9491" width="4" style="683" hidden="1" customWidth="1"/>
    <col min="9492" max="9495" width="2.5703125" style="683" hidden="1" customWidth="1"/>
    <col min="9496" max="9496" width="2.42578125" style="683" hidden="1" customWidth="1"/>
    <col min="9497" max="9500" width="2.5703125" style="683" hidden="1" customWidth="1"/>
    <col min="9501" max="9501" width="2.42578125" style="683" hidden="1" customWidth="1"/>
    <col min="9502" max="9505" width="2.5703125" style="683" hidden="1" customWidth="1"/>
    <col min="9506" max="9511" width="2.42578125" style="683" hidden="1" customWidth="1"/>
    <col min="9512" max="9512" width="1.5703125" style="683" hidden="1" customWidth="1"/>
    <col min="9513" max="9728" width="2.5703125" style="683" hidden="1"/>
    <col min="9729" max="9729" width="1.5703125" style="683" hidden="1" customWidth="1"/>
    <col min="9730" max="9730" width="0.85546875" style="683" hidden="1" customWidth="1"/>
    <col min="9731" max="9746" width="2.5703125" style="683" hidden="1" customWidth="1"/>
    <col min="9747" max="9747" width="4" style="683" hidden="1" customWidth="1"/>
    <col min="9748" max="9751" width="2.5703125" style="683" hidden="1" customWidth="1"/>
    <col min="9752" max="9752" width="2.42578125" style="683" hidden="1" customWidth="1"/>
    <col min="9753" max="9756" width="2.5703125" style="683" hidden="1" customWidth="1"/>
    <col min="9757" max="9757" width="2.42578125" style="683" hidden="1" customWidth="1"/>
    <col min="9758" max="9761" width="2.5703125" style="683" hidden="1" customWidth="1"/>
    <col min="9762" max="9767" width="2.42578125" style="683" hidden="1" customWidth="1"/>
    <col min="9768" max="9768" width="1.5703125" style="683" hidden="1" customWidth="1"/>
    <col min="9769" max="9984" width="2.5703125" style="683" hidden="1"/>
    <col min="9985" max="9985" width="1.5703125" style="683" hidden="1" customWidth="1"/>
    <col min="9986" max="9986" width="0.85546875" style="683" hidden="1" customWidth="1"/>
    <col min="9987" max="10002" width="2.5703125" style="683" hidden="1" customWidth="1"/>
    <col min="10003" max="10003" width="4" style="683" hidden="1" customWidth="1"/>
    <col min="10004" max="10007" width="2.5703125" style="683" hidden="1" customWidth="1"/>
    <col min="10008" max="10008" width="2.42578125" style="683" hidden="1" customWidth="1"/>
    <col min="10009" max="10012" width="2.5703125" style="683" hidden="1" customWidth="1"/>
    <col min="10013" max="10013" width="2.42578125" style="683" hidden="1" customWidth="1"/>
    <col min="10014" max="10017" width="2.5703125" style="683" hidden="1" customWidth="1"/>
    <col min="10018" max="10023" width="2.42578125" style="683" hidden="1" customWidth="1"/>
    <col min="10024" max="10024" width="1.5703125" style="683" hidden="1" customWidth="1"/>
    <col min="10025" max="10240" width="2.5703125" style="683" hidden="1"/>
    <col min="10241" max="10241" width="1.5703125" style="683" hidden="1" customWidth="1"/>
    <col min="10242" max="10242" width="0.85546875" style="683" hidden="1" customWidth="1"/>
    <col min="10243" max="10258" width="2.5703125" style="683" hidden="1" customWidth="1"/>
    <col min="10259" max="10259" width="4" style="683" hidden="1" customWidth="1"/>
    <col min="10260" max="10263" width="2.5703125" style="683" hidden="1" customWidth="1"/>
    <col min="10264" max="10264" width="2.42578125" style="683" hidden="1" customWidth="1"/>
    <col min="10265" max="10268" width="2.5703125" style="683" hidden="1" customWidth="1"/>
    <col min="10269" max="10269" width="2.42578125" style="683" hidden="1" customWidth="1"/>
    <col min="10270" max="10273" width="2.5703125" style="683" hidden="1" customWidth="1"/>
    <col min="10274" max="10279" width="2.42578125" style="683" hidden="1" customWidth="1"/>
    <col min="10280" max="10280" width="1.5703125" style="683" hidden="1" customWidth="1"/>
    <col min="10281" max="10496" width="2.5703125" style="683" hidden="1"/>
    <col min="10497" max="10497" width="1.5703125" style="683" hidden="1" customWidth="1"/>
    <col min="10498" max="10498" width="0.85546875" style="683" hidden="1" customWidth="1"/>
    <col min="10499" max="10514" width="2.5703125" style="683" hidden="1" customWidth="1"/>
    <col min="10515" max="10515" width="4" style="683" hidden="1" customWidth="1"/>
    <col min="10516" max="10519" width="2.5703125" style="683" hidden="1" customWidth="1"/>
    <col min="10520" max="10520" width="2.42578125" style="683" hidden="1" customWidth="1"/>
    <col min="10521" max="10524" width="2.5703125" style="683" hidden="1" customWidth="1"/>
    <col min="10525" max="10525" width="2.42578125" style="683" hidden="1" customWidth="1"/>
    <col min="10526" max="10529" width="2.5703125" style="683" hidden="1" customWidth="1"/>
    <col min="10530" max="10535" width="2.42578125" style="683" hidden="1" customWidth="1"/>
    <col min="10536" max="10536" width="1.5703125" style="683" hidden="1" customWidth="1"/>
    <col min="10537" max="10752" width="2.5703125" style="683" hidden="1"/>
    <col min="10753" max="10753" width="1.5703125" style="683" hidden="1" customWidth="1"/>
    <col min="10754" max="10754" width="0.85546875" style="683" hidden="1" customWidth="1"/>
    <col min="10755" max="10770" width="2.5703125" style="683" hidden="1" customWidth="1"/>
    <col min="10771" max="10771" width="4" style="683" hidden="1" customWidth="1"/>
    <col min="10772" max="10775" width="2.5703125" style="683" hidden="1" customWidth="1"/>
    <col min="10776" max="10776" width="2.42578125" style="683" hidden="1" customWidth="1"/>
    <col min="10777" max="10780" width="2.5703125" style="683" hidden="1" customWidth="1"/>
    <col min="10781" max="10781" width="2.42578125" style="683" hidden="1" customWidth="1"/>
    <col min="10782" max="10785" width="2.5703125" style="683" hidden="1" customWidth="1"/>
    <col min="10786" max="10791" width="2.42578125" style="683" hidden="1" customWidth="1"/>
    <col min="10792" max="10792" width="1.5703125" style="683" hidden="1" customWidth="1"/>
    <col min="10793" max="11008" width="2.5703125" style="683" hidden="1"/>
    <col min="11009" max="11009" width="1.5703125" style="683" hidden="1" customWidth="1"/>
    <col min="11010" max="11010" width="0.85546875" style="683" hidden="1" customWidth="1"/>
    <col min="11011" max="11026" width="2.5703125" style="683" hidden="1" customWidth="1"/>
    <col min="11027" max="11027" width="4" style="683" hidden="1" customWidth="1"/>
    <col min="11028" max="11031" width="2.5703125" style="683" hidden="1" customWidth="1"/>
    <col min="11032" max="11032" width="2.42578125" style="683" hidden="1" customWidth="1"/>
    <col min="11033" max="11036" width="2.5703125" style="683" hidden="1" customWidth="1"/>
    <col min="11037" max="11037" width="2.42578125" style="683" hidden="1" customWidth="1"/>
    <col min="11038" max="11041" width="2.5703125" style="683" hidden="1" customWidth="1"/>
    <col min="11042" max="11047" width="2.42578125" style="683" hidden="1" customWidth="1"/>
    <col min="11048" max="11048" width="1.5703125" style="683" hidden="1" customWidth="1"/>
    <col min="11049" max="11264" width="2.5703125" style="683" hidden="1"/>
    <col min="11265" max="11265" width="1.5703125" style="683" hidden="1" customWidth="1"/>
    <col min="11266" max="11266" width="0.85546875" style="683" hidden="1" customWidth="1"/>
    <col min="11267" max="11282" width="2.5703125" style="683" hidden="1" customWidth="1"/>
    <col min="11283" max="11283" width="4" style="683" hidden="1" customWidth="1"/>
    <col min="11284" max="11287" width="2.5703125" style="683" hidden="1" customWidth="1"/>
    <col min="11288" max="11288" width="2.42578125" style="683" hidden="1" customWidth="1"/>
    <col min="11289" max="11292" width="2.5703125" style="683" hidden="1" customWidth="1"/>
    <col min="11293" max="11293" width="2.42578125" style="683" hidden="1" customWidth="1"/>
    <col min="11294" max="11297" width="2.5703125" style="683" hidden="1" customWidth="1"/>
    <col min="11298" max="11303" width="2.42578125" style="683" hidden="1" customWidth="1"/>
    <col min="11304" max="11304" width="1.5703125" style="683" hidden="1" customWidth="1"/>
    <col min="11305" max="11520" width="2.5703125" style="683" hidden="1"/>
    <col min="11521" max="11521" width="1.5703125" style="683" hidden="1" customWidth="1"/>
    <col min="11522" max="11522" width="0.85546875" style="683" hidden="1" customWidth="1"/>
    <col min="11523" max="11538" width="2.5703125" style="683" hidden="1" customWidth="1"/>
    <col min="11539" max="11539" width="4" style="683" hidden="1" customWidth="1"/>
    <col min="11540" max="11543" width="2.5703125" style="683" hidden="1" customWidth="1"/>
    <col min="11544" max="11544" width="2.42578125" style="683" hidden="1" customWidth="1"/>
    <col min="11545" max="11548" width="2.5703125" style="683" hidden="1" customWidth="1"/>
    <col min="11549" max="11549" width="2.42578125" style="683" hidden="1" customWidth="1"/>
    <col min="11550" max="11553" width="2.5703125" style="683" hidden="1" customWidth="1"/>
    <col min="11554" max="11559" width="2.42578125" style="683" hidden="1" customWidth="1"/>
    <col min="11560" max="11560" width="1.5703125" style="683" hidden="1" customWidth="1"/>
    <col min="11561" max="11776" width="2.5703125" style="683" hidden="1"/>
    <col min="11777" max="11777" width="1.5703125" style="683" hidden="1" customWidth="1"/>
    <col min="11778" max="11778" width="0.85546875" style="683" hidden="1" customWidth="1"/>
    <col min="11779" max="11794" width="2.5703125" style="683" hidden="1" customWidth="1"/>
    <col min="11795" max="11795" width="4" style="683" hidden="1" customWidth="1"/>
    <col min="11796" max="11799" width="2.5703125" style="683" hidden="1" customWidth="1"/>
    <col min="11800" max="11800" width="2.42578125" style="683" hidden="1" customWidth="1"/>
    <col min="11801" max="11804" width="2.5703125" style="683" hidden="1" customWidth="1"/>
    <col min="11805" max="11805" width="2.42578125" style="683" hidden="1" customWidth="1"/>
    <col min="11806" max="11809" width="2.5703125" style="683" hidden="1" customWidth="1"/>
    <col min="11810" max="11815" width="2.42578125" style="683" hidden="1" customWidth="1"/>
    <col min="11816" max="11816" width="1.5703125" style="683" hidden="1" customWidth="1"/>
    <col min="11817" max="12032" width="2.5703125" style="683" hidden="1"/>
    <col min="12033" max="12033" width="1.5703125" style="683" hidden="1" customWidth="1"/>
    <col min="12034" max="12034" width="0.85546875" style="683" hidden="1" customWidth="1"/>
    <col min="12035" max="12050" width="2.5703125" style="683" hidden="1" customWidth="1"/>
    <col min="12051" max="12051" width="4" style="683" hidden="1" customWidth="1"/>
    <col min="12052" max="12055" width="2.5703125" style="683" hidden="1" customWidth="1"/>
    <col min="12056" max="12056" width="2.42578125" style="683" hidden="1" customWidth="1"/>
    <col min="12057" max="12060" width="2.5703125" style="683" hidden="1" customWidth="1"/>
    <col min="12061" max="12061" width="2.42578125" style="683" hidden="1" customWidth="1"/>
    <col min="12062" max="12065" width="2.5703125" style="683" hidden="1" customWidth="1"/>
    <col min="12066" max="12071" width="2.42578125" style="683" hidden="1" customWidth="1"/>
    <col min="12072" max="12072" width="1.5703125" style="683" hidden="1" customWidth="1"/>
    <col min="12073" max="12288" width="2.5703125" style="683" hidden="1"/>
    <col min="12289" max="12289" width="1.5703125" style="683" hidden="1" customWidth="1"/>
    <col min="12290" max="12290" width="0.85546875" style="683" hidden="1" customWidth="1"/>
    <col min="12291" max="12306" width="2.5703125" style="683" hidden="1" customWidth="1"/>
    <col min="12307" max="12307" width="4" style="683" hidden="1" customWidth="1"/>
    <col min="12308" max="12311" width="2.5703125" style="683" hidden="1" customWidth="1"/>
    <col min="12312" max="12312" width="2.42578125" style="683" hidden="1" customWidth="1"/>
    <col min="12313" max="12316" width="2.5703125" style="683" hidden="1" customWidth="1"/>
    <col min="12317" max="12317" width="2.42578125" style="683" hidden="1" customWidth="1"/>
    <col min="12318" max="12321" width="2.5703125" style="683" hidden="1" customWidth="1"/>
    <col min="12322" max="12327" width="2.42578125" style="683" hidden="1" customWidth="1"/>
    <col min="12328" max="12328" width="1.5703125" style="683" hidden="1" customWidth="1"/>
    <col min="12329" max="12544" width="2.5703125" style="683" hidden="1"/>
    <col min="12545" max="12545" width="1.5703125" style="683" hidden="1" customWidth="1"/>
    <col min="12546" max="12546" width="0.85546875" style="683" hidden="1" customWidth="1"/>
    <col min="12547" max="12562" width="2.5703125" style="683" hidden="1" customWidth="1"/>
    <col min="12563" max="12563" width="4" style="683" hidden="1" customWidth="1"/>
    <col min="12564" max="12567" width="2.5703125" style="683" hidden="1" customWidth="1"/>
    <col min="12568" max="12568" width="2.42578125" style="683" hidden="1" customWidth="1"/>
    <col min="12569" max="12572" width="2.5703125" style="683" hidden="1" customWidth="1"/>
    <col min="12573" max="12573" width="2.42578125" style="683" hidden="1" customWidth="1"/>
    <col min="12574" max="12577" width="2.5703125" style="683" hidden="1" customWidth="1"/>
    <col min="12578" max="12583" width="2.42578125" style="683" hidden="1" customWidth="1"/>
    <col min="12584" max="12584" width="1.5703125" style="683" hidden="1" customWidth="1"/>
    <col min="12585" max="12800" width="2.5703125" style="683" hidden="1"/>
    <col min="12801" max="12801" width="1.5703125" style="683" hidden="1" customWidth="1"/>
    <col min="12802" max="12802" width="0.85546875" style="683" hidden="1" customWidth="1"/>
    <col min="12803" max="12818" width="2.5703125" style="683" hidden="1" customWidth="1"/>
    <col min="12819" max="12819" width="4" style="683" hidden="1" customWidth="1"/>
    <col min="12820" max="12823" width="2.5703125" style="683" hidden="1" customWidth="1"/>
    <col min="12824" max="12824" width="2.42578125" style="683" hidden="1" customWidth="1"/>
    <col min="12825" max="12828" width="2.5703125" style="683" hidden="1" customWidth="1"/>
    <col min="12829" max="12829" width="2.42578125" style="683" hidden="1" customWidth="1"/>
    <col min="12830" max="12833" width="2.5703125" style="683" hidden="1" customWidth="1"/>
    <col min="12834" max="12839" width="2.42578125" style="683" hidden="1" customWidth="1"/>
    <col min="12840" max="12840" width="1.5703125" style="683" hidden="1" customWidth="1"/>
    <col min="12841" max="13056" width="2.5703125" style="683" hidden="1"/>
    <col min="13057" max="13057" width="1.5703125" style="683" hidden="1" customWidth="1"/>
    <col min="13058" max="13058" width="0.85546875" style="683" hidden="1" customWidth="1"/>
    <col min="13059" max="13074" width="2.5703125" style="683" hidden="1" customWidth="1"/>
    <col min="13075" max="13075" width="4" style="683" hidden="1" customWidth="1"/>
    <col min="13076" max="13079" width="2.5703125" style="683" hidden="1" customWidth="1"/>
    <col min="13080" max="13080" width="2.42578125" style="683" hidden="1" customWidth="1"/>
    <col min="13081" max="13084" width="2.5703125" style="683" hidden="1" customWidth="1"/>
    <col min="13085" max="13085" width="2.42578125" style="683" hidden="1" customWidth="1"/>
    <col min="13086" max="13089" width="2.5703125" style="683" hidden="1" customWidth="1"/>
    <col min="13090" max="13095" width="2.42578125" style="683" hidden="1" customWidth="1"/>
    <col min="13096" max="13096" width="1.5703125" style="683" hidden="1" customWidth="1"/>
    <col min="13097" max="13312" width="2.5703125" style="683" hidden="1"/>
    <col min="13313" max="13313" width="1.5703125" style="683" hidden="1" customWidth="1"/>
    <col min="13314" max="13314" width="0.85546875" style="683" hidden="1" customWidth="1"/>
    <col min="13315" max="13330" width="2.5703125" style="683" hidden="1" customWidth="1"/>
    <col min="13331" max="13331" width="4" style="683" hidden="1" customWidth="1"/>
    <col min="13332" max="13335" width="2.5703125" style="683" hidden="1" customWidth="1"/>
    <col min="13336" max="13336" width="2.42578125" style="683" hidden="1" customWidth="1"/>
    <col min="13337" max="13340" width="2.5703125" style="683" hidden="1" customWidth="1"/>
    <col min="13341" max="13341" width="2.42578125" style="683" hidden="1" customWidth="1"/>
    <col min="13342" max="13345" width="2.5703125" style="683" hidden="1" customWidth="1"/>
    <col min="13346" max="13351" width="2.42578125" style="683" hidden="1" customWidth="1"/>
    <col min="13352" max="13352" width="1.5703125" style="683" hidden="1" customWidth="1"/>
    <col min="13353" max="13568" width="2.5703125" style="683" hidden="1"/>
    <col min="13569" max="13569" width="1.5703125" style="683" hidden="1" customWidth="1"/>
    <col min="13570" max="13570" width="0.85546875" style="683" hidden="1" customWidth="1"/>
    <col min="13571" max="13586" width="2.5703125" style="683" hidden="1" customWidth="1"/>
    <col min="13587" max="13587" width="4" style="683" hidden="1" customWidth="1"/>
    <col min="13588" max="13591" width="2.5703125" style="683" hidden="1" customWidth="1"/>
    <col min="13592" max="13592" width="2.42578125" style="683" hidden="1" customWidth="1"/>
    <col min="13593" max="13596" width="2.5703125" style="683" hidden="1" customWidth="1"/>
    <col min="13597" max="13597" width="2.42578125" style="683" hidden="1" customWidth="1"/>
    <col min="13598" max="13601" width="2.5703125" style="683" hidden="1" customWidth="1"/>
    <col min="13602" max="13607" width="2.42578125" style="683" hidden="1" customWidth="1"/>
    <col min="13608" max="13608" width="1.5703125" style="683" hidden="1" customWidth="1"/>
    <col min="13609" max="13824" width="2.5703125" style="683" hidden="1"/>
    <col min="13825" max="13825" width="1.5703125" style="683" hidden="1" customWidth="1"/>
    <col min="13826" max="13826" width="0.85546875" style="683" hidden="1" customWidth="1"/>
    <col min="13827" max="13842" width="2.5703125" style="683" hidden="1" customWidth="1"/>
    <col min="13843" max="13843" width="4" style="683" hidden="1" customWidth="1"/>
    <col min="13844" max="13847" width="2.5703125" style="683" hidden="1" customWidth="1"/>
    <col min="13848" max="13848" width="2.42578125" style="683" hidden="1" customWidth="1"/>
    <col min="13849" max="13852" width="2.5703125" style="683" hidden="1" customWidth="1"/>
    <col min="13853" max="13853" width="2.42578125" style="683" hidden="1" customWidth="1"/>
    <col min="13854" max="13857" width="2.5703125" style="683" hidden="1" customWidth="1"/>
    <col min="13858" max="13863" width="2.42578125" style="683" hidden="1" customWidth="1"/>
    <col min="13864" max="13864" width="1.5703125" style="683" hidden="1" customWidth="1"/>
    <col min="13865" max="14080" width="2.5703125" style="683" hidden="1"/>
    <col min="14081" max="14081" width="1.5703125" style="683" hidden="1" customWidth="1"/>
    <col min="14082" max="14082" width="0.85546875" style="683" hidden="1" customWidth="1"/>
    <col min="14083" max="14098" width="2.5703125" style="683" hidden="1" customWidth="1"/>
    <col min="14099" max="14099" width="4" style="683" hidden="1" customWidth="1"/>
    <col min="14100" max="14103" width="2.5703125" style="683" hidden="1" customWidth="1"/>
    <col min="14104" max="14104" width="2.42578125" style="683" hidden="1" customWidth="1"/>
    <col min="14105" max="14108" width="2.5703125" style="683" hidden="1" customWidth="1"/>
    <col min="14109" max="14109" width="2.42578125" style="683" hidden="1" customWidth="1"/>
    <col min="14110" max="14113" width="2.5703125" style="683" hidden="1" customWidth="1"/>
    <col min="14114" max="14119" width="2.42578125" style="683" hidden="1" customWidth="1"/>
    <col min="14120" max="14120" width="1.5703125" style="683" hidden="1" customWidth="1"/>
    <col min="14121" max="14336" width="2.5703125" style="683" hidden="1"/>
    <col min="14337" max="14337" width="1.5703125" style="683" hidden="1" customWidth="1"/>
    <col min="14338" max="14338" width="0.85546875" style="683" hidden="1" customWidth="1"/>
    <col min="14339" max="14354" width="2.5703125" style="683" hidden="1" customWidth="1"/>
    <col min="14355" max="14355" width="4" style="683" hidden="1" customWidth="1"/>
    <col min="14356" max="14359" width="2.5703125" style="683" hidden="1" customWidth="1"/>
    <col min="14360" max="14360" width="2.42578125" style="683" hidden="1" customWidth="1"/>
    <col min="14361" max="14364" width="2.5703125" style="683" hidden="1" customWidth="1"/>
    <col min="14365" max="14365" width="2.42578125" style="683" hidden="1" customWidth="1"/>
    <col min="14366" max="14369" width="2.5703125" style="683" hidden="1" customWidth="1"/>
    <col min="14370" max="14375" width="2.42578125" style="683" hidden="1" customWidth="1"/>
    <col min="14376" max="14376" width="1.5703125" style="683" hidden="1" customWidth="1"/>
    <col min="14377" max="14592" width="2.5703125" style="683" hidden="1"/>
    <col min="14593" max="14593" width="1.5703125" style="683" hidden="1" customWidth="1"/>
    <col min="14594" max="14594" width="0.85546875" style="683" hidden="1" customWidth="1"/>
    <col min="14595" max="14610" width="2.5703125" style="683" hidden="1" customWidth="1"/>
    <col min="14611" max="14611" width="4" style="683" hidden="1" customWidth="1"/>
    <col min="14612" max="14615" width="2.5703125" style="683" hidden="1" customWidth="1"/>
    <col min="14616" max="14616" width="2.42578125" style="683" hidden="1" customWidth="1"/>
    <col min="14617" max="14620" width="2.5703125" style="683" hidden="1" customWidth="1"/>
    <col min="14621" max="14621" width="2.42578125" style="683" hidden="1" customWidth="1"/>
    <col min="14622" max="14625" width="2.5703125" style="683" hidden="1" customWidth="1"/>
    <col min="14626" max="14631" width="2.42578125" style="683" hidden="1" customWidth="1"/>
    <col min="14632" max="14632" width="1.5703125" style="683" hidden="1" customWidth="1"/>
    <col min="14633" max="14848" width="2.5703125" style="683" hidden="1"/>
    <col min="14849" max="14849" width="1.5703125" style="683" hidden="1" customWidth="1"/>
    <col min="14850" max="14850" width="0.85546875" style="683" hidden="1" customWidth="1"/>
    <col min="14851" max="14866" width="2.5703125" style="683" hidden="1" customWidth="1"/>
    <col min="14867" max="14867" width="4" style="683" hidden="1" customWidth="1"/>
    <col min="14868" max="14871" width="2.5703125" style="683" hidden="1" customWidth="1"/>
    <col min="14872" max="14872" width="2.42578125" style="683" hidden="1" customWidth="1"/>
    <col min="14873" max="14876" width="2.5703125" style="683" hidden="1" customWidth="1"/>
    <col min="14877" max="14877" width="2.42578125" style="683" hidden="1" customWidth="1"/>
    <col min="14878" max="14881" width="2.5703125" style="683" hidden="1" customWidth="1"/>
    <col min="14882" max="14887" width="2.42578125" style="683" hidden="1" customWidth="1"/>
    <col min="14888" max="14888" width="1.5703125" style="683" hidden="1" customWidth="1"/>
    <col min="14889" max="15104" width="2.5703125" style="683" hidden="1"/>
    <col min="15105" max="15105" width="1.5703125" style="683" hidden="1" customWidth="1"/>
    <col min="15106" max="15106" width="0.85546875" style="683" hidden="1" customWidth="1"/>
    <col min="15107" max="15122" width="2.5703125" style="683" hidden="1" customWidth="1"/>
    <col min="15123" max="15123" width="4" style="683" hidden="1" customWidth="1"/>
    <col min="15124" max="15127" width="2.5703125" style="683" hidden="1" customWidth="1"/>
    <col min="15128" max="15128" width="2.42578125" style="683" hidden="1" customWidth="1"/>
    <col min="15129" max="15132" width="2.5703125" style="683" hidden="1" customWidth="1"/>
    <col min="15133" max="15133" width="2.42578125" style="683" hidden="1" customWidth="1"/>
    <col min="15134" max="15137" width="2.5703125" style="683" hidden="1" customWidth="1"/>
    <col min="15138" max="15143" width="2.42578125" style="683" hidden="1" customWidth="1"/>
    <col min="15144" max="15144" width="1.5703125" style="683" hidden="1" customWidth="1"/>
    <col min="15145" max="15360" width="2.5703125" style="683" hidden="1"/>
    <col min="15361" max="15361" width="1.5703125" style="683" hidden="1" customWidth="1"/>
    <col min="15362" max="15362" width="0.85546875" style="683" hidden="1" customWidth="1"/>
    <col min="15363" max="15378" width="2.5703125" style="683" hidden="1" customWidth="1"/>
    <col min="15379" max="15379" width="4" style="683" hidden="1" customWidth="1"/>
    <col min="15380" max="15383" width="2.5703125" style="683" hidden="1" customWidth="1"/>
    <col min="15384" max="15384" width="2.42578125" style="683" hidden="1" customWidth="1"/>
    <col min="15385" max="15388" width="2.5703125" style="683" hidden="1" customWidth="1"/>
    <col min="15389" max="15389" width="2.42578125" style="683" hidden="1" customWidth="1"/>
    <col min="15390" max="15393" width="2.5703125" style="683" hidden="1" customWidth="1"/>
    <col min="15394" max="15399" width="2.42578125" style="683" hidden="1" customWidth="1"/>
    <col min="15400" max="15400" width="1.5703125" style="683" hidden="1" customWidth="1"/>
    <col min="15401" max="15616" width="2.5703125" style="683" hidden="1"/>
    <col min="15617" max="15617" width="1.5703125" style="683" hidden="1" customWidth="1"/>
    <col min="15618" max="15618" width="0.85546875" style="683" hidden="1" customWidth="1"/>
    <col min="15619" max="15634" width="2.5703125" style="683" hidden="1" customWidth="1"/>
    <col min="15635" max="15635" width="4" style="683" hidden="1" customWidth="1"/>
    <col min="15636" max="15639" width="2.5703125" style="683" hidden="1" customWidth="1"/>
    <col min="15640" max="15640" width="2.42578125" style="683" hidden="1" customWidth="1"/>
    <col min="15641" max="15644" width="2.5703125" style="683" hidden="1" customWidth="1"/>
    <col min="15645" max="15645" width="2.42578125" style="683" hidden="1" customWidth="1"/>
    <col min="15646" max="15649" width="2.5703125" style="683" hidden="1" customWidth="1"/>
    <col min="15650" max="15655" width="2.42578125" style="683" hidden="1" customWidth="1"/>
    <col min="15656" max="15656" width="1.5703125" style="683" hidden="1" customWidth="1"/>
    <col min="15657" max="15872" width="2.5703125" style="683" hidden="1"/>
    <col min="15873" max="15873" width="1.5703125" style="683" hidden="1" customWidth="1"/>
    <col min="15874" max="15874" width="0.85546875" style="683" hidden="1" customWidth="1"/>
    <col min="15875" max="15890" width="2.5703125" style="683" hidden="1" customWidth="1"/>
    <col min="15891" max="15891" width="4" style="683" hidden="1" customWidth="1"/>
    <col min="15892" max="15895" width="2.5703125" style="683" hidden="1" customWidth="1"/>
    <col min="15896" max="15896" width="2.42578125" style="683" hidden="1" customWidth="1"/>
    <col min="15897" max="15900" width="2.5703125" style="683" hidden="1" customWidth="1"/>
    <col min="15901" max="15901" width="2.42578125" style="683" hidden="1" customWidth="1"/>
    <col min="15902" max="15905" width="2.5703125" style="683" hidden="1" customWidth="1"/>
    <col min="15906" max="15911" width="2.42578125" style="683" hidden="1" customWidth="1"/>
    <col min="15912" max="15912" width="1.5703125" style="683" hidden="1" customWidth="1"/>
    <col min="15913" max="16128" width="2.5703125" style="683" hidden="1"/>
    <col min="16129" max="16129" width="1.5703125" style="683" hidden="1" customWidth="1"/>
    <col min="16130" max="16130" width="0.85546875" style="683" hidden="1" customWidth="1"/>
    <col min="16131" max="16146" width="2.5703125" style="683" hidden="1" customWidth="1"/>
    <col min="16147" max="16147" width="4" style="683" hidden="1" customWidth="1"/>
    <col min="16148" max="16151" width="2.5703125" style="683" hidden="1" customWidth="1"/>
    <col min="16152" max="16152" width="2.42578125" style="683" hidden="1" customWidth="1"/>
    <col min="16153" max="16156" width="2.5703125" style="683" hidden="1" customWidth="1"/>
    <col min="16157" max="16157" width="2.42578125" style="683" hidden="1" customWidth="1"/>
    <col min="16158" max="16161" width="2.5703125" style="683" hidden="1" customWidth="1"/>
    <col min="16162" max="16167" width="2.42578125" style="683" hidden="1" customWidth="1"/>
    <col min="16168" max="16168" width="1.5703125" style="683" hidden="1" customWidth="1"/>
    <col min="16169" max="16384" width="2.5703125" style="683" hidden="1"/>
  </cols>
  <sheetData>
    <row r="1" spans="1:98" ht="12.75" customHeight="1">
      <c r="A1" s="1692" t="s">
        <v>1238</v>
      </c>
      <c r="B1" s="1692"/>
      <c r="C1" s="1692"/>
      <c r="D1" s="1692"/>
      <c r="E1" s="1692"/>
      <c r="F1" s="1692"/>
      <c r="G1" s="1692"/>
      <c r="H1" s="1692"/>
      <c r="I1" s="1692"/>
      <c r="J1" s="1692"/>
      <c r="K1" s="1692"/>
      <c r="L1" s="1692"/>
      <c r="M1" s="1692"/>
      <c r="N1" s="1692"/>
      <c r="O1" s="1692"/>
      <c r="P1" s="1692"/>
      <c r="Q1" s="1692"/>
      <c r="R1" s="1692"/>
      <c r="S1" s="1692"/>
      <c r="T1" s="1692"/>
      <c r="U1" s="1692"/>
      <c r="V1" s="1692"/>
      <c r="W1" s="1692"/>
      <c r="X1" s="1692"/>
      <c r="Y1" s="1692"/>
      <c r="Z1" s="1692"/>
      <c r="AA1" s="1692"/>
      <c r="AB1" s="1692"/>
      <c r="AC1" s="1692"/>
      <c r="AD1" s="1692"/>
      <c r="AE1" s="1692"/>
      <c r="AF1" s="1692"/>
      <c r="AG1" s="1692"/>
      <c r="AH1" s="1692"/>
      <c r="AI1" s="1692"/>
      <c r="AJ1" s="1692"/>
      <c r="AK1" s="1692"/>
      <c r="AL1" s="1692"/>
      <c r="AM1" s="1692"/>
      <c r="AN1" s="1692"/>
      <c r="AO1" s="682"/>
      <c r="AP1" s="682"/>
      <c r="AQ1" s="682"/>
      <c r="AR1" s="682"/>
      <c r="AS1" s="682"/>
      <c r="AT1" s="682"/>
      <c r="AU1" s="682"/>
      <c r="AV1" s="682"/>
      <c r="AW1" s="682"/>
      <c r="AX1" s="682"/>
      <c r="AY1" s="682"/>
      <c r="AZ1" s="682"/>
      <c r="BA1" s="682"/>
      <c r="BB1" s="682"/>
      <c r="BC1" s="682"/>
      <c r="BD1" s="682"/>
      <c r="BE1" s="682"/>
      <c r="BF1" s="682"/>
      <c r="BG1" s="682"/>
      <c r="BH1" s="682"/>
      <c r="BI1" s="682"/>
      <c r="BJ1" s="682"/>
      <c r="BK1" s="682"/>
      <c r="BL1" s="682"/>
      <c r="BM1" s="682"/>
      <c r="BN1" s="682"/>
      <c r="BO1" s="682"/>
      <c r="BP1" s="682"/>
      <c r="BQ1" s="682"/>
      <c r="BR1" s="682"/>
      <c r="BS1" s="682"/>
      <c r="BT1" s="682"/>
      <c r="BU1" s="682"/>
      <c r="BV1" s="682"/>
      <c r="BW1" s="682"/>
      <c r="BX1" s="682"/>
      <c r="BY1" s="682"/>
      <c r="BZ1" s="682"/>
      <c r="CA1" s="682"/>
      <c r="CB1" s="682"/>
      <c r="CC1" s="682"/>
      <c r="CD1" s="682"/>
      <c r="CE1" s="682"/>
      <c r="CF1" s="682"/>
      <c r="CG1" s="682"/>
      <c r="CH1" s="682"/>
      <c r="CI1" s="682"/>
      <c r="CJ1" s="682"/>
      <c r="CK1" s="682"/>
      <c r="CL1" s="682"/>
      <c r="CM1" s="682"/>
      <c r="CN1" s="682"/>
      <c r="CO1" s="682"/>
      <c r="CP1" s="682"/>
      <c r="CQ1" s="682"/>
      <c r="CR1" s="682"/>
      <c r="CS1" s="682"/>
      <c r="CT1" s="682"/>
    </row>
    <row r="2" spans="1:98" ht="13.5" thickBot="1">
      <c r="A2" s="1693"/>
      <c r="B2" s="1693"/>
      <c r="C2" s="1693"/>
      <c r="D2" s="1693"/>
      <c r="E2" s="1693"/>
      <c r="F2" s="1693"/>
      <c r="G2" s="1693"/>
      <c r="H2" s="1693"/>
      <c r="I2" s="1693"/>
      <c r="J2" s="1693"/>
      <c r="K2" s="1693"/>
      <c r="L2" s="1693"/>
      <c r="M2" s="1693"/>
      <c r="N2" s="1693"/>
      <c r="O2" s="1693"/>
      <c r="P2" s="1693"/>
      <c r="Q2" s="1693"/>
      <c r="R2" s="1693"/>
      <c r="S2" s="1693"/>
      <c r="T2" s="1693"/>
      <c r="U2" s="1693"/>
      <c r="V2" s="1693"/>
      <c r="W2" s="1693"/>
      <c r="X2" s="1693"/>
      <c r="Y2" s="1693"/>
      <c r="Z2" s="1693"/>
      <c r="AA2" s="1693"/>
      <c r="AB2" s="1693"/>
      <c r="AC2" s="1693"/>
      <c r="AD2" s="1693"/>
      <c r="AE2" s="1693"/>
      <c r="AF2" s="1693"/>
      <c r="AG2" s="1693"/>
      <c r="AH2" s="1693"/>
      <c r="AI2" s="1693"/>
      <c r="AJ2" s="1693"/>
      <c r="AK2" s="1693"/>
      <c r="AL2" s="1693"/>
      <c r="AM2" s="1693"/>
      <c r="AN2" s="1693"/>
      <c r="AO2" s="682"/>
      <c r="AP2" s="682"/>
      <c r="AQ2" s="682"/>
      <c r="AR2" s="682"/>
      <c r="AS2" s="682"/>
      <c r="AT2" s="682"/>
      <c r="AU2" s="682"/>
      <c r="AV2" s="682"/>
      <c r="AW2" s="682"/>
      <c r="AX2" s="682"/>
      <c r="AY2" s="682"/>
      <c r="AZ2" s="682"/>
      <c r="BA2" s="682"/>
      <c r="BB2" s="682"/>
      <c r="BC2" s="682"/>
      <c r="BD2" s="682"/>
      <c r="BE2" s="682"/>
      <c r="BF2" s="682"/>
      <c r="BG2" s="682"/>
      <c r="BH2" s="682"/>
      <c r="BI2" s="682"/>
      <c r="BJ2" s="682"/>
      <c r="BK2" s="682"/>
      <c r="BL2" s="682"/>
      <c r="BM2" s="682"/>
      <c r="BN2" s="682"/>
      <c r="BO2" s="682"/>
      <c r="BP2" s="682"/>
      <c r="BQ2" s="682"/>
      <c r="BR2" s="682"/>
      <c r="BS2" s="682"/>
      <c r="BT2" s="682"/>
      <c r="BU2" s="682"/>
      <c r="BV2" s="682"/>
      <c r="BW2" s="682"/>
      <c r="BX2" s="682"/>
      <c r="BY2" s="682"/>
      <c r="BZ2" s="682"/>
      <c r="CA2" s="682"/>
      <c r="CB2" s="682"/>
      <c r="CC2" s="682"/>
      <c r="CD2" s="682"/>
      <c r="CE2" s="682"/>
      <c r="CF2" s="682"/>
      <c r="CG2" s="682"/>
      <c r="CH2" s="682"/>
      <c r="CI2" s="682"/>
      <c r="CJ2" s="682"/>
      <c r="CK2" s="682"/>
      <c r="CL2" s="682"/>
      <c r="CM2" s="682"/>
      <c r="CN2" s="682"/>
      <c r="CO2" s="682"/>
      <c r="CP2" s="682"/>
      <c r="CQ2" s="682"/>
      <c r="CR2" s="682"/>
      <c r="CS2" s="682"/>
      <c r="CT2" s="682"/>
    </row>
    <row r="3" spans="1:98" s="684" customFormat="1" ht="13.5" thickTop="1">
      <c r="B3" s="685"/>
      <c r="C3" s="167"/>
      <c r="D3" s="167"/>
      <c r="E3" s="167"/>
      <c r="F3" s="167"/>
      <c r="G3" s="167"/>
      <c r="H3" s="167"/>
      <c r="I3" s="167"/>
      <c r="J3" s="686"/>
      <c r="K3" s="686"/>
      <c r="L3" s="686"/>
      <c r="M3" s="686"/>
      <c r="N3" s="686"/>
      <c r="O3" s="686"/>
      <c r="P3" s="686"/>
      <c r="Q3" s="686"/>
      <c r="R3" s="686"/>
      <c r="S3" s="686"/>
      <c r="T3" s="686"/>
      <c r="U3" s="686"/>
      <c r="V3" s="686"/>
      <c r="W3" s="686"/>
      <c r="X3" s="686"/>
      <c r="Y3" s="686"/>
      <c r="Z3" s="686"/>
      <c r="AA3" s="686"/>
      <c r="AB3" s="686"/>
      <c r="AC3" s="686"/>
      <c r="AD3" s="686"/>
      <c r="AE3" s="686"/>
      <c r="AF3" s="686"/>
      <c r="AG3" s="686"/>
      <c r="AH3" s="686"/>
      <c r="AI3" s="686"/>
      <c r="AJ3" s="686"/>
      <c r="AK3" s="686"/>
      <c r="AL3" s="686"/>
      <c r="AM3" s="686"/>
      <c r="AN3" s="686"/>
      <c r="AO3" s="687"/>
      <c r="AP3" s="687"/>
      <c r="AQ3" s="687"/>
      <c r="AR3" s="687"/>
      <c r="AS3" s="687"/>
      <c r="AT3" s="687"/>
      <c r="AU3" s="687"/>
      <c r="AV3" s="687"/>
      <c r="AW3" s="687"/>
      <c r="AX3" s="687"/>
      <c r="AY3" s="687"/>
      <c r="AZ3" s="687"/>
      <c r="BA3" s="687"/>
      <c r="BB3" s="687"/>
      <c r="BC3" s="687"/>
      <c r="BD3" s="687"/>
      <c r="BE3" s="687"/>
      <c r="BF3" s="687"/>
      <c r="BG3" s="687"/>
      <c r="BH3" s="687"/>
      <c r="BI3" s="687"/>
      <c r="BJ3" s="687"/>
      <c r="BK3" s="687"/>
      <c r="BL3" s="687"/>
      <c r="BM3" s="687"/>
      <c r="BN3" s="687"/>
      <c r="BO3" s="687"/>
      <c r="BP3" s="687"/>
      <c r="BQ3" s="687"/>
      <c r="BR3" s="687"/>
      <c r="BS3" s="687"/>
      <c r="BT3" s="687"/>
      <c r="BU3" s="687"/>
      <c r="BV3" s="687"/>
      <c r="BW3" s="687"/>
      <c r="BX3" s="687"/>
      <c r="BY3" s="687"/>
      <c r="BZ3" s="687"/>
      <c r="CA3" s="687"/>
      <c r="CB3" s="687"/>
      <c r="CC3" s="687"/>
      <c r="CD3" s="687"/>
      <c r="CE3" s="687"/>
      <c r="CF3" s="687"/>
      <c r="CG3" s="687"/>
      <c r="CH3" s="687"/>
      <c r="CI3" s="687"/>
      <c r="CJ3" s="687"/>
      <c r="CK3" s="687"/>
      <c r="CL3" s="687"/>
      <c r="CM3" s="687"/>
      <c r="CN3" s="687"/>
      <c r="CO3" s="687"/>
      <c r="CP3" s="687"/>
      <c r="CQ3" s="687"/>
      <c r="CR3" s="687"/>
      <c r="CS3" s="687"/>
      <c r="CT3" s="687"/>
    </row>
    <row r="4" spans="1:98" ht="12.75">
      <c r="A4" s="688" t="s">
        <v>130</v>
      </c>
      <c r="AO4" s="682"/>
      <c r="AP4" s="682"/>
      <c r="AQ4" s="682"/>
      <c r="AR4" s="682"/>
      <c r="AS4" s="682"/>
      <c r="AT4" s="682"/>
      <c r="AU4" s="682"/>
      <c r="AV4" s="682"/>
      <c r="AW4" s="682"/>
      <c r="AX4" s="682"/>
      <c r="AY4" s="682"/>
      <c r="AZ4" s="682"/>
      <c r="BA4" s="682"/>
      <c r="BB4" s="682"/>
      <c r="BC4" s="682"/>
      <c r="BD4" s="682"/>
      <c r="BE4" s="682"/>
      <c r="BF4" s="682"/>
      <c r="BG4" s="682"/>
      <c r="BH4" s="682"/>
      <c r="BI4" s="682"/>
      <c r="BJ4" s="682"/>
      <c r="BK4" s="682"/>
      <c r="BL4" s="682"/>
      <c r="BM4" s="682"/>
      <c r="BN4" s="682"/>
      <c r="BO4" s="682"/>
      <c r="BP4" s="682"/>
      <c r="BQ4" s="682"/>
      <c r="BR4" s="682"/>
      <c r="BS4" s="682"/>
      <c r="BT4" s="682"/>
      <c r="BU4" s="682"/>
      <c r="BV4" s="682"/>
      <c r="BW4" s="682"/>
      <c r="BX4" s="682"/>
      <c r="BY4" s="682"/>
      <c r="BZ4" s="682"/>
      <c r="CA4" s="682"/>
      <c r="CB4" s="682"/>
      <c r="CC4" s="682"/>
      <c r="CD4" s="682"/>
      <c r="CE4" s="682"/>
      <c r="CF4" s="682"/>
      <c r="CG4" s="682"/>
      <c r="CH4" s="682"/>
      <c r="CI4" s="682"/>
      <c r="CJ4" s="682"/>
      <c r="CK4" s="682"/>
      <c r="CL4" s="682"/>
      <c r="CM4" s="682"/>
      <c r="CN4" s="682"/>
      <c r="CO4" s="682"/>
      <c r="CP4" s="682"/>
      <c r="CQ4" s="682"/>
      <c r="CR4" s="682"/>
      <c r="CS4" s="682"/>
      <c r="CT4" s="682"/>
    </row>
    <row r="5" spans="1:98" ht="12.75">
      <c r="F5" s="688"/>
      <c r="AO5" s="682"/>
      <c r="AP5" s="682"/>
      <c r="AQ5" s="682"/>
      <c r="AR5" s="682"/>
      <c r="AS5" s="682"/>
      <c r="AT5" s="682"/>
      <c r="AU5" s="682"/>
      <c r="AV5" s="682"/>
      <c r="AW5" s="682"/>
      <c r="AX5" s="682"/>
      <c r="AY5" s="682"/>
      <c r="AZ5" s="682"/>
      <c r="BA5" s="682"/>
      <c r="BB5" s="682"/>
      <c r="BC5" s="682"/>
      <c r="BD5" s="682"/>
      <c r="BE5" s="682"/>
      <c r="BF5" s="682"/>
      <c r="BG5" s="682"/>
      <c r="BH5" s="682"/>
      <c r="BI5" s="682"/>
      <c r="BJ5" s="682"/>
      <c r="BK5" s="682"/>
      <c r="BL5" s="682"/>
      <c r="BM5" s="682"/>
      <c r="BN5" s="682"/>
      <c r="BO5" s="682"/>
      <c r="BP5" s="682"/>
      <c r="BQ5" s="682"/>
      <c r="BR5" s="682"/>
      <c r="BS5" s="682"/>
      <c r="BT5" s="682"/>
      <c r="BU5" s="682"/>
      <c r="BV5" s="682"/>
      <c r="BW5" s="682"/>
      <c r="BX5" s="682"/>
      <c r="BY5" s="682"/>
      <c r="BZ5" s="682"/>
      <c r="CA5" s="682"/>
      <c r="CB5" s="682"/>
      <c r="CC5" s="682"/>
      <c r="CD5" s="682"/>
      <c r="CE5" s="682"/>
      <c r="CF5" s="682"/>
      <c r="CG5" s="682"/>
      <c r="CH5" s="682"/>
      <c r="CI5" s="682"/>
      <c r="CJ5" s="682"/>
      <c r="CK5" s="682"/>
      <c r="CL5" s="682"/>
      <c r="CM5" s="682"/>
      <c r="CN5" s="682"/>
      <c r="CO5" s="682"/>
      <c r="CP5" s="682"/>
      <c r="CQ5" s="682"/>
      <c r="CR5" s="682"/>
      <c r="CS5" s="682"/>
      <c r="CT5" s="682"/>
    </row>
    <row r="6" spans="1:98" ht="12.75">
      <c r="A6" s="688" t="s">
        <v>344</v>
      </c>
      <c r="C6" s="688" t="s">
        <v>696</v>
      </c>
      <c r="AA6" s="684"/>
      <c r="AO6" s="682"/>
      <c r="AP6" s="682"/>
      <c r="AQ6" s="682"/>
      <c r="AR6" s="682"/>
      <c r="AS6" s="682"/>
      <c r="AT6" s="682"/>
      <c r="AU6" s="682"/>
      <c r="AV6" s="682"/>
      <c r="AW6" s="682"/>
      <c r="AX6" s="682"/>
      <c r="AY6" s="682"/>
      <c r="AZ6" s="682"/>
      <c r="BA6" s="682"/>
      <c r="BB6" s="682"/>
      <c r="BC6" s="682"/>
      <c r="BD6" s="682"/>
      <c r="BE6" s="682"/>
      <c r="BF6" s="682"/>
      <c r="BG6" s="682"/>
      <c r="BH6" s="682"/>
      <c r="BI6" s="682"/>
      <c r="BJ6" s="682"/>
      <c r="BK6" s="682"/>
      <c r="BL6" s="682"/>
      <c r="BM6" s="682"/>
      <c r="BN6" s="682"/>
      <c r="BO6" s="682"/>
      <c r="BP6" s="682"/>
      <c r="BQ6" s="682"/>
      <c r="BR6" s="682"/>
      <c r="BS6" s="682"/>
      <c r="BT6" s="682"/>
      <c r="BU6" s="682"/>
      <c r="BV6" s="682"/>
      <c r="BW6" s="682"/>
      <c r="BX6" s="682"/>
      <c r="BY6" s="682"/>
      <c r="BZ6" s="682"/>
      <c r="CA6" s="682"/>
      <c r="CB6" s="682"/>
      <c r="CC6" s="682"/>
      <c r="CD6" s="682"/>
      <c r="CE6" s="682"/>
      <c r="CF6" s="682"/>
      <c r="CG6" s="682"/>
      <c r="CH6" s="682"/>
      <c r="CI6" s="682"/>
      <c r="CJ6" s="682"/>
      <c r="CK6" s="682"/>
      <c r="CL6" s="682"/>
      <c r="CM6" s="682"/>
      <c r="CN6" s="682"/>
      <c r="CO6" s="682"/>
      <c r="CP6" s="682"/>
      <c r="CQ6" s="682"/>
      <c r="CR6" s="682"/>
      <c r="CS6" s="682"/>
      <c r="CT6" s="682"/>
    </row>
    <row r="7" spans="1:98" ht="13.15" customHeight="1">
      <c r="B7" s="689"/>
      <c r="C7" s="690"/>
      <c r="D7" s="690"/>
      <c r="E7" s="690"/>
      <c r="F7" s="690"/>
      <c r="G7" s="690"/>
      <c r="H7" s="690"/>
      <c r="I7" s="690"/>
      <c r="J7" s="690"/>
      <c r="K7" s="690"/>
      <c r="L7" s="690"/>
      <c r="M7" s="690"/>
      <c r="N7" s="690"/>
      <c r="O7" s="690"/>
      <c r="P7" s="690"/>
      <c r="Q7" s="690"/>
      <c r="R7" s="690"/>
      <c r="S7" s="690"/>
      <c r="T7" s="1694" t="str">
        <f xml:space="preserve"> IF(T25=100%,'Sources and Basis Breakdown'!G2,'Sources and Basis Breakdown'!F2)</f>
        <v>30% PVC for New Const/
Rehabilitation
DDA/QCT
SITES</v>
      </c>
      <c r="U7" s="1694"/>
      <c r="V7" s="1694"/>
      <c r="W7" s="1694"/>
      <c r="X7" s="1694"/>
      <c r="Y7" s="1694" t="str">
        <f>IF(T25=100%," ",'Sources and Basis Breakdown'!G2)</f>
        <v>30% PVC for New Const/
Rehabilitation
NON-DDA/
NON-QCT SITES</v>
      </c>
      <c r="Z7" s="1694"/>
      <c r="AA7" s="1694"/>
      <c r="AB7" s="1694"/>
      <c r="AC7" s="1694"/>
      <c r="AD7" s="1694" t="str">
        <f xml:space="preserve"> IF(T25=100%, 'Sources and Basis Breakdown'!J2,'Sources and Basis Breakdown'!I2)</f>
        <v>30% PVC for Acquisition
DDA/QCT
SITES</v>
      </c>
      <c r="AE7" s="1694"/>
      <c r="AF7" s="1694"/>
      <c r="AG7" s="1694"/>
      <c r="AH7" s="1694"/>
      <c r="AI7" s="1694" t="str">
        <f>IF(T25=100%," ",'Sources and Basis Breakdown'!J2)</f>
        <v>30% PVC for Acquisition
NON-DDA/
NON-QCT SITES</v>
      </c>
      <c r="AJ7" s="1694"/>
      <c r="AK7" s="1694"/>
      <c r="AL7" s="1694"/>
      <c r="AM7" s="1694"/>
      <c r="AO7" s="682"/>
      <c r="AP7" s="682"/>
      <c r="AQ7" s="682"/>
      <c r="AR7" s="682"/>
      <c r="AS7" s="682"/>
      <c r="AT7" s="682"/>
      <c r="AU7" s="682"/>
      <c r="AV7" s="682"/>
      <c r="AW7" s="682"/>
      <c r="AX7" s="682"/>
      <c r="AY7" s="682"/>
      <c r="AZ7" s="682"/>
      <c r="BA7" s="682"/>
      <c r="BB7" s="682"/>
      <c r="BC7" s="682"/>
      <c r="BD7" s="682"/>
      <c r="BE7" s="682"/>
      <c r="BF7" s="682"/>
      <c r="BG7" s="682"/>
      <c r="BH7" s="682"/>
      <c r="BI7" s="682"/>
      <c r="BJ7" s="682"/>
      <c r="BK7" s="682"/>
      <c r="BL7" s="682"/>
      <c r="BM7" s="682"/>
      <c r="BN7" s="682"/>
      <c r="BO7" s="682"/>
      <c r="BP7" s="682"/>
      <c r="BQ7" s="682"/>
      <c r="BR7" s="682"/>
      <c r="BS7" s="682"/>
      <c r="BT7" s="682"/>
      <c r="BU7" s="682"/>
      <c r="BV7" s="682"/>
      <c r="BW7" s="682"/>
      <c r="BX7" s="682"/>
      <c r="BY7" s="682"/>
      <c r="BZ7" s="682"/>
      <c r="CA7" s="682"/>
      <c r="CB7" s="682"/>
      <c r="CC7" s="682"/>
      <c r="CD7" s="682"/>
      <c r="CE7" s="682"/>
      <c r="CF7" s="682"/>
      <c r="CG7" s="682"/>
      <c r="CH7" s="682"/>
      <c r="CI7" s="682"/>
      <c r="CJ7" s="682"/>
      <c r="CK7" s="682"/>
      <c r="CL7" s="682"/>
      <c r="CM7" s="682"/>
      <c r="CN7" s="682"/>
      <c r="CO7" s="682"/>
      <c r="CP7" s="682"/>
      <c r="CQ7" s="682"/>
      <c r="CR7" s="682"/>
      <c r="CS7" s="682"/>
      <c r="CT7" s="682"/>
    </row>
    <row r="8" spans="1:98" ht="12.75" customHeight="1">
      <c r="B8" s="691"/>
      <c r="C8" s="692"/>
      <c r="D8" s="692"/>
      <c r="E8" s="692"/>
      <c r="F8" s="692"/>
      <c r="G8" s="692"/>
      <c r="H8" s="692"/>
      <c r="I8" s="692"/>
      <c r="J8" s="692"/>
      <c r="K8" s="692"/>
      <c r="L8" s="692"/>
      <c r="M8" s="692"/>
      <c r="N8" s="692"/>
      <c r="O8" s="692"/>
      <c r="P8" s="692"/>
      <c r="Q8" s="692"/>
      <c r="R8" s="692"/>
      <c r="S8" s="692"/>
      <c r="T8" s="1694"/>
      <c r="U8" s="1694"/>
      <c r="V8" s="1694"/>
      <c r="W8" s="1694"/>
      <c r="X8" s="1694"/>
      <c r="Y8" s="1694"/>
      <c r="Z8" s="1694"/>
      <c r="AA8" s="1694"/>
      <c r="AB8" s="1694"/>
      <c r="AC8" s="1694"/>
      <c r="AD8" s="1694"/>
      <c r="AE8" s="1694"/>
      <c r="AF8" s="1694"/>
      <c r="AG8" s="1694"/>
      <c r="AH8" s="1694"/>
      <c r="AI8" s="1694"/>
      <c r="AJ8" s="1694"/>
      <c r="AK8" s="1694"/>
      <c r="AL8" s="1694"/>
      <c r="AM8" s="1694"/>
      <c r="AO8" s="682"/>
      <c r="AP8" s="682"/>
      <c r="AQ8" s="682"/>
      <c r="AR8" s="682"/>
      <c r="AS8" s="682"/>
      <c r="AT8" s="682"/>
      <c r="AU8" s="682"/>
      <c r="AV8" s="682"/>
      <c r="AW8" s="682"/>
      <c r="AX8" s="682"/>
      <c r="AY8" s="682"/>
      <c r="AZ8" s="682"/>
      <c r="BA8" s="682"/>
      <c r="BB8" s="682"/>
      <c r="BC8" s="682"/>
      <c r="BD8" s="682"/>
      <c r="BE8" s="682"/>
      <c r="BF8" s="682"/>
      <c r="BG8" s="682"/>
      <c r="BH8" s="682"/>
      <c r="BI8" s="682"/>
      <c r="BJ8" s="682"/>
      <c r="BK8" s="682"/>
      <c r="BL8" s="682"/>
      <c r="BM8" s="682"/>
      <c r="BN8" s="682"/>
      <c r="BO8" s="682"/>
      <c r="BP8" s="682"/>
      <c r="BQ8" s="682"/>
      <c r="BR8" s="682"/>
      <c r="BS8" s="682"/>
      <c r="BT8" s="682"/>
      <c r="BU8" s="682"/>
      <c r="BV8" s="682"/>
      <c r="BW8" s="682"/>
      <c r="BX8" s="682"/>
      <c r="BY8" s="682"/>
      <c r="BZ8" s="682"/>
      <c r="CA8" s="682"/>
      <c r="CB8" s="682"/>
      <c r="CC8" s="682"/>
      <c r="CD8" s="682"/>
      <c r="CE8" s="682"/>
      <c r="CF8" s="682"/>
      <c r="CG8" s="682"/>
      <c r="CH8" s="682"/>
      <c r="CI8" s="682"/>
      <c r="CJ8" s="682"/>
      <c r="CK8" s="682"/>
      <c r="CL8" s="682"/>
      <c r="CM8" s="682"/>
      <c r="CN8" s="682"/>
      <c r="CO8" s="682"/>
      <c r="CP8" s="682"/>
      <c r="CQ8" s="682"/>
      <c r="CR8" s="682"/>
      <c r="CS8" s="682"/>
      <c r="CT8" s="682"/>
    </row>
    <row r="9" spans="1:98" ht="12.75">
      <c r="B9" s="691"/>
      <c r="C9" s="692"/>
      <c r="D9" s="692"/>
      <c r="E9" s="692"/>
      <c r="F9" s="692"/>
      <c r="G9" s="692"/>
      <c r="H9" s="692"/>
      <c r="I9" s="692"/>
      <c r="J9" s="692"/>
      <c r="K9" s="692"/>
      <c r="L9" s="692"/>
      <c r="M9" s="692"/>
      <c r="N9" s="692"/>
      <c r="O9" s="692"/>
      <c r="P9" s="692"/>
      <c r="Q9" s="692"/>
      <c r="R9" s="692"/>
      <c r="S9" s="692"/>
      <c r="T9" s="1694"/>
      <c r="U9" s="1694"/>
      <c r="V9" s="1694"/>
      <c r="W9" s="1694"/>
      <c r="X9" s="1694"/>
      <c r="Y9" s="1694"/>
      <c r="Z9" s="1694"/>
      <c r="AA9" s="1694"/>
      <c r="AB9" s="1694"/>
      <c r="AC9" s="1694"/>
      <c r="AD9" s="1694"/>
      <c r="AE9" s="1694"/>
      <c r="AF9" s="1694"/>
      <c r="AG9" s="1694"/>
      <c r="AH9" s="1694"/>
      <c r="AI9" s="1694"/>
      <c r="AJ9" s="1694"/>
      <c r="AK9" s="1694"/>
      <c r="AL9" s="1694"/>
      <c r="AM9" s="1694"/>
      <c r="AO9" s="682"/>
      <c r="AP9" s="682"/>
      <c r="AQ9" s="682"/>
      <c r="AR9" s="682"/>
      <c r="AS9" s="682"/>
      <c r="AT9" s="682"/>
      <c r="AU9" s="682"/>
      <c r="AV9" s="682"/>
      <c r="AW9" s="682"/>
      <c r="AX9" s="682"/>
      <c r="AY9" s="682"/>
      <c r="AZ9" s="682"/>
      <c r="BA9" s="682"/>
      <c r="BB9" s="682"/>
      <c r="BC9" s="682"/>
      <c r="BD9" s="682"/>
      <c r="BE9" s="682"/>
      <c r="BF9" s="682"/>
      <c r="BG9" s="682"/>
      <c r="BH9" s="682"/>
      <c r="BI9" s="682"/>
      <c r="BJ9" s="682"/>
      <c r="BK9" s="682"/>
      <c r="BL9" s="682"/>
      <c r="BM9" s="682"/>
      <c r="BN9" s="682"/>
      <c r="BO9" s="682"/>
      <c r="BP9" s="682"/>
      <c r="BQ9" s="682"/>
      <c r="BR9" s="682"/>
      <c r="BS9" s="682"/>
      <c r="BT9" s="682"/>
      <c r="BU9" s="682"/>
      <c r="BV9" s="682"/>
      <c r="BW9" s="682"/>
      <c r="BX9" s="682"/>
      <c r="BY9" s="682"/>
      <c r="BZ9" s="682"/>
      <c r="CA9" s="682"/>
      <c r="CB9" s="682"/>
      <c r="CC9" s="682"/>
      <c r="CD9" s="682"/>
      <c r="CE9" s="682"/>
      <c r="CF9" s="682"/>
      <c r="CG9" s="682"/>
      <c r="CH9" s="682"/>
      <c r="CI9" s="682"/>
      <c r="CJ9" s="682"/>
      <c r="CK9" s="682"/>
      <c r="CL9" s="682"/>
      <c r="CM9" s="682"/>
      <c r="CN9" s="682"/>
      <c r="CO9" s="682"/>
      <c r="CP9" s="682"/>
      <c r="CQ9" s="682"/>
      <c r="CR9" s="682"/>
      <c r="CS9" s="682"/>
      <c r="CT9" s="682"/>
    </row>
    <row r="10" spans="1:98" ht="41.45" customHeight="1">
      <c r="B10" s="693"/>
      <c r="C10" s="694"/>
      <c r="D10" s="694"/>
      <c r="E10" s="694"/>
      <c r="F10" s="694"/>
      <c r="G10" s="694"/>
      <c r="H10" s="694"/>
      <c r="I10" s="694"/>
      <c r="J10" s="694"/>
      <c r="K10" s="694"/>
      <c r="L10" s="694"/>
      <c r="M10" s="694"/>
      <c r="N10" s="694"/>
      <c r="O10" s="694"/>
      <c r="P10" s="694"/>
      <c r="Q10" s="694"/>
      <c r="R10" s="694"/>
      <c r="S10" s="694"/>
      <c r="T10" s="1694"/>
      <c r="U10" s="1694"/>
      <c r="V10" s="1694"/>
      <c r="W10" s="1694"/>
      <c r="X10" s="1694"/>
      <c r="Y10" s="1694"/>
      <c r="Z10" s="1694"/>
      <c r="AA10" s="1694"/>
      <c r="AB10" s="1694"/>
      <c r="AC10" s="1694"/>
      <c r="AD10" s="1694"/>
      <c r="AE10" s="1694"/>
      <c r="AF10" s="1694"/>
      <c r="AG10" s="1694"/>
      <c r="AH10" s="1694"/>
      <c r="AI10" s="1694"/>
      <c r="AJ10" s="1694"/>
      <c r="AK10" s="1694"/>
      <c r="AL10" s="1694"/>
      <c r="AM10" s="1694"/>
      <c r="AO10" s="682"/>
      <c r="AP10" s="682"/>
      <c r="AQ10" s="682"/>
      <c r="AR10" s="682"/>
      <c r="AS10" s="682"/>
      <c r="AT10" s="682"/>
      <c r="AU10" s="682"/>
      <c r="AV10" s="682"/>
      <c r="AW10" s="682"/>
      <c r="AX10" s="682"/>
      <c r="AY10" s="682"/>
      <c r="AZ10" s="682"/>
      <c r="BA10" s="682"/>
      <c r="BB10" s="682"/>
      <c r="BC10" s="682"/>
      <c r="BD10" s="682"/>
      <c r="BE10" s="682"/>
      <c r="BF10" s="682"/>
      <c r="BG10" s="682"/>
      <c r="BH10" s="682"/>
      <c r="BI10" s="682"/>
      <c r="BJ10" s="682"/>
      <c r="BK10" s="682"/>
      <c r="BL10" s="682"/>
      <c r="BM10" s="682"/>
      <c r="BN10" s="682"/>
      <c r="BO10" s="682"/>
      <c r="BP10" s="682"/>
      <c r="BQ10" s="682"/>
      <c r="BR10" s="682"/>
      <c r="BS10" s="682"/>
      <c r="BT10" s="682"/>
      <c r="BU10" s="682"/>
      <c r="BV10" s="682"/>
      <c r="BW10" s="682"/>
      <c r="BX10" s="682"/>
      <c r="BY10" s="682"/>
      <c r="BZ10" s="682"/>
      <c r="CA10" s="682"/>
      <c r="CB10" s="682"/>
      <c r="CC10" s="682"/>
      <c r="CD10" s="682"/>
      <c r="CE10" s="682"/>
      <c r="CF10" s="682"/>
      <c r="CG10" s="682"/>
      <c r="CH10" s="682"/>
      <c r="CI10" s="682"/>
      <c r="CJ10" s="682"/>
      <c r="CK10" s="682"/>
      <c r="CL10" s="682"/>
      <c r="CM10" s="682"/>
      <c r="CN10" s="682"/>
      <c r="CO10" s="682"/>
      <c r="CP10" s="682"/>
      <c r="CQ10" s="682"/>
      <c r="CR10" s="682"/>
      <c r="CS10" s="682"/>
      <c r="CT10" s="682"/>
    </row>
    <row r="11" spans="1:98" ht="12.75">
      <c r="B11" s="1627" t="s">
        <v>419</v>
      </c>
      <c r="C11" s="1628"/>
      <c r="D11" s="1628"/>
      <c r="E11" s="1628"/>
      <c r="F11" s="1628"/>
      <c r="G11" s="1628"/>
      <c r="H11" s="1628"/>
      <c r="I11" s="1628"/>
      <c r="J11" s="1628"/>
      <c r="K11" s="1628"/>
      <c r="L11" s="1628"/>
      <c r="M11" s="1628"/>
      <c r="N11" s="1628"/>
      <c r="O11" s="1628"/>
      <c r="P11" s="1628"/>
      <c r="Q11" s="1628"/>
      <c r="R11" s="1628"/>
      <c r="S11" s="1629"/>
      <c r="T11" s="1695">
        <f>IF(AND('Sources and Basis Breakdown'!E107&gt;0,Application!R183="No"),0,IF(AND('Sources and Basis Breakdown'!F107=0,Application!R183="Yes"),'Sources and Basis Breakdown'!E107,'Sources and Basis Breakdown'!F107))</f>
        <v>0</v>
      </c>
      <c r="U11" s="1696"/>
      <c r="V11" s="1696"/>
      <c r="W11" s="1696"/>
      <c r="X11" s="1696"/>
      <c r="Y11" s="1695">
        <f>IF(AND('Sources and Basis Breakdown'!E107&gt;0,Application!R183="No"),0,IF(AND('Sources and Basis Breakdown'!G107=0,Application!R183="Yes"),0,'Sources and Basis Breakdown'!G107))</f>
        <v>0</v>
      </c>
      <c r="Z11" s="1696"/>
      <c r="AA11" s="1696"/>
      <c r="AB11" s="1696"/>
      <c r="AC11" s="1696"/>
      <c r="AD11" s="1696">
        <f>IF(AND('Sources and Basis Breakdown'!E107&gt;0,Application!R183="No"),0,IF(AND('Sources and Basis Breakdown'!I107=0,Application!R183="Yes"),'Sources and Basis Breakdown'!H107,'Sources and Basis Breakdown'!I107))</f>
        <v>0</v>
      </c>
      <c r="AE11" s="1696"/>
      <c r="AF11" s="1696"/>
      <c r="AG11" s="1696"/>
      <c r="AH11" s="1696"/>
      <c r="AI11" s="1696">
        <f>IF(AND('Sources and Basis Breakdown'!E107&gt;0,Application!R183="No"),0,IF(AND('Sources and Basis Breakdown'!J107=0,Application!R183="Yes"),0,'Sources and Basis Breakdown'!J107))</f>
        <v>0</v>
      </c>
      <c r="AJ11" s="1696"/>
      <c r="AK11" s="1696"/>
      <c r="AL11" s="1696"/>
      <c r="AM11" s="1696"/>
      <c r="AO11" s="682"/>
      <c r="AP11" s="682"/>
      <c r="AQ11" s="682"/>
      <c r="AR11" s="682"/>
      <c r="AS11" s="682"/>
      <c r="AT11" s="682"/>
      <c r="AU11" s="682"/>
      <c r="AV11" s="682"/>
      <c r="AW11" s="682"/>
      <c r="AX11" s="682"/>
      <c r="AY11" s="682"/>
      <c r="AZ11" s="682"/>
      <c r="BA11" s="682"/>
      <c r="BB11" s="682"/>
      <c r="BC11" s="682"/>
      <c r="BD11" s="682"/>
      <c r="BE11" s="682"/>
      <c r="BF11" s="682"/>
      <c r="BG11" s="682"/>
      <c r="BH11" s="682"/>
      <c r="BI11" s="682"/>
      <c r="BJ11" s="682"/>
      <c r="BK11" s="682"/>
      <c r="BL11" s="682"/>
      <c r="BM11" s="682"/>
      <c r="BN11" s="682"/>
      <c r="BO11" s="682"/>
      <c r="BP11" s="682"/>
      <c r="BQ11" s="682"/>
      <c r="BR11" s="682"/>
      <c r="BS11" s="682"/>
      <c r="BT11" s="682"/>
      <c r="BU11" s="682"/>
      <c r="BV11" s="682"/>
      <c r="BW11" s="682"/>
      <c r="BX11" s="682"/>
      <c r="BY11" s="682"/>
      <c r="BZ11" s="682"/>
      <c r="CA11" s="682"/>
      <c r="CB11" s="682"/>
      <c r="CC11" s="682"/>
      <c r="CD11" s="682"/>
      <c r="CE11" s="682"/>
      <c r="CF11" s="682"/>
      <c r="CG11" s="682"/>
      <c r="CH11" s="682"/>
      <c r="CI11" s="682"/>
      <c r="CJ11" s="682"/>
      <c r="CK11" s="682"/>
      <c r="CL11" s="682"/>
      <c r="CM11" s="682"/>
      <c r="CN11" s="682"/>
      <c r="CO11" s="682"/>
      <c r="CP11" s="682"/>
      <c r="CQ11" s="682"/>
      <c r="CR11" s="682"/>
      <c r="CS11" s="682"/>
      <c r="CT11" s="682"/>
    </row>
    <row r="12" spans="1:98" ht="12.75">
      <c r="B12" s="1630" t="s">
        <v>572</v>
      </c>
      <c r="C12" s="1631"/>
      <c r="D12" s="1631"/>
      <c r="E12" s="1631"/>
      <c r="F12" s="1631"/>
      <c r="G12" s="1631"/>
      <c r="H12" s="1631"/>
      <c r="I12" s="1631"/>
      <c r="J12" s="1631"/>
      <c r="K12" s="1631"/>
      <c r="L12" s="1631"/>
      <c r="M12" s="1631"/>
      <c r="N12" s="1631"/>
      <c r="O12" s="1631"/>
      <c r="P12" s="1631"/>
      <c r="Q12" s="1631"/>
      <c r="R12" s="1631"/>
      <c r="S12" s="1632"/>
      <c r="T12" s="1699"/>
      <c r="U12" s="1700"/>
      <c r="V12" s="1700"/>
      <c r="W12" s="1700"/>
      <c r="X12" s="1701"/>
      <c r="Y12" s="1699"/>
      <c r="Z12" s="1700"/>
      <c r="AA12" s="1700"/>
      <c r="AB12" s="1700"/>
      <c r="AC12" s="1701"/>
      <c r="AD12" s="1699"/>
      <c r="AE12" s="1700"/>
      <c r="AF12" s="1700"/>
      <c r="AG12" s="1700"/>
      <c r="AH12" s="1701"/>
      <c r="AI12" s="1699"/>
      <c r="AJ12" s="1700"/>
      <c r="AK12" s="1700"/>
      <c r="AL12" s="1700"/>
      <c r="AM12" s="1701"/>
      <c r="AO12" s="682"/>
      <c r="AP12" s="682"/>
      <c r="AQ12" s="682"/>
      <c r="AR12" s="682"/>
      <c r="AS12" s="682"/>
      <c r="AT12" s="682"/>
      <c r="AU12" s="682"/>
      <c r="AV12" s="682"/>
      <c r="AW12" s="682"/>
      <c r="AX12" s="682"/>
      <c r="AY12" s="682"/>
      <c r="AZ12" s="682"/>
      <c r="BA12" s="682"/>
      <c r="BB12" s="682"/>
      <c r="BC12" s="682"/>
      <c r="BD12" s="682"/>
      <c r="BE12" s="682"/>
      <c r="BF12" s="682"/>
      <c r="BG12" s="682"/>
      <c r="BH12" s="682"/>
      <c r="BI12" s="682"/>
      <c r="BJ12" s="682"/>
      <c r="BK12" s="682"/>
      <c r="BL12" s="682"/>
      <c r="BM12" s="682"/>
      <c r="BN12" s="682"/>
      <c r="BO12" s="682"/>
      <c r="BP12" s="682"/>
      <c r="BQ12" s="682"/>
      <c r="BR12" s="682"/>
      <c r="BS12" s="682"/>
      <c r="BT12" s="682"/>
      <c r="BU12" s="682"/>
      <c r="BV12" s="682"/>
      <c r="BW12" s="682"/>
      <c r="BX12" s="682"/>
      <c r="BY12" s="682"/>
      <c r="BZ12" s="682"/>
      <c r="CA12" s="682"/>
      <c r="CB12" s="682"/>
      <c r="CC12" s="682"/>
      <c r="CD12" s="682"/>
      <c r="CE12" s="682"/>
      <c r="CF12" s="682"/>
      <c r="CG12" s="682"/>
      <c r="CH12" s="682"/>
      <c r="CI12" s="682"/>
      <c r="CJ12" s="682"/>
      <c r="CK12" s="682"/>
      <c r="CL12" s="682"/>
      <c r="CM12" s="682"/>
      <c r="CN12" s="682"/>
      <c r="CO12" s="682"/>
      <c r="CP12" s="682"/>
      <c r="CQ12" s="682"/>
      <c r="CR12" s="682"/>
      <c r="CS12" s="682"/>
      <c r="CT12" s="682"/>
    </row>
    <row r="13" spans="1:98" ht="12.75">
      <c r="B13" s="740"/>
      <c r="C13" s="1633" t="s">
        <v>573</v>
      </c>
      <c r="D13" s="1633"/>
      <c r="E13" s="1633"/>
      <c r="F13" s="1633"/>
      <c r="G13" s="1633"/>
      <c r="H13" s="1633"/>
      <c r="I13" s="1633"/>
      <c r="J13" s="1633"/>
      <c r="K13" s="1633"/>
      <c r="L13" s="1633"/>
      <c r="M13" s="1633"/>
      <c r="N13" s="1633"/>
      <c r="O13" s="1633"/>
      <c r="P13" s="1633"/>
      <c r="Q13" s="1633"/>
      <c r="R13" s="1633"/>
      <c r="S13" s="1634"/>
      <c r="T13" s="1702"/>
      <c r="U13" s="1703"/>
      <c r="V13" s="1703"/>
      <c r="W13" s="1703"/>
      <c r="X13" s="1703"/>
      <c r="Y13" s="1702"/>
      <c r="Z13" s="1703"/>
      <c r="AA13" s="1703"/>
      <c r="AB13" s="1703"/>
      <c r="AC13" s="1703"/>
      <c r="AD13" s="1703"/>
      <c r="AE13" s="1703"/>
      <c r="AF13" s="1703"/>
      <c r="AG13" s="1703"/>
      <c r="AH13" s="1703"/>
      <c r="AI13" s="1703"/>
      <c r="AJ13" s="1703"/>
      <c r="AK13" s="1703"/>
      <c r="AL13" s="1703"/>
      <c r="AM13" s="1703"/>
      <c r="AO13" s="682"/>
      <c r="AP13" s="682"/>
      <c r="AQ13" s="682"/>
      <c r="AR13" s="682"/>
      <c r="AS13" s="682"/>
      <c r="AT13" s="682"/>
      <c r="AU13" s="682"/>
      <c r="AV13" s="682"/>
      <c r="AW13" s="682"/>
      <c r="AX13" s="682"/>
      <c r="AY13" s="682"/>
      <c r="AZ13" s="682"/>
      <c r="BA13" s="682"/>
      <c r="BB13" s="682"/>
      <c r="BC13" s="682"/>
      <c r="BD13" s="682"/>
      <c r="BE13" s="682"/>
      <c r="BF13" s="682"/>
      <c r="BG13" s="682"/>
      <c r="BH13" s="682"/>
      <c r="BI13" s="682"/>
      <c r="BJ13" s="682"/>
      <c r="BK13" s="682"/>
      <c r="BL13" s="682"/>
      <c r="BM13" s="682"/>
      <c r="BN13" s="682"/>
      <c r="BO13" s="682"/>
      <c r="BP13" s="682"/>
      <c r="BQ13" s="682"/>
      <c r="BR13" s="682"/>
      <c r="BS13" s="682"/>
      <c r="BT13" s="682"/>
      <c r="BU13" s="682"/>
      <c r="BV13" s="682"/>
      <c r="BW13" s="682"/>
      <c r="BX13" s="682"/>
      <c r="BY13" s="682"/>
      <c r="BZ13" s="682"/>
      <c r="CA13" s="682"/>
      <c r="CB13" s="682"/>
      <c r="CC13" s="682"/>
      <c r="CD13" s="682"/>
      <c r="CE13" s="682"/>
      <c r="CF13" s="682"/>
      <c r="CG13" s="682"/>
      <c r="CH13" s="682"/>
      <c r="CI13" s="682"/>
      <c r="CJ13" s="682"/>
      <c r="CK13" s="682"/>
      <c r="CL13" s="682"/>
      <c r="CM13" s="682"/>
      <c r="CN13" s="682"/>
      <c r="CO13" s="682"/>
      <c r="CP13" s="682"/>
      <c r="CQ13" s="682"/>
      <c r="CR13" s="682"/>
      <c r="CS13" s="682"/>
      <c r="CT13" s="682"/>
    </row>
    <row r="14" spans="1:98" ht="12.75">
      <c r="B14" s="740"/>
      <c r="C14" s="1633" t="s">
        <v>574</v>
      </c>
      <c r="D14" s="1633"/>
      <c r="E14" s="1633"/>
      <c r="F14" s="1633"/>
      <c r="G14" s="1633"/>
      <c r="H14" s="1633"/>
      <c r="I14" s="1633"/>
      <c r="J14" s="1633"/>
      <c r="K14" s="1633"/>
      <c r="L14" s="1633"/>
      <c r="M14" s="1633"/>
      <c r="N14" s="1633"/>
      <c r="O14" s="1633"/>
      <c r="P14" s="1633"/>
      <c r="Q14" s="1633"/>
      <c r="R14" s="1633"/>
      <c r="S14" s="1634"/>
      <c r="T14" s="1697"/>
      <c r="U14" s="1698"/>
      <c r="V14" s="1698"/>
      <c r="W14" s="1698"/>
      <c r="X14" s="1698"/>
      <c r="Y14" s="1697"/>
      <c r="Z14" s="1698"/>
      <c r="AA14" s="1698"/>
      <c r="AB14" s="1698"/>
      <c r="AC14" s="1698"/>
      <c r="AD14" s="1698"/>
      <c r="AE14" s="1698"/>
      <c r="AF14" s="1698"/>
      <c r="AG14" s="1698"/>
      <c r="AH14" s="1698"/>
      <c r="AI14" s="1698"/>
      <c r="AJ14" s="1698"/>
      <c r="AK14" s="1698"/>
      <c r="AL14" s="1698"/>
      <c r="AM14" s="1698"/>
      <c r="AO14" s="682"/>
      <c r="AP14" s="682"/>
      <c r="AQ14" s="682"/>
      <c r="AR14" s="682"/>
      <c r="AS14" s="682"/>
      <c r="AT14" s="682"/>
      <c r="AU14" s="682"/>
      <c r="AV14" s="682"/>
      <c r="AW14" s="682"/>
      <c r="AX14" s="682"/>
      <c r="AY14" s="682"/>
      <c r="AZ14" s="682"/>
      <c r="BA14" s="682"/>
      <c r="BB14" s="682"/>
      <c r="BC14" s="682"/>
      <c r="BD14" s="682"/>
      <c r="BE14" s="682"/>
      <c r="BF14" s="682"/>
      <c r="BG14" s="682"/>
      <c r="BH14" s="682"/>
      <c r="BI14" s="682"/>
      <c r="BJ14" s="682"/>
      <c r="BK14" s="682"/>
      <c r="BL14" s="682"/>
      <c r="BM14" s="682"/>
      <c r="BN14" s="682"/>
      <c r="BO14" s="682"/>
      <c r="BP14" s="682"/>
      <c r="BQ14" s="682"/>
      <c r="BR14" s="682"/>
      <c r="BS14" s="682"/>
      <c r="BT14" s="682"/>
      <c r="BU14" s="682"/>
      <c r="BV14" s="682"/>
      <c r="BW14" s="682"/>
      <c r="BX14" s="682"/>
      <c r="BY14" s="682"/>
      <c r="BZ14" s="682"/>
      <c r="CA14" s="682"/>
      <c r="CB14" s="682"/>
      <c r="CC14" s="682"/>
      <c r="CD14" s="682"/>
      <c r="CE14" s="682"/>
      <c r="CF14" s="682"/>
      <c r="CG14" s="682"/>
      <c r="CH14" s="682"/>
      <c r="CI14" s="682"/>
      <c r="CJ14" s="682"/>
      <c r="CK14" s="682"/>
      <c r="CL14" s="682"/>
      <c r="CM14" s="682"/>
      <c r="CN14" s="682"/>
      <c r="CO14" s="682"/>
      <c r="CP14" s="682"/>
      <c r="CQ14" s="682"/>
      <c r="CR14" s="682"/>
      <c r="CS14" s="682"/>
      <c r="CT14" s="682"/>
    </row>
    <row r="15" spans="1:98" ht="12.75">
      <c r="B15" s="740"/>
      <c r="C15" s="1633" t="s">
        <v>575</v>
      </c>
      <c r="D15" s="1633"/>
      <c r="E15" s="1633"/>
      <c r="F15" s="1633"/>
      <c r="G15" s="1633"/>
      <c r="H15" s="1633"/>
      <c r="I15" s="1633"/>
      <c r="J15" s="1633"/>
      <c r="K15" s="1633"/>
      <c r="L15" s="1633"/>
      <c r="M15" s="1633"/>
      <c r="N15" s="1633"/>
      <c r="O15" s="1633"/>
      <c r="P15" s="1633"/>
      <c r="Q15" s="1633"/>
      <c r="R15" s="1633"/>
      <c r="S15" s="1634"/>
      <c r="T15" s="1697"/>
      <c r="U15" s="1698"/>
      <c r="V15" s="1698"/>
      <c r="W15" s="1698"/>
      <c r="X15" s="1698"/>
      <c r="Y15" s="1697"/>
      <c r="Z15" s="1698"/>
      <c r="AA15" s="1698"/>
      <c r="AB15" s="1698"/>
      <c r="AC15" s="1698"/>
      <c r="AD15" s="1698"/>
      <c r="AE15" s="1698"/>
      <c r="AF15" s="1698"/>
      <c r="AG15" s="1698"/>
      <c r="AH15" s="1698"/>
      <c r="AI15" s="1698"/>
      <c r="AJ15" s="1698"/>
      <c r="AK15" s="1698"/>
      <c r="AL15" s="1698"/>
      <c r="AM15" s="1698"/>
      <c r="AO15" s="682"/>
      <c r="AP15" s="682"/>
      <c r="AQ15" s="682"/>
      <c r="AR15" s="682"/>
      <c r="AS15" s="682"/>
      <c r="AT15" s="682"/>
      <c r="AU15" s="682"/>
      <c r="AV15" s="682"/>
      <c r="AW15" s="682"/>
      <c r="AX15" s="682"/>
      <c r="AY15" s="682"/>
      <c r="AZ15" s="682"/>
      <c r="BA15" s="682"/>
      <c r="BB15" s="682"/>
      <c r="BC15" s="682"/>
      <c r="BD15" s="682"/>
      <c r="BE15" s="682"/>
      <c r="BF15" s="682"/>
      <c r="BG15" s="682"/>
      <c r="BH15" s="682"/>
      <c r="BI15" s="682"/>
      <c r="BJ15" s="682"/>
      <c r="BK15" s="682"/>
      <c r="BL15" s="682"/>
      <c r="BM15" s="682"/>
      <c r="BN15" s="682"/>
      <c r="BO15" s="682"/>
      <c r="BP15" s="682"/>
      <c r="BQ15" s="682"/>
      <c r="BR15" s="682"/>
      <c r="BS15" s="682"/>
      <c r="BT15" s="682"/>
      <c r="BU15" s="682"/>
      <c r="BV15" s="682"/>
      <c r="BW15" s="682"/>
      <c r="BX15" s="682"/>
      <c r="BY15" s="682"/>
      <c r="BZ15" s="682"/>
      <c r="CA15" s="682"/>
      <c r="CB15" s="682"/>
      <c r="CC15" s="682"/>
      <c r="CD15" s="682"/>
      <c r="CE15" s="682"/>
      <c r="CF15" s="682"/>
      <c r="CG15" s="682"/>
      <c r="CH15" s="682"/>
      <c r="CI15" s="682"/>
      <c r="CJ15" s="682"/>
      <c r="CK15" s="682"/>
      <c r="CL15" s="682"/>
      <c r="CM15" s="682"/>
      <c r="CN15" s="682"/>
      <c r="CO15" s="682"/>
      <c r="CP15" s="682"/>
      <c r="CQ15" s="682"/>
      <c r="CR15" s="682"/>
      <c r="CS15" s="682"/>
      <c r="CT15" s="682"/>
    </row>
    <row r="16" spans="1:98" ht="12.75">
      <c r="B16" s="740"/>
      <c r="C16" s="1633" t="s">
        <v>920</v>
      </c>
      <c r="D16" s="1633"/>
      <c r="E16" s="1633"/>
      <c r="F16" s="1633"/>
      <c r="G16" s="1633"/>
      <c r="H16" s="1633"/>
      <c r="I16" s="1633"/>
      <c r="J16" s="1633"/>
      <c r="K16" s="1633"/>
      <c r="L16" s="1633"/>
      <c r="M16" s="1633"/>
      <c r="N16" s="1633"/>
      <c r="O16" s="1633"/>
      <c r="P16" s="1633"/>
      <c r="Q16" s="1633"/>
      <c r="R16" s="1633"/>
      <c r="S16" s="1634"/>
      <c r="T16" s="1697"/>
      <c r="U16" s="1698"/>
      <c r="V16" s="1698"/>
      <c r="W16" s="1698"/>
      <c r="X16" s="1698"/>
      <c r="Y16" s="1697"/>
      <c r="Z16" s="1698"/>
      <c r="AA16" s="1698"/>
      <c r="AB16" s="1698"/>
      <c r="AC16" s="1698"/>
      <c r="AD16" s="1698"/>
      <c r="AE16" s="1698"/>
      <c r="AF16" s="1698"/>
      <c r="AG16" s="1698"/>
      <c r="AH16" s="1698"/>
      <c r="AI16" s="1698"/>
      <c r="AJ16" s="1698"/>
      <c r="AK16" s="1698"/>
      <c r="AL16" s="1698"/>
      <c r="AM16" s="1698"/>
      <c r="AO16" s="682"/>
      <c r="AP16" s="682"/>
      <c r="AQ16" s="682"/>
      <c r="AR16" s="682"/>
      <c r="AS16" s="682"/>
      <c r="AT16" s="682"/>
      <c r="AU16" s="682"/>
      <c r="AV16" s="682"/>
      <c r="AW16" s="682"/>
      <c r="AX16" s="682"/>
      <c r="AY16" s="682"/>
      <c r="AZ16" s="682"/>
      <c r="BA16" s="682"/>
      <c r="BB16" s="682"/>
      <c r="BC16" s="682"/>
      <c r="BD16" s="682"/>
      <c r="BE16" s="682"/>
      <c r="BF16" s="682"/>
      <c r="BG16" s="682"/>
      <c r="BH16" s="682"/>
      <c r="BI16" s="682"/>
      <c r="BJ16" s="682"/>
      <c r="BK16" s="682"/>
      <c r="BL16" s="682"/>
      <c r="BM16" s="682"/>
      <c r="BN16" s="682"/>
      <c r="BO16" s="682"/>
      <c r="BP16" s="682"/>
      <c r="BQ16" s="682"/>
      <c r="BR16" s="682"/>
      <c r="BS16" s="682"/>
      <c r="BT16" s="682"/>
      <c r="BU16" s="682"/>
      <c r="BV16" s="682"/>
      <c r="BW16" s="682"/>
      <c r="BX16" s="682"/>
      <c r="BY16" s="682"/>
      <c r="BZ16" s="682"/>
      <c r="CA16" s="682"/>
      <c r="CB16" s="682"/>
      <c r="CC16" s="682"/>
      <c r="CD16" s="682"/>
      <c r="CE16" s="682"/>
      <c r="CF16" s="682"/>
      <c r="CG16" s="682"/>
      <c r="CH16" s="682"/>
      <c r="CI16" s="682"/>
      <c r="CJ16" s="682"/>
      <c r="CK16" s="682"/>
      <c r="CL16" s="682"/>
      <c r="CM16" s="682"/>
      <c r="CN16" s="682"/>
      <c r="CO16" s="682"/>
      <c r="CP16" s="682"/>
      <c r="CQ16" s="682"/>
      <c r="CR16" s="682"/>
      <c r="CS16" s="682"/>
      <c r="CT16" s="682"/>
    </row>
    <row r="17" spans="1:98" ht="12.75">
      <c r="B17" s="740"/>
      <c r="C17" s="1633" t="s">
        <v>576</v>
      </c>
      <c r="D17" s="1633"/>
      <c r="E17" s="1633"/>
      <c r="F17" s="1633"/>
      <c r="G17" s="1633"/>
      <c r="H17" s="1633"/>
      <c r="I17" s="1633"/>
      <c r="J17" s="1633"/>
      <c r="K17" s="1633"/>
      <c r="L17" s="1633"/>
      <c r="M17" s="1633"/>
      <c r="N17" s="1633"/>
      <c r="O17" s="1633"/>
      <c r="P17" s="1633"/>
      <c r="Q17" s="1633"/>
      <c r="R17" s="1633"/>
      <c r="S17" s="1634"/>
      <c r="T17" s="1697"/>
      <c r="U17" s="1698"/>
      <c r="V17" s="1698"/>
      <c r="W17" s="1698"/>
      <c r="X17" s="1698"/>
      <c r="Y17" s="1697"/>
      <c r="Z17" s="1698"/>
      <c r="AA17" s="1698"/>
      <c r="AB17" s="1698"/>
      <c r="AC17" s="1698"/>
      <c r="AD17" s="1698"/>
      <c r="AE17" s="1698"/>
      <c r="AF17" s="1698"/>
      <c r="AG17" s="1698"/>
      <c r="AH17" s="1698"/>
      <c r="AI17" s="1698"/>
      <c r="AJ17" s="1698"/>
      <c r="AK17" s="1698"/>
      <c r="AL17" s="1698"/>
      <c r="AM17" s="1698"/>
      <c r="AO17" s="682"/>
      <c r="AP17" s="682"/>
      <c r="AQ17" s="682"/>
      <c r="AR17" s="682"/>
      <c r="AS17" s="682"/>
      <c r="AT17" s="682"/>
      <c r="AU17" s="682"/>
      <c r="AV17" s="682"/>
      <c r="AW17" s="682"/>
      <c r="AX17" s="682"/>
      <c r="AY17" s="682"/>
      <c r="AZ17" s="682"/>
      <c r="BA17" s="682"/>
      <c r="BB17" s="682"/>
      <c r="BC17" s="682"/>
      <c r="BD17" s="682"/>
      <c r="BE17" s="682"/>
      <c r="BF17" s="682"/>
      <c r="BG17" s="682"/>
      <c r="BH17" s="682"/>
      <c r="BI17" s="682"/>
      <c r="BJ17" s="682"/>
      <c r="BK17" s="682"/>
      <c r="BL17" s="682"/>
      <c r="BM17" s="682"/>
      <c r="BN17" s="682"/>
      <c r="BO17" s="682"/>
      <c r="BP17" s="682"/>
      <c r="BQ17" s="682"/>
      <c r="BR17" s="682"/>
      <c r="BS17" s="682"/>
      <c r="BT17" s="682"/>
      <c r="BU17" s="682"/>
      <c r="BV17" s="682"/>
      <c r="BW17" s="682"/>
      <c r="BX17" s="682"/>
      <c r="BY17" s="682"/>
      <c r="BZ17" s="682"/>
      <c r="CA17" s="682"/>
      <c r="CB17" s="682"/>
      <c r="CC17" s="682"/>
      <c r="CD17" s="682"/>
      <c r="CE17" s="682"/>
      <c r="CF17" s="682"/>
      <c r="CG17" s="682"/>
      <c r="CH17" s="682"/>
      <c r="CI17" s="682"/>
      <c r="CJ17" s="682"/>
      <c r="CK17" s="682"/>
      <c r="CL17" s="682"/>
      <c r="CM17" s="682"/>
      <c r="CN17" s="682"/>
      <c r="CO17" s="682"/>
      <c r="CP17" s="682"/>
      <c r="CQ17" s="682"/>
      <c r="CR17" s="682"/>
      <c r="CS17" s="682"/>
      <c r="CT17" s="682"/>
    </row>
    <row r="18" spans="1:98" ht="12.75">
      <c r="B18" s="742"/>
      <c r="C18" s="1633" t="s">
        <v>1250</v>
      </c>
      <c r="D18" s="1633"/>
      <c r="E18" s="1633"/>
      <c r="F18" s="1633"/>
      <c r="G18" s="1633"/>
      <c r="H18" s="1633"/>
      <c r="I18" s="1633"/>
      <c r="J18" s="1633"/>
      <c r="K18" s="1633"/>
      <c r="L18" s="1633"/>
      <c r="M18" s="1633"/>
      <c r="N18" s="1633"/>
      <c r="O18" s="1633"/>
      <c r="P18" s="1633"/>
      <c r="Q18" s="1633"/>
      <c r="R18" s="1633"/>
      <c r="S18" s="1634"/>
      <c r="T18" s="1697"/>
      <c r="U18" s="1698"/>
      <c r="V18" s="1698"/>
      <c r="W18" s="1698"/>
      <c r="X18" s="1698"/>
      <c r="Y18" s="1697"/>
      <c r="Z18" s="1698"/>
      <c r="AA18" s="1698"/>
      <c r="AB18" s="1698"/>
      <c r="AC18" s="1698"/>
      <c r="AD18" s="1698"/>
      <c r="AE18" s="1698"/>
      <c r="AF18" s="1698"/>
      <c r="AG18" s="1698"/>
      <c r="AH18" s="1698"/>
      <c r="AI18" s="1698"/>
      <c r="AJ18" s="1698"/>
      <c r="AK18" s="1698"/>
      <c r="AL18" s="1698"/>
      <c r="AM18" s="1698"/>
      <c r="AO18" s="682"/>
      <c r="AP18" s="682"/>
      <c r="AQ18" s="682"/>
      <c r="AR18" s="682"/>
      <c r="AS18" s="682"/>
      <c r="AT18" s="682"/>
      <c r="AU18" s="682"/>
      <c r="AV18" s="682"/>
      <c r="AW18" s="682"/>
      <c r="AX18" s="682"/>
      <c r="AY18" s="682"/>
      <c r="AZ18" s="682"/>
      <c r="BA18" s="682"/>
      <c r="BB18" s="682"/>
      <c r="BC18" s="682"/>
      <c r="BD18" s="682"/>
      <c r="BE18" s="682"/>
      <c r="BF18" s="682"/>
      <c r="BG18" s="682"/>
      <c r="BH18" s="682"/>
      <c r="BI18" s="682"/>
      <c r="BJ18" s="682"/>
      <c r="BK18" s="682"/>
      <c r="BL18" s="682"/>
      <c r="BM18" s="682"/>
      <c r="BN18" s="682"/>
      <c r="BO18" s="682"/>
      <c r="BP18" s="682"/>
      <c r="BQ18" s="682"/>
      <c r="BR18" s="682"/>
      <c r="BS18" s="682"/>
      <c r="BT18" s="682"/>
      <c r="BU18" s="682"/>
      <c r="BV18" s="682"/>
      <c r="BW18" s="682"/>
      <c r="BX18" s="682"/>
      <c r="BY18" s="682"/>
      <c r="BZ18" s="682"/>
      <c r="CA18" s="682"/>
      <c r="CB18" s="682"/>
      <c r="CC18" s="682"/>
      <c r="CD18" s="682"/>
      <c r="CE18" s="682"/>
      <c r="CF18" s="682"/>
      <c r="CG18" s="682"/>
      <c r="CH18" s="682"/>
      <c r="CI18" s="682"/>
      <c r="CJ18" s="682"/>
      <c r="CK18" s="682"/>
      <c r="CL18" s="682"/>
      <c r="CM18" s="682"/>
      <c r="CN18" s="682"/>
      <c r="CO18" s="682"/>
      <c r="CP18" s="682"/>
      <c r="CQ18" s="682"/>
      <c r="CR18" s="682"/>
      <c r="CS18" s="682"/>
      <c r="CT18" s="682"/>
    </row>
    <row r="19" spans="1:98" ht="12.75">
      <c r="B19" s="741"/>
      <c r="C19" s="1646" t="s">
        <v>1110</v>
      </c>
      <c r="D19" s="1646"/>
      <c r="E19" s="1646"/>
      <c r="F19" s="1646"/>
      <c r="G19" s="1646"/>
      <c r="H19" s="1646"/>
      <c r="I19" s="1646"/>
      <c r="J19" s="1646"/>
      <c r="K19" s="1646"/>
      <c r="L19" s="1646"/>
      <c r="M19" s="1646"/>
      <c r="N19" s="1646"/>
      <c r="O19" s="1646"/>
      <c r="P19" s="1646"/>
      <c r="Q19" s="1646"/>
      <c r="R19" s="1646"/>
      <c r="S19" s="1647"/>
      <c r="T19" s="1697"/>
      <c r="U19" s="1698"/>
      <c r="V19" s="1698"/>
      <c r="W19" s="1698"/>
      <c r="X19" s="1698"/>
      <c r="Y19" s="1697"/>
      <c r="Z19" s="1698"/>
      <c r="AA19" s="1698"/>
      <c r="AB19" s="1698"/>
      <c r="AC19" s="1698"/>
      <c r="AD19" s="1698"/>
      <c r="AE19" s="1698"/>
      <c r="AF19" s="1698"/>
      <c r="AG19" s="1698"/>
      <c r="AH19" s="1698"/>
      <c r="AI19" s="1698"/>
      <c r="AJ19" s="1698"/>
      <c r="AK19" s="1698"/>
      <c r="AL19" s="1698"/>
      <c r="AM19" s="1698"/>
      <c r="AO19" s="682"/>
      <c r="AP19" s="682"/>
      <c r="AQ19" s="682"/>
      <c r="AR19" s="682"/>
      <c r="AS19" s="682"/>
      <c r="AT19" s="682"/>
      <c r="AU19" s="682"/>
      <c r="AV19" s="682"/>
      <c r="AW19" s="682"/>
      <c r="AX19" s="682"/>
      <c r="AY19" s="682"/>
      <c r="AZ19" s="682"/>
      <c r="BA19" s="682"/>
      <c r="BB19" s="682"/>
      <c r="BC19" s="682"/>
      <c r="BD19" s="682"/>
      <c r="BE19" s="682"/>
      <c r="BF19" s="682"/>
      <c r="BG19" s="682"/>
      <c r="BH19" s="682"/>
      <c r="BI19" s="682"/>
      <c r="BJ19" s="682"/>
      <c r="BK19" s="682"/>
      <c r="BL19" s="682"/>
      <c r="BM19" s="682"/>
      <c r="BN19" s="682"/>
      <c r="BO19" s="682"/>
      <c r="BP19" s="682"/>
      <c r="BQ19" s="682"/>
      <c r="BR19" s="682"/>
      <c r="BS19" s="682"/>
      <c r="BT19" s="682"/>
      <c r="BU19" s="682"/>
      <c r="BV19" s="682"/>
      <c r="BW19" s="682"/>
      <c r="BX19" s="682"/>
      <c r="BY19" s="682"/>
      <c r="BZ19" s="682"/>
      <c r="CA19" s="682"/>
      <c r="CB19" s="682"/>
      <c r="CC19" s="682"/>
      <c r="CD19" s="682"/>
      <c r="CE19" s="682"/>
      <c r="CF19" s="682"/>
      <c r="CG19" s="682"/>
      <c r="CH19" s="682"/>
      <c r="CI19" s="682"/>
      <c r="CJ19" s="682"/>
      <c r="CK19" s="682"/>
      <c r="CL19" s="682"/>
      <c r="CM19" s="682"/>
      <c r="CN19" s="682"/>
      <c r="CO19" s="682"/>
      <c r="CP19" s="682"/>
      <c r="CQ19" s="682"/>
      <c r="CR19" s="682"/>
      <c r="CS19" s="682"/>
      <c r="CT19" s="682"/>
    </row>
    <row r="20" spans="1:98" ht="12.75">
      <c r="B20" s="1627" t="s">
        <v>577</v>
      </c>
      <c r="C20" s="1628"/>
      <c r="D20" s="1628"/>
      <c r="E20" s="1628"/>
      <c r="F20" s="1628"/>
      <c r="G20" s="1628"/>
      <c r="H20" s="1628"/>
      <c r="I20" s="1628"/>
      <c r="J20" s="1628"/>
      <c r="K20" s="1628"/>
      <c r="L20" s="1628"/>
      <c r="M20" s="1628"/>
      <c r="N20" s="1628"/>
      <c r="O20" s="1628"/>
      <c r="P20" s="1628"/>
      <c r="Q20" s="1628"/>
      <c r="R20" s="1628"/>
      <c r="S20" s="1629"/>
      <c r="T20" s="1688">
        <f>SUM(T13:X19)</f>
        <v>0</v>
      </c>
      <c r="U20" s="1689"/>
      <c r="V20" s="1689"/>
      <c r="W20" s="1689"/>
      <c r="X20" s="1689"/>
      <c r="Y20" s="1688">
        <f>SUM(Y13:AC19)</f>
        <v>0</v>
      </c>
      <c r="Z20" s="1689"/>
      <c r="AA20" s="1689"/>
      <c r="AB20" s="1689"/>
      <c r="AC20" s="1689"/>
      <c r="AD20" s="1689">
        <f>SUM(AD13:AH19)</f>
        <v>0</v>
      </c>
      <c r="AE20" s="1689"/>
      <c r="AF20" s="1689"/>
      <c r="AG20" s="1689"/>
      <c r="AH20" s="1689"/>
      <c r="AI20" s="1689">
        <f>SUM(AI13:AM19)</f>
        <v>0</v>
      </c>
      <c r="AJ20" s="1689"/>
      <c r="AK20" s="1689"/>
      <c r="AL20" s="1689"/>
      <c r="AM20" s="1689"/>
      <c r="AO20" s="682"/>
      <c r="AP20" s="682"/>
      <c r="AQ20" s="682"/>
      <c r="AR20" s="682"/>
      <c r="AS20" s="682"/>
      <c r="AT20" s="682"/>
      <c r="AU20" s="682"/>
      <c r="AV20" s="682"/>
      <c r="AW20" s="682"/>
      <c r="AX20" s="682"/>
      <c r="AY20" s="682"/>
      <c r="AZ20" s="682"/>
      <c r="BA20" s="682"/>
      <c r="BB20" s="682"/>
      <c r="BC20" s="682"/>
      <c r="BD20" s="682"/>
      <c r="BE20" s="682"/>
      <c r="BF20" s="682"/>
      <c r="BG20" s="682"/>
      <c r="BH20" s="682"/>
      <c r="BI20" s="682"/>
      <c r="BJ20" s="682"/>
      <c r="BK20" s="682"/>
      <c r="BL20" s="682"/>
      <c r="BM20" s="682"/>
      <c r="BN20" s="682"/>
      <c r="BO20" s="682"/>
      <c r="BP20" s="682"/>
      <c r="BQ20" s="682"/>
      <c r="BR20" s="682"/>
      <c r="BS20" s="682"/>
      <c r="BT20" s="682"/>
      <c r="BU20" s="682"/>
      <c r="BV20" s="682"/>
      <c r="BW20" s="682"/>
      <c r="BX20" s="682"/>
      <c r="BY20" s="682"/>
      <c r="BZ20" s="682"/>
      <c r="CA20" s="682"/>
      <c r="CB20" s="682"/>
      <c r="CC20" s="682"/>
      <c r="CD20" s="682"/>
      <c r="CE20" s="682"/>
      <c r="CF20" s="682"/>
      <c r="CG20" s="682"/>
      <c r="CH20" s="682"/>
      <c r="CI20" s="682"/>
      <c r="CJ20" s="682"/>
      <c r="CK20" s="682"/>
      <c r="CL20" s="682"/>
      <c r="CM20" s="682"/>
      <c r="CN20" s="682"/>
      <c r="CO20" s="682"/>
      <c r="CP20" s="682"/>
      <c r="CQ20" s="682"/>
      <c r="CR20" s="682"/>
      <c r="CS20" s="682"/>
      <c r="CT20" s="682"/>
    </row>
    <row r="21" spans="1:98" ht="12.75">
      <c r="B21" s="1627" t="s">
        <v>578</v>
      </c>
      <c r="C21" s="1628"/>
      <c r="D21" s="1628"/>
      <c r="E21" s="1628"/>
      <c r="F21" s="1628"/>
      <c r="G21" s="1628"/>
      <c r="H21" s="1628"/>
      <c r="I21" s="1628"/>
      <c r="J21" s="1628"/>
      <c r="K21" s="1628"/>
      <c r="L21" s="1628"/>
      <c r="M21" s="1628"/>
      <c r="N21" s="1628"/>
      <c r="O21" s="1628"/>
      <c r="P21" s="1628"/>
      <c r="Q21" s="1628"/>
      <c r="R21" s="1628"/>
      <c r="S21" s="1629"/>
      <c r="T21" s="1697"/>
      <c r="U21" s="1698"/>
      <c r="V21" s="1698"/>
      <c r="W21" s="1698"/>
      <c r="X21" s="1698"/>
      <c r="Y21" s="1697"/>
      <c r="Z21" s="1698"/>
      <c r="AA21" s="1698"/>
      <c r="AB21" s="1698"/>
      <c r="AC21" s="1698"/>
      <c r="AD21" s="1698"/>
      <c r="AE21" s="1698"/>
      <c r="AF21" s="1698"/>
      <c r="AG21" s="1698"/>
      <c r="AH21" s="1698"/>
      <c r="AI21" s="1698"/>
      <c r="AJ21" s="1698"/>
      <c r="AK21" s="1698"/>
      <c r="AL21" s="1698"/>
      <c r="AM21" s="1698"/>
      <c r="AO21" s="682"/>
      <c r="AP21" s="682"/>
      <c r="AQ21" s="682"/>
      <c r="AR21" s="682"/>
      <c r="AS21" s="682"/>
      <c r="AT21" s="682"/>
      <c r="AU21" s="682"/>
      <c r="AV21" s="682"/>
      <c r="AW21" s="682"/>
      <c r="AX21" s="682"/>
      <c r="AY21" s="682"/>
      <c r="AZ21" s="682"/>
      <c r="BA21" s="682"/>
      <c r="BB21" s="682"/>
      <c r="BC21" s="682"/>
      <c r="BD21" s="682"/>
      <c r="BE21" s="682"/>
      <c r="BF21" s="682"/>
      <c r="BG21" s="682"/>
      <c r="BH21" s="682"/>
      <c r="BI21" s="682"/>
      <c r="BJ21" s="682"/>
      <c r="BK21" s="682"/>
      <c r="BL21" s="682"/>
      <c r="BM21" s="682"/>
      <c r="BN21" s="682"/>
      <c r="BO21" s="682"/>
      <c r="BP21" s="682"/>
      <c r="BQ21" s="682"/>
      <c r="BR21" s="682"/>
      <c r="BS21" s="682"/>
      <c r="BT21" s="682"/>
      <c r="BU21" s="682"/>
      <c r="BV21" s="682"/>
      <c r="BW21" s="682"/>
      <c r="BX21" s="682"/>
      <c r="BY21" s="682"/>
      <c r="BZ21" s="682"/>
      <c r="CA21" s="682"/>
      <c r="CB21" s="682"/>
      <c r="CC21" s="682"/>
      <c r="CD21" s="682"/>
      <c r="CE21" s="682"/>
      <c r="CF21" s="682"/>
      <c r="CG21" s="682"/>
      <c r="CH21" s="682"/>
      <c r="CI21" s="682"/>
      <c r="CJ21" s="682"/>
      <c r="CK21" s="682"/>
      <c r="CL21" s="682"/>
      <c r="CM21" s="682"/>
      <c r="CN21" s="682"/>
      <c r="CO21" s="682"/>
      <c r="CP21" s="682"/>
      <c r="CQ21" s="682"/>
      <c r="CR21" s="682"/>
      <c r="CS21" s="682"/>
      <c r="CT21" s="682"/>
    </row>
    <row r="22" spans="1:98" ht="12.75">
      <c r="B22" s="1627" t="s">
        <v>579</v>
      </c>
      <c r="C22" s="1628"/>
      <c r="D22" s="1628"/>
      <c r="E22" s="1628"/>
      <c r="F22" s="1628"/>
      <c r="G22" s="1628"/>
      <c r="H22" s="1628"/>
      <c r="I22" s="1628"/>
      <c r="J22" s="1628"/>
      <c r="K22" s="1628"/>
      <c r="L22" s="1628"/>
      <c r="M22" s="1628"/>
      <c r="N22" s="1628"/>
      <c r="O22" s="1628"/>
      <c r="P22" s="1628"/>
      <c r="Q22" s="1628"/>
      <c r="R22" s="1628"/>
      <c r="S22" s="1629"/>
      <c r="T22" s="1686">
        <f>(T20+T21)*-1</f>
        <v>0</v>
      </c>
      <c r="U22" s="1687"/>
      <c r="V22" s="1687"/>
      <c r="W22" s="1687"/>
      <c r="X22" s="1687"/>
      <c r="Y22" s="1686">
        <f>(Y20+Y21)*-1</f>
        <v>0</v>
      </c>
      <c r="Z22" s="1687"/>
      <c r="AA22" s="1687"/>
      <c r="AB22" s="1687"/>
      <c r="AC22" s="1687"/>
      <c r="AD22" s="1686">
        <f>(AD20+AD21)*-1</f>
        <v>0</v>
      </c>
      <c r="AE22" s="1687"/>
      <c r="AF22" s="1687"/>
      <c r="AG22" s="1687"/>
      <c r="AH22" s="1687"/>
      <c r="AI22" s="1686">
        <f>(AI20+AI21)*-1</f>
        <v>0</v>
      </c>
      <c r="AJ22" s="1687"/>
      <c r="AK22" s="1687"/>
      <c r="AL22" s="1687"/>
      <c r="AM22" s="1687"/>
      <c r="AO22" s="682"/>
      <c r="AP22" s="682"/>
      <c r="AQ22" s="682"/>
      <c r="AR22" s="682"/>
      <c r="AS22" s="682"/>
      <c r="AT22" s="682"/>
      <c r="AU22" s="682"/>
      <c r="AV22" s="682"/>
      <c r="AW22" s="682"/>
      <c r="AX22" s="682"/>
      <c r="AY22" s="682"/>
      <c r="AZ22" s="682"/>
      <c r="BA22" s="682"/>
      <c r="BB22" s="682"/>
      <c r="BC22" s="682"/>
      <c r="BD22" s="682"/>
      <c r="BE22" s="682"/>
      <c r="BF22" s="682"/>
      <c r="BG22" s="682"/>
      <c r="BH22" s="682"/>
      <c r="BI22" s="682"/>
      <c r="BJ22" s="682"/>
      <c r="BK22" s="682"/>
      <c r="BL22" s="682"/>
      <c r="BM22" s="682"/>
      <c r="BN22" s="682"/>
      <c r="BO22" s="682"/>
      <c r="BP22" s="682"/>
      <c r="BQ22" s="682"/>
      <c r="BR22" s="682"/>
      <c r="BS22" s="682"/>
      <c r="BT22" s="682"/>
      <c r="BU22" s="682"/>
      <c r="BV22" s="682"/>
      <c r="BW22" s="682"/>
      <c r="BX22" s="682"/>
      <c r="BY22" s="682"/>
      <c r="BZ22" s="682"/>
      <c r="CA22" s="682"/>
      <c r="CB22" s="682"/>
      <c r="CC22" s="682"/>
      <c r="CD22" s="682"/>
      <c r="CE22" s="682"/>
      <c r="CF22" s="682"/>
      <c r="CG22" s="682"/>
      <c r="CH22" s="682"/>
      <c r="CI22" s="682"/>
      <c r="CJ22" s="682"/>
      <c r="CK22" s="682"/>
      <c r="CL22" s="682"/>
      <c r="CM22" s="682"/>
      <c r="CN22" s="682"/>
      <c r="CO22" s="682"/>
      <c r="CP22" s="682"/>
      <c r="CQ22" s="682"/>
      <c r="CR22" s="682"/>
      <c r="CS22" s="682"/>
      <c r="CT22" s="682"/>
    </row>
    <row r="23" spans="1:98" ht="12.75">
      <c r="A23" s="684"/>
      <c r="B23" s="1681" t="s">
        <v>580</v>
      </c>
      <c r="C23" s="1682"/>
      <c r="D23" s="1682"/>
      <c r="E23" s="1682"/>
      <c r="F23" s="1682"/>
      <c r="G23" s="1682"/>
      <c r="H23" s="1682"/>
      <c r="I23" s="1682"/>
      <c r="J23" s="1682"/>
      <c r="K23" s="1682"/>
      <c r="L23" s="1682"/>
      <c r="M23" s="1682"/>
      <c r="N23" s="1682"/>
      <c r="O23" s="1682"/>
      <c r="P23" s="1682"/>
      <c r="Q23" s="1682"/>
      <c r="R23" s="1682"/>
      <c r="S23" s="1683"/>
      <c r="T23" s="1688">
        <f>T11+T22</f>
        <v>0</v>
      </c>
      <c r="U23" s="1689"/>
      <c r="V23" s="1689"/>
      <c r="W23" s="1689"/>
      <c r="X23" s="1689"/>
      <c r="Y23" s="1688">
        <f>Y11+Y22</f>
        <v>0</v>
      </c>
      <c r="Z23" s="1689"/>
      <c r="AA23" s="1689"/>
      <c r="AB23" s="1689"/>
      <c r="AC23" s="1689"/>
      <c r="AD23" s="1688">
        <f>AD11+AD22</f>
        <v>0</v>
      </c>
      <c r="AE23" s="1689"/>
      <c r="AF23" s="1689"/>
      <c r="AG23" s="1689"/>
      <c r="AH23" s="1689"/>
      <c r="AI23" s="1688">
        <f>AI11+AI22</f>
        <v>0</v>
      </c>
      <c r="AJ23" s="1689"/>
      <c r="AK23" s="1689"/>
      <c r="AL23" s="1689"/>
      <c r="AM23" s="1689"/>
      <c r="AO23" s="682"/>
      <c r="AP23" s="682"/>
      <c r="AQ23" s="682"/>
      <c r="AR23" s="682"/>
      <c r="AS23" s="682"/>
      <c r="AT23" s="682"/>
      <c r="AU23" s="682"/>
      <c r="AV23" s="682"/>
      <c r="AW23" s="682"/>
      <c r="AX23" s="682"/>
      <c r="AY23" s="682"/>
      <c r="AZ23" s="682"/>
      <c r="BA23" s="682"/>
      <c r="BB23" s="682"/>
      <c r="BC23" s="682"/>
      <c r="BD23" s="682"/>
      <c r="BE23" s="682"/>
      <c r="BF23" s="682"/>
      <c r="BG23" s="682"/>
      <c r="BH23" s="682"/>
      <c r="BI23" s="682"/>
      <c r="BJ23" s="682"/>
      <c r="BK23" s="682"/>
      <c r="BL23" s="682"/>
      <c r="BM23" s="682"/>
      <c r="BN23" s="682"/>
      <c r="BO23" s="682"/>
      <c r="BP23" s="682"/>
      <c r="BQ23" s="682"/>
      <c r="BR23" s="682"/>
      <c r="BS23" s="682"/>
      <c r="BT23" s="682"/>
      <c r="BU23" s="682"/>
      <c r="BV23" s="682"/>
      <c r="BW23" s="682"/>
      <c r="BX23" s="682"/>
      <c r="BY23" s="682"/>
      <c r="BZ23" s="682"/>
      <c r="CA23" s="682"/>
      <c r="CB23" s="682"/>
      <c r="CC23" s="682"/>
      <c r="CD23" s="682"/>
      <c r="CE23" s="682"/>
      <c r="CF23" s="682"/>
      <c r="CG23" s="682"/>
      <c r="CH23" s="682"/>
      <c r="CI23" s="682"/>
      <c r="CJ23" s="682"/>
      <c r="CK23" s="682"/>
      <c r="CL23" s="682"/>
      <c r="CM23" s="682"/>
      <c r="CN23" s="682"/>
      <c r="CO23" s="682"/>
      <c r="CP23" s="682"/>
      <c r="CQ23" s="682"/>
      <c r="CR23" s="682"/>
      <c r="CS23" s="682"/>
      <c r="CT23" s="682"/>
    </row>
    <row r="24" spans="1:98" ht="12.75">
      <c r="B24" s="1627" t="s">
        <v>1111</v>
      </c>
      <c r="C24" s="1628"/>
      <c r="D24" s="1628"/>
      <c r="E24" s="1628"/>
      <c r="F24" s="1628"/>
      <c r="G24" s="1628"/>
      <c r="H24" s="1628"/>
      <c r="I24" s="1628"/>
      <c r="J24" s="1628"/>
      <c r="K24" s="1628"/>
      <c r="L24" s="1628"/>
      <c r="M24" s="1628"/>
      <c r="N24" s="1628"/>
      <c r="O24" s="1628"/>
      <c r="P24" s="1628"/>
      <c r="Q24" s="1628"/>
      <c r="R24" s="1628"/>
      <c r="S24" s="1629"/>
      <c r="T24" s="1706">
        <f>Application!AD994</f>
        <v>54089550</v>
      </c>
      <c r="U24" s="1707"/>
      <c r="V24" s="1707"/>
      <c r="W24" s="1707"/>
      <c r="X24" s="1707"/>
      <c r="Y24" s="1707"/>
      <c r="Z24" s="1707"/>
      <c r="AA24" s="1707"/>
      <c r="AB24" s="1707"/>
      <c r="AC24" s="1707"/>
      <c r="AD24" s="1707"/>
      <c r="AE24" s="1707"/>
      <c r="AF24" s="1707"/>
      <c r="AG24" s="1707"/>
      <c r="AH24" s="1707"/>
      <c r="AI24" s="1707"/>
      <c r="AJ24" s="1707"/>
      <c r="AK24" s="1707"/>
      <c r="AL24" s="1707"/>
      <c r="AM24" s="1688"/>
      <c r="AO24" s="682"/>
      <c r="AP24" s="682"/>
      <c r="AQ24" s="682"/>
      <c r="AR24" s="682"/>
      <c r="AS24" s="682"/>
      <c r="AT24" s="682"/>
      <c r="AU24" s="682"/>
      <c r="AV24" s="682"/>
      <c r="AW24" s="682"/>
      <c r="AX24" s="682"/>
      <c r="AY24" s="682"/>
      <c r="AZ24" s="682"/>
      <c r="BA24" s="682"/>
      <c r="BB24" s="682"/>
      <c r="BC24" s="682"/>
      <c r="BD24" s="682"/>
      <c r="BE24" s="682"/>
      <c r="BF24" s="682"/>
      <c r="BG24" s="682"/>
      <c r="BH24" s="682"/>
      <c r="BI24" s="682"/>
      <c r="BJ24" s="682"/>
      <c r="BK24" s="682"/>
      <c r="BL24" s="682"/>
      <c r="BM24" s="682"/>
      <c r="BN24" s="682"/>
      <c r="BO24" s="682"/>
      <c r="BP24" s="682"/>
      <c r="BQ24" s="682"/>
      <c r="BR24" s="682"/>
      <c r="BS24" s="682"/>
      <c r="BT24" s="682"/>
      <c r="BU24" s="682"/>
      <c r="BV24" s="682"/>
      <c r="BW24" s="682"/>
      <c r="BX24" s="682"/>
      <c r="BY24" s="682"/>
      <c r="BZ24" s="682"/>
      <c r="CA24" s="682"/>
      <c r="CB24" s="682"/>
      <c r="CC24" s="682"/>
      <c r="CD24" s="682"/>
      <c r="CE24" s="682"/>
      <c r="CF24" s="682"/>
      <c r="CG24" s="682"/>
      <c r="CH24" s="682"/>
      <c r="CI24" s="682"/>
      <c r="CJ24" s="682"/>
      <c r="CK24" s="682"/>
      <c r="CL24" s="682"/>
      <c r="CM24" s="682"/>
      <c r="CN24" s="682"/>
      <c r="CO24" s="682"/>
      <c r="CP24" s="682"/>
      <c r="CQ24" s="682"/>
      <c r="CR24" s="682"/>
      <c r="CS24" s="682"/>
      <c r="CT24" s="682"/>
    </row>
    <row r="25" spans="1:98" ht="12.75">
      <c r="B25" s="1648" t="s">
        <v>1562</v>
      </c>
      <c r="C25" s="1649"/>
      <c r="D25" s="1649"/>
      <c r="E25" s="1649"/>
      <c r="F25" s="1649"/>
      <c r="G25" s="1649"/>
      <c r="H25" s="1649"/>
      <c r="I25" s="1649"/>
      <c r="J25" s="1649"/>
      <c r="K25" s="1649"/>
      <c r="L25" s="1649"/>
      <c r="M25" s="1649"/>
      <c r="N25" s="1649"/>
      <c r="O25" s="1649"/>
      <c r="P25" s="1649"/>
      <c r="Q25" s="1649"/>
      <c r="R25" s="1649"/>
      <c r="S25" s="1650"/>
      <c r="T25" s="1708">
        <f>IF(OR(Application!T196="yes",Application!T195="yes"),1.3,1)</f>
        <v>1.3</v>
      </c>
      <c r="U25" s="1709"/>
      <c r="V25" s="1709"/>
      <c r="W25" s="1709"/>
      <c r="X25" s="1709"/>
      <c r="Y25" s="1708">
        <v>1</v>
      </c>
      <c r="Z25" s="1709"/>
      <c r="AA25" s="1709"/>
      <c r="AB25" s="1709"/>
      <c r="AC25" s="1709"/>
      <c r="AD25" s="1708">
        <v>1</v>
      </c>
      <c r="AE25" s="1709"/>
      <c r="AF25" s="1709"/>
      <c r="AG25" s="1709"/>
      <c r="AH25" s="1710"/>
      <c r="AI25" s="1708">
        <v>1</v>
      </c>
      <c r="AJ25" s="1709"/>
      <c r="AK25" s="1709"/>
      <c r="AL25" s="1709"/>
      <c r="AM25" s="1710"/>
      <c r="AO25" s="682"/>
      <c r="AP25" s="682"/>
      <c r="AQ25" s="682"/>
      <c r="AR25" s="682"/>
      <c r="AS25" s="682"/>
      <c r="AT25" s="682"/>
      <c r="AU25" s="682"/>
      <c r="AV25" s="682"/>
      <c r="AW25" s="682"/>
      <c r="AX25" s="682"/>
      <c r="AY25" s="682"/>
      <c r="AZ25" s="682"/>
      <c r="BA25" s="682"/>
      <c r="BB25" s="682"/>
      <c r="BC25" s="682"/>
      <c r="BD25" s="682"/>
      <c r="BE25" s="682"/>
      <c r="BF25" s="682"/>
      <c r="BG25" s="682"/>
      <c r="BH25" s="682"/>
      <c r="BI25" s="682"/>
      <c r="BJ25" s="682"/>
      <c r="BK25" s="682"/>
      <c r="BL25" s="682"/>
      <c r="BM25" s="682"/>
      <c r="BN25" s="682"/>
      <c r="BO25" s="682"/>
      <c r="BP25" s="682"/>
      <c r="BQ25" s="682"/>
      <c r="BR25" s="682"/>
      <c r="BS25" s="682"/>
      <c r="BT25" s="682"/>
      <c r="BU25" s="682"/>
      <c r="BV25" s="682"/>
      <c r="BW25" s="682"/>
      <c r="BX25" s="682"/>
      <c r="BY25" s="682"/>
      <c r="BZ25" s="682"/>
      <c r="CA25" s="682"/>
      <c r="CB25" s="682"/>
      <c r="CC25" s="682"/>
      <c r="CD25" s="682"/>
      <c r="CE25" s="682"/>
      <c r="CF25" s="682"/>
      <c r="CG25" s="682"/>
      <c r="CH25" s="682"/>
      <c r="CI25" s="682"/>
      <c r="CJ25" s="682"/>
      <c r="CK25" s="682"/>
      <c r="CL25" s="682"/>
      <c r="CM25" s="682"/>
      <c r="CN25" s="682"/>
      <c r="CO25" s="682"/>
      <c r="CP25" s="682"/>
      <c r="CQ25" s="682"/>
      <c r="CR25" s="682"/>
      <c r="CS25" s="682"/>
      <c r="CT25" s="682"/>
    </row>
    <row r="26" spans="1:98" ht="12.75">
      <c r="B26" s="1627" t="s">
        <v>581</v>
      </c>
      <c r="C26" s="1628"/>
      <c r="D26" s="1628"/>
      <c r="E26" s="1628"/>
      <c r="F26" s="1628"/>
      <c r="G26" s="1628"/>
      <c r="H26" s="1628"/>
      <c r="I26" s="1628"/>
      <c r="J26" s="1628"/>
      <c r="K26" s="1628"/>
      <c r="L26" s="1628"/>
      <c r="M26" s="1628"/>
      <c r="N26" s="1628"/>
      <c r="O26" s="1628"/>
      <c r="P26" s="1628"/>
      <c r="Q26" s="1628"/>
      <c r="R26" s="1628"/>
      <c r="S26" s="1629"/>
      <c r="T26" s="1711">
        <f>T23*T25</f>
        <v>0</v>
      </c>
      <c r="U26" s="1712"/>
      <c r="V26" s="1712"/>
      <c r="W26" s="1712"/>
      <c r="X26" s="1712"/>
      <c r="Y26" s="1711">
        <f>Y23*Y25</f>
        <v>0</v>
      </c>
      <c r="Z26" s="1712"/>
      <c r="AA26" s="1712"/>
      <c r="AB26" s="1712"/>
      <c r="AC26" s="1712"/>
      <c r="AD26" s="1711">
        <f>AD23*AD25</f>
        <v>0</v>
      </c>
      <c r="AE26" s="1712"/>
      <c r="AF26" s="1712"/>
      <c r="AG26" s="1712"/>
      <c r="AH26" s="1712"/>
      <c r="AI26" s="1711">
        <f>AI23*AI25</f>
        <v>0</v>
      </c>
      <c r="AJ26" s="1712"/>
      <c r="AK26" s="1712"/>
      <c r="AL26" s="1712"/>
      <c r="AM26" s="1712"/>
      <c r="AO26" s="682"/>
      <c r="AP26" s="682"/>
      <c r="AQ26" s="682"/>
      <c r="AR26" s="682"/>
      <c r="AS26" s="682"/>
      <c r="AT26" s="682"/>
      <c r="AU26" s="682"/>
      <c r="AV26" s="682"/>
      <c r="AW26" s="682"/>
      <c r="AX26" s="682"/>
      <c r="AY26" s="682"/>
      <c r="AZ26" s="682"/>
      <c r="BA26" s="682"/>
      <c r="BB26" s="682"/>
      <c r="BC26" s="682"/>
      <c r="BD26" s="682"/>
      <c r="BE26" s="682"/>
      <c r="BF26" s="682"/>
      <c r="BG26" s="682"/>
      <c r="BH26" s="682"/>
      <c r="BI26" s="682"/>
      <c r="BJ26" s="682"/>
      <c r="BK26" s="682"/>
      <c r="BL26" s="682"/>
      <c r="BM26" s="682"/>
      <c r="BN26" s="682"/>
      <c r="BO26" s="682"/>
      <c r="BP26" s="682"/>
      <c r="BQ26" s="682"/>
      <c r="BR26" s="682"/>
      <c r="BS26" s="682"/>
      <c r="BT26" s="682"/>
      <c r="BU26" s="682"/>
      <c r="BV26" s="682"/>
      <c r="BW26" s="682"/>
      <c r="BX26" s="682"/>
      <c r="BY26" s="682"/>
      <c r="BZ26" s="682"/>
      <c r="CA26" s="682"/>
      <c r="CB26" s="682"/>
      <c r="CC26" s="682"/>
      <c r="CD26" s="682"/>
      <c r="CE26" s="682"/>
      <c r="CF26" s="682"/>
      <c r="CG26" s="682"/>
      <c r="CH26" s="682"/>
      <c r="CI26" s="682"/>
      <c r="CJ26" s="682"/>
      <c r="CK26" s="682"/>
      <c r="CL26" s="682"/>
      <c r="CM26" s="682"/>
      <c r="CN26" s="682"/>
      <c r="CO26" s="682"/>
      <c r="CP26" s="682"/>
      <c r="CQ26" s="682"/>
      <c r="CR26" s="682"/>
      <c r="CS26" s="682"/>
      <c r="CT26" s="682"/>
    </row>
    <row r="27" spans="1:98" ht="12.75">
      <c r="A27" s="695"/>
      <c r="B27" s="1648" t="s">
        <v>474</v>
      </c>
      <c r="C27" s="1649"/>
      <c r="D27" s="1649"/>
      <c r="E27" s="1649"/>
      <c r="F27" s="1649"/>
      <c r="G27" s="1649"/>
      <c r="H27" s="1649"/>
      <c r="I27" s="1649"/>
      <c r="J27" s="1649"/>
      <c r="K27" s="1649"/>
      <c r="L27" s="1649"/>
      <c r="M27" s="1649"/>
      <c r="N27" s="1649"/>
      <c r="O27" s="1649"/>
      <c r="P27" s="1649"/>
      <c r="Q27" s="1649"/>
      <c r="R27" s="1649"/>
      <c r="S27" s="1650"/>
      <c r="T27" s="1704">
        <f>Application!$AG$432</f>
        <v>1</v>
      </c>
      <c r="U27" s="1705"/>
      <c r="V27" s="1705"/>
      <c r="W27" s="1705"/>
      <c r="X27" s="1705"/>
      <c r="Y27" s="1704">
        <f>Application!$AG$432</f>
        <v>1</v>
      </c>
      <c r="Z27" s="1705"/>
      <c r="AA27" s="1705"/>
      <c r="AB27" s="1705"/>
      <c r="AC27" s="1705"/>
      <c r="AD27" s="1704">
        <f>Application!$AG$432</f>
        <v>1</v>
      </c>
      <c r="AE27" s="1705"/>
      <c r="AF27" s="1705"/>
      <c r="AG27" s="1705"/>
      <c r="AH27" s="1705"/>
      <c r="AI27" s="1704">
        <f>Application!$AG$432</f>
        <v>1</v>
      </c>
      <c r="AJ27" s="1705"/>
      <c r="AK27" s="1705"/>
      <c r="AL27" s="1705"/>
      <c r="AM27" s="1705"/>
      <c r="AO27" s="682"/>
      <c r="AP27" s="682"/>
      <c r="AQ27" s="682"/>
      <c r="AR27" s="682"/>
      <c r="AS27" s="682"/>
      <c r="AT27" s="682"/>
      <c r="AU27" s="682"/>
      <c r="AV27" s="682"/>
      <c r="AW27" s="682"/>
      <c r="AX27" s="682"/>
      <c r="AY27" s="682"/>
      <c r="AZ27" s="682"/>
      <c r="BA27" s="682"/>
      <c r="BB27" s="682"/>
      <c r="BC27" s="682"/>
      <c r="BD27" s="682"/>
      <c r="BE27" s="682"/>
      <c r="BF27" s="682"/>
      <c r="BG27" s="682"/>
      <c r="BH27" s="682"/>
      <c r="BI27" s="682"/>
      <c r="BJ27" s="682"/>
      <c r="BK27" s="682"/>
      <c r="BL27" s="682"/>
      <c r="BM27" s="682"/>
      <c r="BN27" s="682"/>
      <c r="BO27" s="682"/>
      <c r="BP27" s="682"/>
      <c r="BQ27" s="682"/>
      <c r="BR27" s="682"/>
      <c r="BS27" s="682"/>
      <c r="BT27" s="682"/>
      <c r="BU27" s="682"/>
      <c r="BV27" s="682"/>
      <c r="BW27" s="682"/>
      <c r="BX27" s="682"/>
      <c r="BY27" s="682"/>
      <c r="BZ27" s="682"/>
      <c r="CA27" s="682"/>
      <c r="CB27" s="682"/>
      <c r="CC27" s="682"/>
      <c r="CD27" s="682"/>
      <c r="CE27" s="682"/>
      <c r="CF27" s="682"/>
      <c r="CG27" s="682"/>
      <c r="CH27" s="682"/>
      <c r="CI27" s="682"/>
      <c r="CJ27" s="682"/>
      <c r="CK27" s="682"/>
      <c r="CL27" s="682"/>
      <c r="CM27" s="682"/>
      <c r="CN27" s="682"/>
      <c r="CO27" s="682"/>
      <c r="CP27" s="682"/>
      <c r="CQ27" s="682"/>
      <c r="CR27" s="682"/>
      <c r="CS27" s="682"/>
      <c r="CT27" s="682"/>
    </row>
    <row r="28" spans="1:98" ht="12.75" customHeight="1">
      <c r="A28" s="688"/>
      <c r="B28" s="1627" t="s">
        <v>582</v>
      </c>
      <c r="C28" s="1628"/>
      <c r="D28" s="1628"/>
      <c r="E28" s="1628"/>
      <c r="F28" s="1628"/>
      <c r="G28" s="1628"/>
      <c r="H28" s="1628"/>
      <c r="I28" s="1628"/>
      <c r="J28" s="1628"/>
      <c r="K28" s="1628"/>
      <c r="L28" s="1628"/>
      <c r="M28" s="1628"/>
      <c r="N28" s="1628"/>
      <c r="O28" s="1628"/>
      <c r="P28" s="1628"/>
      <c r="Q28" s="1628"/>
      <c r="R28" s="1628"/>
      <c r="S28" s="1629"/>
      <c r="T28" s="1690">
        <f>IF(ISERROR((T26*T27)),0,(T26*T27))</f>
        <v>0</v>
      </c>
      <c r="U28" s="1691"/>
      <c r="V28" s="1691"/>
      <c r="W28" s="1691"/>
      <c r="X28" s="1691"/>
      <c r="Y28" s="1690">
        <f>IF(ISERROR((Y26*Y27)),0,(Y26*Y27))</f>
        <v>0</v>
      </c>
      <c r="Z28" s="1691"/>
      <c r="AA28" s="1691"/>
      <c r="AB28" s="1691"/>
      <c r="AC28" s="1691"/>
      <c r="AD28" s="1690">
        <f>IF(ISERROR((AD26*AD27)),0,(AD26*AD27))</f>
        <v>0</v>
      </c>
      <c r="AE28" s="1691"/>
      <c r="AF28" s="1691"/>
      <c r="AG28" s="1691"/>
      <c r="AH28" s="1691"/>
      <c r="AI28" s="1690">
        <f>IF(ISERROR((AI26*AI27)),0,(AI26*AI27))</f>
        <v>0</v>
      </c>
      <c r="AJ28" s="1691"/>
      <c r="AK28" s="1691"/>
      <c r="AL28" s="1691"/>
      <c r="AM28" s="1691"/>
      <c r="AO28" s="682"/>
      <c r="AP28" s="682"/>
      <c r="AQ28" s="682"/>
      <c r="AR28" s="682"/>
      <c r="AS28" s="682"/>
      <c r="AT28" s="682"/>
      <c r="AU28" s="682"/>
      <c r="AV28" s="682"/>
      <c r="AW28" s="682"/>
      <c r="AX28" s="682"/>
      <c r="AY28" s="682"/>
      <c r="AZ28" s="682"/>
      <c r="BA28" s="682"/>
      <c r="BB28" s="682"/>
      <c r="BC28" s="682"/>
      <c r="BD28" s="682"/>
      <c r="BE28" s="682"/>
      <c r="BF28" s="682"/>
      <c r="BG28" s="682"/>
      <c r="BH28" s="682"/>
      <c r="BI28" s="682"/>
      <c r="BJ28" s="682"/>
      <c r="BK28" s="682"/>
      <c r="BL28" s="682"/>
      <c r="BM28" s="682"/>
      <c r="BN28" s="682"/>
      <c r="BO28" s="682"/>
      <c r="BP28" s="682"/>
      <c r="BQ28" s="682"/>
      <c r="BR28" s="682"/>
      <c r="BS28" s="682"/>
      <c r="BT28" s="682"/>
      <c r="BU28" s="682"/>
      <c r="BV28" s="682"/>
      <c r="BW28" s="682"/>
      <c r="BX28" s="682"/>
      <c r="BY28" s="682"/>
      <c r="BZ28" s="682"/>
      <c r="CA28" s="682"/>
      <c r="CB28" s="682"/>
      <c r="CC28" s="682"/>
      <c r="CD28" s="682"/>
      <c r="CE28" s="682"/>
      <c r="CF28" s="682"/>
      <c r="CG28" s="682"/>
      <c r="CH28" s="682"/>
      <c r="CI28" s="682"/>
      <c r="CJ28" s="682"/>
      <c r="CK28" s="682"/>
      <c r="CL28" s="682"/>
      <c r="CM28" s="682"/>
      <c r="CN28" s="682"/>
      <c r="CO28" s="682"/>
      <c r="CP28" s="682"/>
      <c r="CQ28" s="682"/>
      <c r="CR28" s="682"/>
      <c r="CS28" s="682"/>
      <c r="CT28" s="682"/>
    </row>
    <row r="29" spans="1:98" ht="12.75">
      <c r="B29" s="1627" t="s">
        <v>599</v>
      </c>
      <c r="C29" s="1628"/>
      <c r="D29" s="1628"/>
      <c r="E29" s="1628"/>
      <c r="F29" s="1628"/>
      <c r="G29" s="1628"/>
      <c r="H29" s="1628"/>
      <c r="I29" s="1628"/>
      <c r="J29" s="1628"/>
      <c r="K29" s="1628"/>
      <c r="L29" s="1628"/>
      <c r="M29" s="1628"/>
      <c r="N29" s="1628"/>
      <c r="O29" s="1628"/>
      <c r="P29" s="1628"/>
      <c r="Q29" s="1628"/>
      <c r="R29" s="1628"/>
      <c r="S29" s="1629"/>
      <c r="T29" s="1706">
        <f>T28+Y28+AD28+AI28</f>
        <v>0</v>
      </c>
      <c r="U29" s="1707"/>
      <c r="V29" s="1707"/>
      <c r="W29" s="1707"/>
      <c r="X29" s="1707"/>
      <c r="Y29" s="1707"/>
      <c r="Z29" s="1707"/>
      <c r="AA29" s="1707"/>
      <c r="AB29" s="1707"/>
      <c r="AC29" s="1707"/>
      <c r="AD29" s="1707"/>
      <c r="AE29" s="1707"/>
      <c r="AF29" s="1707"/>
      <c r="AG29" s="1707"/>
      <c r="AH29" s="1707"/>
      <c r="AI29" s="1707"/>
      <c r="AJ29" s="1707"/>
      <c r="AK29" s="1707"/>
      <c r="AL29" s="1707"/>
      <c r="AM29" s="1688"/>
      <c r="AO29" s="682"/>
      <c r="AP29" s="682"/>
      <c r="AQ29" s="682"/>
      <c r="AR29" s="682"/>
      <c r="AS29" s="682"/>
      <c r="AT29" s="682"/>
      <c r="AU29" s="682"/>
      <c r="AV29" s="682"/>
      <c r="AW29" s="682"/>
      <c r="AX29" s="682"/>
      <c r="AY29" s="682"/>
      <c r="AZ29" s="682"/>
      <c r="BA29" s="682"/>
      <c r="BB29" s="682"/>
      <c r="BC29" s="682"/>
      <c r="BD29" s="682"/>
      <c r="BE29" s="682"/>
      <c r="BF29" s="682"/>
      <c r="BG29" s="682"/>
      <c r="BH29" s="682"/>
      <c r="BI29" s="682"/>
      <c r="BJ29" s="682"/>
      <c r="BK29" s="682"/>
      <c r="BL29" s="682"/>
      <c r="BM29" s="682"/>
      <c r="BN29" s="682"/>
      <c r="BO29" s="682"/>
      <c r="BP29" s="682"/>
      <c r="BQ29" s="682"/>
      <c r="BR29" s="682"/>
      <c r="BS29" s="682"/>
      <c r="BT29" s="682"/>
      <c r="BU29" s="682"/>
      <c r="BV29" s="682"/>
      <c r="BW29" s="682"/>
      <c r="BX29" s="682"/>
      <c r="BY29" s="682"/>
      <c r="BZ29" s="682"/>
      <c r="CA29" s="682"/>
      <c r="CB29" s="682"/>
      <c r="CC29" s="682"/>
      <c r="CD29" s="682"/>
      <c r="CE29" s="682"/>
      <c r="CF29" s="682"/>
      <c r="CG29" s="682"/>
      <c r="CH29" s="682"/>
      <c r="CI29" s="682"/>
      <c r="CJ29" s="682"/>
      <c r="CK29" s="682"/>
      <c r="CL29" s="682"/>
      <c r="CM29" s="682"/>
      <c r="CN29" s="682"/>
      <c r="CO29" s="682"/>
      <c r="CP29" s="682"/>
      <c r="CQ29" s="682"/>
      <c r="CR29" s="682"/>
      <c r="CS29" s="682"/>
      <c r="CT29" s="682"/>
    </row>
    <row r="30" spans="1:98" ht="12.75" customHeight="1">
      <c r="B30" s="683" t="s">
        <v>1564</v>
      </c>
      <c r="AO30" s="682"/>
      <c r="AP30" s="682"/>
      <c r="AQ30" s="682"/>
      <c r="AR30" s="682"/>
      <c r="AS30" s="682"/>
      <c r="AT30" s="682"/>
      <c r="AU30" s="682"/>
      <c r="AV30" s="682"/>
      <c r="AW30" s="682"/>
      <c r="AX30" s="682"/>
      <c r="AY30" s="682"/>
      <c r="AZ30" s="682"/>
      <c r="BA30" s="682"/>
      <c r="BB30" s="682"/>
      <c r="BC30" s="682"/>
      <c r="BD30" s="682"/>
      <c r="BE30" s="682"/>
      <c r="BF30" s="682"/>
      <c r="BG30" s="682"/>
      <c r="BH30" s="682"/>
      <c r="BI30" s="682"/>
      <c r="BJ30" s="682"/>
      <c r="BK30" s="682"/>
      <c r="BL30" s="682"/>
      <c r="BM30" s="682"/>
      <c r="BN30" s="682"/>
      <c r="BO30" s="682"/>
      <c r="BP30" s="682"/>
      <c r="BQ30" s="682"/>
      <c r="BR30" s="682"/>
      <c r="BS30" s="682"/>
      <c r="BT30" s="682"/>
      <c r="BU30" s="682"/>
      <c r="BV30" s="682"/>
      <c r="BW30" s="682"/>
      <c r="BX30" s="682"/>
      <c r="BY30" s="682"/>
      <c r="BZ30" s="682"/>
      <c r="CA30" s="682"/>
      <c r="CB30" s="682"/>
      <c r="CC30" s="682"/>
      <c r="CD30" s="682"/>
      <c r="CE30" s="682"/>
      <c r="CF30" s="682"/>
      <c r="CG30" s="682"/>
      <c r="CH30" s="682"/>
      <c r="CI30" s="682"/>
      <c r="CJ30" s="682"/>
      <c r="CK30" s="682"/>
      <c r="CL30" s="682"/>
      <c r="CM30" s="682"/>
      <c r="CN30" s="682"/>
      <c r="CO30" s="682"/>
      <c r="CP30" s="682"/>
      <c r="CQ30" s="682"/>
      <c r="CR30" s="682"/>
      <c r="CS30" s="682"/>
      <c r="CT30" s="682"/>
    </row>
    <row r="31" spans="1:98" s="743" customFormat="1" ht="12.75" customHeight="1">
      <c r="A31" s="692"/>
      <c r="B31" s="1684" t="s">
        <v>1563</v>
      </c>
      <c r="C31" s="1684"/>
      <c r="D31" s="1684"/>
      <c r="E31" s="1684"/>
      <c r="F31" s="1684"/>
      <c r="G31" s="1684"/>
      <c r="H31" s="1684"/>
      <c r="I31" s="1684"/>
      <c r="J31" s="1684"/>
      <c r="K31" s="1684"/>
      <c r="L31" s="1684"/>
      <c r="M31" s="1684"/>
      <c r="N31" s="1684"/>
      <c r="O31" s="1684"/>
      <c r="P31" s="1684"/>
      <c r="Q31" s="1684"/>
      <c r="R31" s="1684"/>
      <c r="S31" s="1684"/>
      <c r="T31" s="1684"/>
      <c r="U31" s="1684"/>
      <c r="V31" s="1684"/>
      <c r="W31" s="1684"/>
      <c r="X31" s="1684"/>
      <c r="Y31" s="1684"/>
      <c r="Z31" s="1684"/>
      <c r="AA31" s="1684"/>
      <c r="AB31" s="1684"/>
      <c r="AC31" s="1684"/>
      <c r="AD31" s="1684"/>
      <c r="AE31" s="1684"/>
      <c r="AF31" s="1684"/>
      <c r="AG31" s="1684"/>
      <c r="AH31" s="1684"/>
      <c r="AI31" s="1684"/>
      <c r="AJ31" s="1684"/>
      <c r="AK31" s="1684"/>
      <c r="AL31" s="1684"/>
      <c r="AM31" s="1684"/>
      <c r="AO31" s="744"/>
      <c r="AP31" s="744"/>
      <c r="AQ31" s="744"/>
      <c r="AR31" s="744"/>
      <c r="AS31" s="744"/>
      <c r="AT31" s="744"/>
      <c r="AU31" s="744"/>
      <c r="AV31" s="744"/>
      <c r="AW31" s="744"/>
      <c r="AX31" s="744"/>
      <c r="AY31" s="744"/>
      <c r="AZ31" s="744"/>
      <c r="BA31" s="744"/>
      <c r="BB31" s="744"/>
      <c r="BC31" s="744"/>
      <c r="BD31" s="744"/>
      <c r="BE31" s="744"/>
      <c r="BF31" s="744"/>
      <c r="BG31" s="744"/>
      <c r="BH31" s="744"/>
      <c r="BI31" s="744"/>
      <c r="BJ31" s="744"/>
      <c r="BK31" s="744"/>
      <c r="BL31" s="744"/>
      <c r="BM31" s="744"/>
      <c r="BN31" s="744"/>
      <c r="BO31" s="744"/>
      <c r="BP31" s="744"/>
      <c r="BQ31" s="744"/>
      <c r="BR31" s="744"/>
      <c r="BS31" s="744"/>
      <c r="BT31" s="744"/>
      <c r="BU31" s="744"/>
      <c r="BV31" s="744"/>
      <c r="BW31" s="744"/>
      <c r="BX31" s="744"/>
      <c r="BY31" s="744"/>
      <c r="BZ31" s="744"/>
      <c r="CA31" s="744"/>
      <c r="CB31" s="744"/>
      <c r="CC31" s="744"/>
      <c r="CD31" s="744"/>
      <c r="CE31" s="744"/>
      <c r="CF31" s="744"/>
      <c r="CG31" s="744"/>
      <c r="CH31" s="744"/>
      <c r="CI31" s="744"/>
      <c r="CJ31" s="744"/>
      <c r="CK31" s="744"/>
      <c r="CL31" s="744"/>
      <c r="CM31" s="744"/>
      <c r="CN31" s="744"/>
      <c r="CO31" s="744"/>
      <c r="CP31" s="744"/>
      <c r="CQ31" s="744"/>
      <c r="CR31" s="744"/>
      <c r="CS31" s="744"/>
      <c r="CT31" s="744"/>
    </row>
    <row r="32" spans="1:98" ht="12.75">
      <c r="B32" s="736"/>
      <c r="C32" s="948" t="s">
        <v>431</v>
      </c>
      <c r="D32" s="736"/>
      <c r="E32" s="736"/>
      <c r="F32" s="736"/>
      <c r="G32" s="736"/>
      <c r="H32" s="736"/>
      <c r="I32" s="736"/>
      <c r="J32" s="736"/>
      <c r="K32" s="736"/>
      <c r="L32" s="736"/>
      <c r="M32" s="736"/>
      <c r="N32" s="736"/>
      <c r="O32" s="736"/>
      <c r="P32" s="736"/>
      <c r="Q32" s="736"/>
      <c r="R32" s="736"/>
      <c r="S32" s="736"/>
      <c r="T32" s="736"/>
      <c r="U32" s="736"/>
      <c r="V32" s="736"/>
      <c r="W32" s="736"/>
      <c r="X32" s="736"/>
      <c r="Y32" s="736"/>
      <c r="Z32" s="736"/>
      <c r="AA32" s="736"/>
      <c r="AB32" s="736"/>
      <c r="AC32" s="736"/>
      <c r="AD32" s="736"/>
      <c r="AE32" s="736"/>
      <c r="AF32" s="736"/>
      <c r="AG32" s="736"/>
      <c r="AH32" s="736"/>
      <c r="AI32" s="736"/>
      <c r="AJ32" s="736"/>
      <c r="AK32" s="736"/>
      <c r="AL32" s="736"/>
      <c r="AM32" s="736"/>
      <c r="AO32" s="682"/>
      <c r="AP32" s="682"/>
      <c r="AQ32" s="682"/>
      <c r="AR32" s="682"/>
      <c r="AS32" s="682"/>
      <c r="AT32" s="682"/>
      <c r="AU32" s="682"/>
      <c r="AV32" s="682"/>
      <c r="AW32" s="682"/>
      <c r="AX32" s="682"/>
      <c r="AY32" s="682"/>
      <c r="AZ32" s="682"/>
      <c r="BA32" s="682"/>
      <c r="BB32" s="682"/>
      <c r="BC32" s="682"/>
      <c r="BD32" s="682"/>
      <c r="BE32" s="682"/>
      <c r="BF32" s="682"/>
      <c r="BG32" s="682"/>
      <c r="BH32" s="682"/>
      <c r="BI32" s="682"/>
      <c r="BJ32" s="682"/>
      <c r="BK32" s="682"/>
      <c r="BL32" s="682"/>
      <c r="BM32" s="682"/>
      <c r="BN32" s="682"/>
      <c r="BO32" s="682"/>
      <c r="BP32" s="682"/>
      <c r="BQ32" s="682"/>
      <c r="BR32" s="682"/>
      <c r="BS32" s="682"/>
      <c r="BT32" s="682"/>
      <c r="BU32" s="682"/>
      <c r="BV32" s="682"/>
      <c r="BW32" s="682"/>
      <c r="BX32" s="682"/>
      <c r="BY32" s="682"/>
      <c r="BZ32" s="682"/>
      <c r="CA32" s="682"/>
      <c r="CB32" s="682"/>
      <c r="CC32" s="682"/>
      <c r="CD32" s="682"/>
      <c r="CE32" s="682"/>
      <c r="CF32" s="682"/>
      <c r="CG32" s="682"/>
      <c r="CH32" s="682"/>
      <c r="CI32" s="682"/>
      <c r="CJ32" s="682"/>
      <c r="CK32" s="682"/>
      <c r="CL32" s="682"/>
      <c r="CM32" s="682"/>
      <c r="CN32" s="682"/>
      <c r="CO32" s="682"/>
      <c r="CP32" s="682"/>
      <c r="CQ32" s="682"/>
      <c r="CR32" s="682"/>
      <c r="CS32" s="682"/>
      <c r="CT32" s="682"/>
    </row>
    <row r="33" spans="1:98" ht="12.75">
      <c r="AO33" s="682"/>
      <c r="AP33" s="682"/>
      <c r="AQ33" s="682"/>
      <c r="AR33" s="682"/>
      <c r="AS33" s="682"/>
      <c r="AT33" s="682"/>
      <c r="AU33" s="682"/>
      <c r="AV33" s="682"/>
      <c r="AW33" s="682"/>
      <c r="AX33" s="682"/>
      <c r="AY33" s="682"/>
      <c r="AZ33" s="682"/>
      <c r="BA33" s="682"/>
      <c r="BB33" s="682"/>
      <c r="BC33" s="682"/>
      <c r="BD33" s="682"/>
      <c r="BE33" s="682"/>
      <c r="BF33" s="682"/>
      <c r="BG33" s="682"/>
      <c r="BH33" s="682"/>
      <c r="BI33" s="682"/>
      <c r="BJ33" s="682"/>
      <c r="BK33" s="682"/>
      <c r="BL33" s="682"/>
      <c r="BM33" s="682"/>
      <c r="BN33" s="682"/>
      <c r="BO33" s="682"/>
      <c r="BP33" s="682"/>
      <c r="BQ33" s="682"/>
      <c r="BR33" s="682"/>
      <c r="BS33" s="682"/>
      <c r="BT33" s="682"/>
      <c r="BU33" s="682"/>
      <c r="BV33" s="682"/>
      <c r="BW33" s="682"/>
      <c r="BX33" s="682"/>
      <c r="BY33" s="682"/>
      <c r="BZ33" s="682"/>
      <c r="CA33" s="682"/>
      <c r="CB33" s="682"/>
      <c r="CC33" s="682"/>
      <c r="CD33" s="682"/>
      <c r="CE33" s="682"/>
      <c r="CF33" s="682"/>
      <c r="CG33" s="682"/>
      <c r="CH33" s="682"/>
      <c r="CI33" s="682"/>
      <c r="CJ33" s="682"/>
      <c r="CK33" s="682"/>
      <c r="CL33" s="682"/>
      <c r="CM33" s="682"/>
      <c r="CN33" s="682"/>
      <c r="CO33" s="682"/>
      <c r="CP33" s="682"/>
      <c r="CQ33" s="682"/>
      <c r="CR33" s="682"/>
      <c r="CS33" s="682"/>
      <c r="CT33" s="682"/>
    </row>
    <row r="34" spans="1:98" ht="12.75">
      <c r="A34" s="688" t="s">
        <v>656</v>
      </c>
      <c r="C34" s="688" t="s">
        <v>646</v>
      </c>
      <c r="AO34" s="682"/>
      <c r="AP34" s="682"/>
      <c r="AQ34" s="682"/>
      <c r="AR34" s="682"/>
      <c r="AS34" s="682"/>
      <c r="AT34" s="682"/>
      <c r="AU34" s="682"/>
      <c r="AV34" s="682"/>
      <c r="AW34" s="682"/>
      <c r="AX34" s="682"/>
      <c r="AY34" s="682"/>
      <c r="AZ34" s="682"/>
      <c r="BA34" s="682"/>
      <c r="BB34" s="682"/>
      <c r="BC34" s="682"/>
      <c r="BD34" s="682"/>
      <c r="BE34" s="682"/>
      <c r="BF34" s="682"/>
      <c r="BG34" s="682"/>
      <c r="BH34" s="682"/>
      <c r="BI34" s="682"/>
      <c r="BJ34" s="682"/>
      <c r="BK34" s="682"/>
      <c r="BL34" s="682"/>
      <c r="BM34" s="682"/>
      <c r="BN34" s="682"/>
      <c r="BO34" s="682"/>
      <c r="BP34" s="682"/>
      <c r="BQ34" s="682"/>
      <c r="BR34" s="682"/>
      <c r="BS34" s="682"/>
      <c r="BT34" s="682"/>
      <c r="BU34" s="682"/>
      <c r="BV34" s="682"/>
      <c r="BW34" s="682"/>
      <c r="BX34" s="682"/>
      <c r="BY34" s="682"/>
      <c r="BZ34" s="682"/>
      <c r="CA34" s="682"/>
      <c r="CB34" s="682"/>
      <c r="CC34" s="682"/>
      <c r="CD34" s="682"/>
      <c r="CE34" s="682"/>
      <c r="CF34" s="682"/>
      <c r="CG34" s="682"/>
      <c r="CH34" s="682"/>
      <c r="CI34" s="682"/>
      <c r="CJ34" s="682"/>
      <c r="CK34" s="682"/>
      <c r="CL34" s="682"/>
      <c r="CM34" s="682"/>
      <c r="CN34" s="682"/>
      <c r="CO34" s="682"/>
      <c r="CP34" s="682"/>
      <c r="CQ34" s="682"/>
      <c r="CR34" s="682"/>
      <c r="CS34" s="682"/>
      <c r="CT34" s="682"/>
    </row>
    <row r="35" spans="1:98" ht="12.75">
      <c r="B35" s="689"/>
      <c r="C35" s="690"/>
      <c r="D35" s="690"/>
      <c r="E35" s="690"/>
      <c r="F35" s="690"/>
      <c r="G35" s="690"/>
      <c r="H35" s="690"/>
      <c r="I35" s="690"/>
      <c r="J35" s="690"/>
      <c r="K35" s="690"/>
      <c r="L35" s="690"/>
      <c r="M35" s="690"/>
      <c r="N35" s="690"/>
      <c r="O35" s="690"/>
      <c r="P35" s="690"/>
      <c r="Q35" s="690"/>
      <c r="R35" s="690"/>
      <c r="S35" s="690"/>
      <c r="T35" s="690"/>
      <c r="U35" s="690"/>
      <c r="V35" s="690"/>
      <c r="W35" s="690"/>
      <c r="X35" s="696"/>
      <c r="Y35" s="1694" t="s">
        <v>1458</v>
      </c>
      <c r="Z35" s="1694"/>
      <c r="AA35" s="1694"/>
      <c r="AB35" s="1694"/>
      <c r="AC35" s="1694"/>
      <c r="AD35" s="1719" t="s">
        <v>406</v>
      </c>
      <c r="AE35" s="1719"/>
      <c r="AF35" s="1719"/>
      <c r="AG35" s="1719"/>
      <c r="AH35" s="1719"/>
      <c r="AO35" s="682"/>
      <c r="AP35" s="682"/>
      <c r="AQ35" s="682"/>
      <c r="AR35" s="682"/>
      <c r="AS35" s="682"/>
      <c r="AT35" s="682"/>
      <c r="AU35" s="682"/>
      <c r="AV35" s="682"/>
      <c r="AW35" s="682"/>
      <c r="AX35" s="682"/>
      <c r="AY35" s="682"/>
      <c r="AZ35" s="682"/>
      <c r="BA35" s="682"/>
      <c r="BB35" s="682"/>
      <c r="BC35" s="682"/>
      <c r="BD35" s="682"/>
      <c r="BE35" s="682"/>
      <c r="BF35" s="682"/>
      <c r="BG35" s="682"/>
      <c r="BH35" s="682"/>
      <c r="BI35" s="682"/>
      <c r="BJ35" s="682"/>
      <c r="BK35" s="682"/>
      <c r="BL35" s="682"/>
      <c r="BM35" s="682"/>
      <c r="BN35" s="682"/>
      <c r="BO35" s="682"/>
      <c r="BP35" s="682"/>
      <c r="BQ35" s="682"/>
      <c r="BR35" s="682"/>
      <c r="BS35" s="682"/>
      <c r="BT35" s="682"/>
      <c r="BU35" s="682"/>
      <c r="BV35" s="682"/>
      <c r="BW35" s="682"/>
      <c r="BX35" s="682"/>
      <c r="BY35" s="682"/>
      <c r="BZ35" s="682"/>
      <c r="CA35" s="682"/>
      <c r="CB35" s="682"/>
      <c r="CC35" s="682"/>
      <c r="CD35" s="682"/>
      <c r="CE35" s="682"/>
      <c r="CF35" s="682"/>
      <c r="CG35" s="682"/>
      <c r="CH35" s="682"/>
      <c r="CI35" s="682"/>
      <c r="CJ35" s="682"/>
      <c r="CK35" s="682"/>
      <c r="CL35" s="682"/>
      <c r="CM35" s="682"/>
      <c r="CN35" s="682"/>
      <c r="CO35" s="682"/>
      <c r="CP35" s="682"/>
      <c r="CQ35" s="682"/>
      <c r="CR35" s="682"/>
      <c r="CS35" s="682"/>
      <c r="CT35" s="682"/>
    </row>
    <row r="36" spans="1:98" ht="12.75" customHeight="1">
      <c r="B36" s="691"/>
      <c r="C36" s="692"/>
      <c r="D36" s="692"/>
      <c r="E36" s="692"/>
      <c r="F36" s="692"/>
      <c r="G36" s="692"/>
      <c r="H36" s="692"/>
      <c r="I36" s="692"/>
      <c r="J36" s="692"/>
      <c r="K36" s="692"/>
      <c r="L36" s="692"/>
      <c r="M36" s="692"/>
      <c r="N36" s="692"/>
      <c r="O36" s="692"/>
      <c r="P36" s="692"/>
      <c r="Q36" s="692"/>
      <c r="R36" s="692"/>
      <c r="S36" s="692"/>
      <c r="T36" s="692"/>
      <c r="U36" s="692"/>
      <c r="V36" s="692"/>
      <c r="W36" s="692"/>
      <c r="X36" s="697"/>
      <c r="Y36" s="1694"/>
      <c r="Z36" s="1694"/>
      <c r="AA36" s="1694"/>
      <c r="AB36" s="1694"/>
      <c r="AC36" s="1694"/>
      <c r="AD36" s="1719"/>
      <c r="AE36" s="1719"/>
      <c r="AF36" s="1719"/>
      <c r="AG36" s="1719"/>
      <c r="AH36" s="1719"/>
      <c r="AO36" s="682"/>
      <c r="AP36" s="682"/>
      <c r="AQ36" s="682"/>
      <c r="AR36" s="682"/>
      <c r="AS36" s="682"/>
      <c r="AT36" s="682"/>
      <c r="AU36" s="682"/>
      <c r="AV36" s="682"/>
      <c r="AW36" s="682"/>
      <c r="AX36" s="682"/>
      <c r="AY36" s="682"/>
      <c r="AZ36" s="682"/>
      <c r="BA36" s="682"/>
      <c r="BB36" s="682"/>
      <c r="BC36" s="682"/>
      <c r="BD36" s="682"/>
      <c r="BE36" s="682"/>
      <c r="BF36" s="682"/>
      <c r="BG36" s="682"/>
      <c r="BH36" s="682"/>
      <c r="BI36" s="682"/>
      <c r="BJ36" s="682"/>
      <c r="BK36" s="682"/>
      <c r="BL36" s="682"/>
      <c r="BM36" s="682"/>
      <c r="BN36" s="682"/>
      <c r="BO36" s="682"/>
      <c r="BP36" s="682"/>
      <c r="BQ36" s="682"/>
      <c r="BR36" s="682"/>
      <c r="BS36" s="682"/>
      <c r="BT36" s="682"/>
      <c r="BU36" s="682"/>
      <c r="BV36" s="682"/>
      <c r="BW36" s="682"/>
      <c r="BX36" s="682"/>
      <c r="BY36" s="682"/>
      <c r="BZ36" s="682"/>
      <c r="CA36" s="682"/>
      <c r="CB36" s="682"/>
      <c r="CC36" s="682"/>
      <c r="CD36" s="682"/>
      <c r="CE36" s="682"/>
      <c r="CF36" s="682"/>
      <c r="CG36" s="682"/>
      <c r="CH36" s="682"/>
      <c r="CI36" s="682"/>
      <c r="CJ36" s="682"/>
      <c r="CK36" s="682"/>
      <c r="CL36" s="682"/>
      <c r="CM36" s="682"/>
      <c r="CN36" s="682"/>
      <c r="CO36" s="682"/>
      <c r="CP36" s="682"/>
      <c r="CQ36" s="682"/>
      <c r="CR36" s="682"/>
      <c r="CS36" s="682"/>
      <c r="CT36" s="682"/>
    </row>
    <row r="37" spans="1:98" ht="12.75">
      <c r="B37" s="693"/>
      <c r="C37" s="694"/>
      <c r="D37" s="694"/>
      <c r="E37" s="694"/>
      <c r="F37" s="694"/>
      <c r="G37" s="694"/>
      <c r="H37" s="694"/>
      <c r="I37" s="694"/>
      <c r="J37" s="694"/>
      <c r="K37" s="694"/>
      <c r="L37" s="694"/>
      <c r="M37" s="694"/>
      <c r="N37" s="694"/>
      <c r="O37" s="694"/>
      <c r="P37" s="694"/>
      <c r="Q37" s="694"/>
      <c r="R37" s="694"/>
      <c r="S37" s="694"/>
      <c r="T37" s="694"/>
      <c r="U37" s="694"/>
      <c r="V37" s="694"/>
      <c r="W37" s="694"/>
      <c r="X37" s="698"/>
      <c r="Y37" s="1694"/>
      <c r="Z37" s="1694"/>
      <c r="AA37" s="1694"/>
      <c r="AB37" s="1694"/>
      <c r="AC37" s="1694"/>
      <c r="AD37" s="1719"/>
      <c r="AE37" s="1719"/>
      <c r="AF37" s="1719"/>
      <c r="AG37" s="1719"/>
      <c r="AH37" s="1719"/>
      <c r="AO37" s="682"/>
      <c r="AP37" s="682"/>
      <c r="AQ37" s="682"/>
      <c r="AR37" s="682"/>
      <c r="AS37" s="682"/>
      <c r="AT37" s="682"/>
      <c r="AU37" s="682"/>
      <c r="AV37" s="682"/>
      <c r="AW37" s="682"/>
      <c r="AX37" s="682"/>
      <c r="AY37" s="682"/>
      <c r="AZ37" s="682"/>
      <c r="BA37" s="682"/>
      <c r="BB37" s="682"/>
      <c r="BC37" s="682"/>
      <c r="BD37" s="682"/>
      <c r="BE37" s="682"/>
      <c r="BF37" s="682"/>
      <c r="BG37" s="682"/>
      <c r="BH37" s="682"/>
      <c r="BI37" s="682"/>
      <c r="BJ37" s="682"/>
      <c r="BK37" s="682"/>
      <c r="BL37" s="682"/>
      <c r="BM37" s="682"/>
      <c r="BN37" s="682"/>
      <c r="BO37" s="682"/>
      <c r="BP37" s="682"/>
      <c r="BQ37" s="682"/>
      <c r="BR37" s="682"/>
      <c r="BS37" s="682"/>
      <c r="BT37" s="682"/>
      <c r="BU37" s="682"/>
      <c r="BV37" s="682"/>
      <c r="BW37" s="682"/>
      <c r="BX37" s="682"/>
      <c r="BY37" s="682"/>
      <c r="BZ37" s="682"/>
      <c r="CA37" s="682"/>
      <c r="CB37" s="682"/>
      <c r="CC37" s="682"/>
      <c r="CD37" s="682"/>
      <c r="CE37" s="682"/>
      <c r="CF37" s="682"/>
      <c r="CG37" s="682"/>
      <c r="CH37" s="682"/>
      <c r="CI37" s="682"/>
      <c r="CJ37" s="682"/>
      <c r="CK37" s="682"/>
      <c r="CL37" s="682"/>
      <c r="CM37" s="682"/>
      <c r="CN37" s="682"/>
      <c r="CO37" s="682"/>
      <c r="CP37" s="682"/>
      <c r="CQ37" s="682"/>
      <c r="CR37" s="682"/>
      <c r="CS37" s="682"/>
      <c r="CT37" s="682"/>
    </row>
    <row r="38" spans="1:98" ht="12.75" customHeight="1">
      <c r="A38" s="688"/>
      <c r="B38" s="1627" t="s">
        <v>582</v>
      </c>
      <c r="C38" s="1628"/>
      <c r="D38" s="1628"/>
      <c r="E38" s="1628"/>
      <c r="F38" s="1628"/>
      <c r="G38" s="1628"/>
      <c r="H38" s="1628"/>
      <c r="I38" s="1628"/>
      <c r="J38" s="1628"/>
      <c r="K38" s="1628"/>
      <c r="L38" s="1628"/>
      <c r="M38" s="1628"/>
      <c r="N38" s="1628"/>
      <c r="O38" s="1628"/>
      <c r="P38" s="1628"/>
      <c r="Q38" s="1628"/>
      <c r="R38" s="1628"/>
      <c r="S38" s="1628"/>
      <c r="T38" s="1628"/>
      <c r="U38" s="1628"/>
      <c r="V38" s="1628"/>
      <c r="W38" s="1628"/>
      <c r="X38" s="1629"/>
      <c r="Y38" s="1689">
        <f>IF(T24&gt;=(T23+Y23+AD23+AI23),T28+Y28,0)</f>
        <v>0</v>
      </c>
      <c r="Z38" s="1689"/>
      <c r="AA38" s="1689"/>
      <c r="AB38" s="1689"/>
      <c r="AC38" s="1689"/>
      <c r="AD38" s="1689">
        <f>IF(T24&gt;=(T23+Y23+AD23+AI23),AD28+AI28,0)</f>
        <v>0</v>
      </c>
      <c r="AE38" s="1689"/>
      <c r="AF38" s="1689"/>
      <c r="AG38" s="1689"/>
      <c r="AH38" s="1689"/>
      <c r="AO38" s="682"/>
      <c r="AP38" s="682"/>
      <c r="AQ38" s="682"/>
      <c r="AR38" s="682"/>
      <c r="AS38" s="682"/>
      <c r="AT38" s="682"/>
      <c r="AU38" s="682"/>
      <c r="AV38" s="682"/>
      <c r="AW38" s="682"/>
      <c r="AX38" s="682"/>
      <c r="AY38" s="682"/>
      <c r="AZ38" s="682"/>
      <c r="BA38" s="682"/>
      <c r="BB38" s="682"/>
      <c r="BC38" s="682"/>
      <c r="BD38" s="682"/>
      <c r="BE38" s="682"/>
      <c r="BF38" s="682"/>
      <c r="BG38" s="682"/>
      <c r="BH38" s="682"/>
      <c r="BI38" s="682"/>
      <c r="BJ38" s="682"/>
      <c r="BK38" s="682"/>
      <c r="BL38" s="682"/>
      <c r="BM38" s="682"/>
      <c r="BN38" s="682"/>
      <c r="BO38" s="682"/>
      <c r="BP38" s="682"/>
      <c r="BQ38" s="682"/>
      <c r="BR38" s="682"/>
      <c r="BS38" s="682"/>
      <c r="BT38" s="682"/>
      <c r="BU38" s="682"/>
      <c r="BV38" s="682"/>
      <c r="BW38" s="682"/>
      <c r="BX38" s="682"/>
      <c r="BY38" s="682"/>
      <c r="BZ38" s="682"/>
      <c r="CA38" s="682"/>
      <c r="CB38" s="682"/>
      <c r="CC38" s="682"/>
      <c r="CD38" s="682"/>
      <c r="CE38" s="682"/>
      <c r="CF38" s="682"/>
      <c r="CG38" s="682"/>
      <c r="CH38" s="682"/>
      <c r="CI38" s="682"/>
      <c r="CJ38" s="682"/>
      <c r="CK38" s="682"/>
      <c r="CL38" s="682"/>
      <c r="CM38" s="682"/>
      <c r="CN38" s="682"/>
      <c r="CO38" s="682"/>
      <c r="CP38" s="682"/>
      <c r="CQ38" s="682"/>
      <c r="CR38" s="682"/>
      <c r="CS38" s="682"/>
      <c r="CT38" s="682"/>
    </row>
    <row r="39" spans="1:98" ht="12.75">
      <c r="B39" s="1627" t="s">
        <v>1605</v>
      </c>
      <c r="C39" s="1628"/>
      <c r="D39" s="1628"/>
      <c r="E39" s="1628"/>
      <c r="F39" s="1628"/>
      <c r="G39" s="1628"/>
      <c r="H39" s="1628"/>
      <c r="I39" s="1628"/>
      <c r="J39" s="1628"/>
      <c r="K39" s="1628"/>
      <c r="L39" s="1628"/>
      <c r="M39" s="1628"/>
      <c r="N39" s="1628"/>
      <c r="O39" s="1628"/>
      <c r="P39" s="1628"/>
      <c r="Q39" s="1628"/>
      <c r="R39" s="1628"/>
      <c r="S39" s="1628"/>
      <c r="T39" s="1628"/>
      <c r="U39" s="1628"/>
      <c r="V39" s="1628"/>
      <c r="W39" s="1628"/>
      <c r="X39" s="1629"/>
      <c r="Y39" s="1720">
        <v>3.3000000000000002E-2</v>
      </c>
      <c r="Z39" s="1720"/>
      <c r="AA39" s="1720"/>
      <c r="AB39" s="1720"/>
      <c r="AC39" s="1720"/>
      <c r="AD39" s="1720">
        <v>3.3000000000000002E-2</v>
      </c>
      <c r="AE39" s="1720"/>
      <c r="AF39" s="1720"/>
      <c r="AG39" s="1720"/>
      <c r="AH39" s="1720"/>
      <c r="AO39" s="682"/>
      <c r="AP39" s="682"/>
      <c r="AQ39" s="682"/>
      <c r="AR39" s="682"/>
      <c r="AS39" s="682"/>
      <c r="AT39" s="682"/>
      <c r="AU39" s="682"/>
      <c r="AV39" s="682"/>
      <c r="AW39" s="682"/>
      <c r="AX39" s="682"/>
      <c r="AY39" s="682"/>
      <c r="AZ39" s="682"/>
      <c r="BA39" s="682"/>
      <c r="BB39" s="682"/>
      <c r="BC39" s="682"/>
      <c r="BD39" s="682"/>
      <c r="BE39" s="682"/>
      <c r="BF39" s="682"/>
      <c r="BG39" s="682"/>
      <c r="BH39" s="682"/>
      <c r="BI39" s="682"/>
      <c r="BJ39" s="682"/>
      <c r="BK39" s="682"/>
      <c r="BL39" s="682"/>
      <c r="BM39" s="682"/>
      <c r="BN39" s="682"/>
      <c r="BO39" s="682"/>
      <c r="BP39" s="682"/>
      <c r="BQ39" s="682"/>
      <c r="BR39" s="682"/>
      <c r="BS39" s="682"/>
      <c r="BT39" s="682"/>
      <c r="BU39" s="682"/>
      <c r="BV39" s="682"/>
      <c r="BW39" s="682"/>
      <c r="BX39" s="682"/>
      <c r="BY39" s="682"/>
      <c r="BZ39" s="682"/>
      <c r="CA39" s="682"/>
      <c r="CB39" s="682"/>
      <c r="CC39" s="682"/>
      <c r="CD39" s="682"/>
      <c r="CE39" s="682"/>
      <c r="CF39" s="682"/>
      <c r="CG39" s="682"/>
      <c r="CH39" s="682"/>
      <c r="CI39" s="682"/>
      <c r="CJ39" s="682"/>
      <c r="CK39" s="682"/>
      <c r="CL39" s="682"/>
      <c r="CM39" s="682"/>
      <c r="CN39" s="682"/>
      <c r="CO39" s="682"/>
      <c r="CP39" s="682"/>
      <c r="CQ39" s="682"/>
      <c r="CR39" s="682"/>
      <c r="CS39" s="682"/>
      <c r="CT39" s="682"/>
    </row>
    <row r="40" spans="1:98" ht="12.75" customHeight="1">
      <c r="A40" s="688"/>
      <c r="B40" s="1627" t="s">
        <v>724</v>
      </c>
      <c r="C40" s="1628"/>
      <c r="D40" s="1628"/>
      <c r="E40" s="1628"/>
      <c r="F40" s="1628"/>
      <c r="G40" s="1628"/>
      <c r="H40" s="1628"/>
      <c r="I40" s="1628"/>
      <c r="J40" s="1628"/>
      <c r="K40" s="1628"/>
      <c r="L40" s="1628"/>
      <c r="M40" s="1628"/>
      <c r="N40" s="1628"/>
      <c r="O40" s="1628"/>
      <c r="P40" s="1628"/>
      <c r="Q40" s="1628"/>
      <c r="R40" s="1628"/>
      <c r="S40" s="1628"/>
      <c r="T40" s="1628"/>
      <c r="U40" s="1628"/>
      <c r="V40" s="1628"/>
      <c r="W40" s="1628"/>
      <c r="X40" s="1629"/>
      <c r="Y40" s="1689">
        <f>ROUND(Y38*Y39,0)</f>
        <v>0</v>
      </c>
      <c r="Z40" s="1689"/>
      <c r="AA40" s="1689"/>
      <c r="AB40" s="1689"/>
      <c r="AC40" s="1689"/>
      <c r="AD40" s="1688">
        <f>ROUND(AD38*AD39,0)</f>
        <v>0</v>
      </c>
      <c r="AE40" s="1689"/>
      <c r="AF40" s="1689"/>
      <c r="AG40" s="1689"/>
      <c r="AH40" s="1689"/>
      <c r="AO40" s="682"/>
      <c r="AP40" s="682"/>
      <c r="AQ40" s="682"/>
      <c r="AR40" s="682"/>
      <c r="AS40" s="682"/>
      <c r="AT40" s="682"/>
      <c r="AU40" s="682"/>
      <c r="AV40" s="682"/>
      <c r="AW40" s="682"/>
      <c r="AX40" s="682"/>
      <c r="AY40" s="682"/>
      <c r="AZ40" s="682"/>
      <c r="BA40" s="682"/>
      <c r="BB40" s="682"/>
      <c r="BC40" s="682"/>
      <c r="BD40" s="682"/>
      <c r="BE40" s="682"/>
      <c r="BF40" s="682"/>
      <c r="BG40" s="682"/>
      <c r="BH40" s="682"/>
      <c r="BI40" s="682"/>
      <c r="BJ40" s="682"/>
      <c r="BK40" s="682"/>
      <c r="BL40" s="682"/>
      <c r="BM40" s="682"/>
      <c r="BN40" s="682"/>
      <c r="BO40" s="682"/>
      <c r="BP40" s="682"/>
      <c r="BQ40" s="682"/>
      <c r="BR40" s="682"/>
      <c r="BS40" s="682"/>
      <c r="BT40" s="682"/>
      <c r="BU40" s="682"/>
      <c r="BV40" s="682"/>
      <c r="BW40" s="682"/>
      <c r="BX40" s="682"/>
      <c r="BY40" s="682"/>
      <c r="BZ40" s="682"/>
      <c r="CA40" s="682"/>
      <c r="CB40" s="682"/>
      <c r="CC40" s="682"/>
      <c r="CD40" s="682"/>
      <c r="CE40" s="682"/>
      <c r="CF40" s="682"/>
      <c r="CG40" s="682"/>
      <c r="CH40" s="682"/>
      <c r="CI40" s="682"/>
      <c r="CJ40" s="682"/>
      <c r="CK40" s="682"/>
      <c r="CL40" s="682"/>
      <c r="CM40" s="682"/>
      <c r="CN40" s="682"/>
      <c r="CO40" s="682"/>
      <c r="CP40" s="682"/>
      <c r="CQ40" s="682"/>
      <c r="CR40" s="682"/>
      <c r="CS40" s="682"/>
      <c r="CT40" s="682"/>
    </row>
    <row r="41" spans="1:98" ht="12.75">
      <c r="B41" s="1627" t="s">
        <v>725</v>
      </c>
      <c r="C41" s="1628"/>
      <c r="D41" s="1628"/>
      <c r="E41" s="1628"/>
      <c r="F41" s="1628"/>
      <c r="G41" s="1628"/>
      <c r="H41" s="1628"/>
      <c r="I41" s="1628"/>
      <c r="J41" s="1628"/>
      <c r="K41" s="1628"/>
      <c r="L41" s="1628"/>
      <c r="M41" s="1628"/>
      <c r="N41" s="1628"/>
      <c r="O41" s="1628"/>
      <c r="P41" s="1628"/>
      <c r="Q41" s="1628"/>
      <c r="R41" s="1628"/>
      <c r="S41" s="1628"/>
      <c r="T41" s="1628"/>
      <c r="U41" s="1628"/>
      <c r="V41" s="1628"/>
      <c r="W41" s="1628"/>
      <c r="X41" s="1629"/>
      <c r="Y41" s="1713">
        <f>Y40+AD40</f>
        <v>0</v>
      </c>
      <c r="Z41" s="1714"/>
      <c r="AA41" s="1714"/>
      <c r="AB41" s="1714"/>
      <c r="AC41" s="1714"/>
      <c r="AD41" s="1714"/>
      <c r="AE41" s="1714"/>
      <c r="AF41" s="1714"/>
      <c r="AG41" s="1714"/>
      <c r="AH41" s="1715"/>
      <c r="AO41" s="682"/>
      <c r="AP41" s="682"/>
      <c r="AQ41" s="682"/>
      <c r="AR41" s="682"/>
      <c r="AS41" s="682"/>
      <c r="AT41" s="682"/>
      <c r="AU41" s="682"/>
      <c r="AV41" s="682"/>
      <c r="AW41" s="682"/>
      <c r="AX41" s="682"/>
      <c r="AY41" s="682"/>
      <c r="AZ41" s="682"/>
      <c r="BA41" s="682"/>
      <c r="BB41" s="682"/>
      <c r="BC41" s="682"/>
      <c r="BD41" s="682"/>
      <c r="BE41" s="682"/>
      <c r="BF41" s="682"/>
      <c r="BG41" s="682"/>
      <c r="BH41" s="682"/>
      <c r="BI41" s="682"/>
      <c r="BJ41" s="682"/>
      <c r="BK41" s="682"/>
      <c r="BL41" s="682"/>
      <c r="BM41" s="682"/>
      <c r="BN41" s="682"/>
      <c r="BO41" s="682"/>
      <c r="BP41" s="682"/>
      <c r="BQ41" s="682"/>
      <c r="BR41" s="682"/>
      <c r="BS41" s="682"/>
      <c r="BT41" s="682"/>
      <c r="BU41" s="682"/>
      <c r="BV41" s="682"/>
      <c r="BW41" s="682"/>
      <c r="BX41" s="682"/>
      <c r="BY41" s="682"/>
      <c r="BZ41" s="682"/>
      <c r="CA41" s="682"/>
      <c r="CB41" s="682"/>
      <c r="CC41" s="682"/>
      <c r="CD41" s="682"/>
      <c r="CE41" s="682"/>
      <c r="CF41" s="682"/>
      <c r="CG41" s="682"/>
      <c r="CH41" s="682"/>
      <c r="CI41" s="682"/>
      <c r="CJ41" s="682"/>
      <c r="CK41" s="682"/>
      <c r="CL41" s="682"/>
      <c r="CM41" s="682"/>
      <c r="CN41" s="682"/>
      <c r="CO41" s="682"/>
      <c r="CP41" s="682"/>
      <c r="CQ41" s="682"/>
      <c r="CR41" s="682"/>
      <c r="CS41" s="682"/>
      <c r="CT41" s="682"/>
    </row>
    <row r="42" spans="1:98" ht="12.75" customHeight="1">
      <c r="A42" s="688"/>
      <c r="B42" s="1685" t="s">
        <v>1604</v>
      </c>
      <c r="C42" s="1685"/>
      <c r="D42" s="1685"/>
      <c r="E42" s="1685"/>
      <c r="F42" s="1685"/>
      <c r="G42" s="1685"/>
      <c r="H42" s="1685"/>
      <c r="I42" s="1685"/>
      <c r="J42" s="1685"/>
      <c r="K42" s="1685"/>
      <c r="L42" s="1685"/>
      <c r="M42" s="1685"/>
      <c r="N42" s="1685"/>
      <c r="O42" s="1685"/>
      <c r="P42" s="1685"/>
      <c r="Q42" s="1685"/>
      <c r="R42" s="1685"/>
      <c r="S42" s="1685"/>
      <c r="T42" s="1685"/>
      <c r="U42" s="1685"/>
      <c r="V42" s="1685"/>
      <c r="W42" s="1685"/>
      <c r="X42" s="1685"/>
      <c r="Y42" s="1685"/>
      <c r="Z42" s="1685"/>
      <c r="AA42" s="1685"/>
      <c r="AB42" s="1685"/>
      <c r="AC42" s="1685"/>
      <c r="AD42" s="1685"/>
      <c r="AE42" s="1685"/>
      <c r="AF42" s="1685"/>
      <c r="AG42" s="1685"/>
      <c r="AH42" s="1685"/>
      <c r="AO42" s="682"/>
      <c r="AP42" s="682"/>
      <c r="AQ42" s="682"/>
      <c r="AR42" s="682"/>
      <c r="AS42" s="682"/>
      <c r="AT42" s="682"/>
      <c r="AU42" s="682"/>
      <c r="AV42" s="682"/>
      <c r="AW42" s="682"/>
      <c r="AX42" s="682"/>
      <c r="AY42" s="682"/>
      <c r="AZ42" s="682"/>
      <c r="BA42" s="682"/>
      <c r="BB42" s="682"/>
      <c r="BC42" s="682"/>
      <c r="BD42" s="682"/>
      <c r="BE42" s="682"/>
      <c r="BF42" s="682"/>
      <c r="BG42" s="682"/>
      <c r="BH42" s="682"/>
      <c r="BI42" s="682"/>
      <c r="BJ42" s="682"/>
      <c r="BK42" s="682"/>
      <c r="BL42" s="682"/>
      <c r="BM42" s="682"/>
      <c r="BN42" s="682"/>
      <c r="BO42" s="682"/>
      <c r="BP42" s="682"/>
      <c r="BQ42" s="682"/>
      <c r="BR42" s="682"/>
      <c r="BS42" s="682"/>
      <c r="BT42" s="682"/>
      <c r="BU42" s="682"/>
      <c r="BV42" s="682"/>
      <c r="BW42" s="682"/>
      <c r="BX42" s="682"/>
      <c r="BY42" s="682"/>
      <c r="BZ42" s="682"/>
      <c r="CA42" s="682"/>
      <c r="CB42" s="682"/>
      <c r="CC42" s="682"/>
      <c r="CD42" s="682"/>
      <c r="CE42" s="682"/>
      <c r="CF42" s="682"/>
      <c r="CG42" s="682"/>
      <c r="CH42" s="682"/>
      <c r="CI42" s="682"/>
      <c r="CJ42" s="682"/>
      <c r="CK42" s="682"/>
      <c r="CL42" s="682"/>
      <c r="CM42" s="682"/>
      <c r="CN42" s="682"/>
      <c r="CO42" s="682"/>
      <c r="CP42" s="682"/>
      <c r="CQ42" s="682"/>
      <c r="CR42" s="682"/>
      <c r="CS42" s="682"/>
      <c r="CT42" s="682"/>
    </row>
    <row r="43" spans="1:98" ht="12.75">
      <c r="B43" s="699"/>
      <c r="C43" s="699"/>
      <c r="D43" s="699"/>
      <c r="E43" s="699"/>
      <c r="F43" s="699"/>
      <c r="G43" s="699"/>
      <c r="H43" s="699"/>
      <c r="I43" s="699"/>
      <c r="J43" s="699"/>
      <c r="K43" s="699"/>
      <c r="L43" s="699"/>
      <c r="M43" s="699"/>
      <c r="N43" s="699"/>
      <c r="O43" s="699"/>
      <c r="P43" s="699"/>
      <c r="Q43" s="699"/>
      <c r="R43" s="699"/>
      <c r="S43" s="699"/>
      <c r="T43" s="699"/>
      <c r="U43" s="699"/>
      <c r="V43" s="699"/>
      <c r="W43" s="699"/>
      <c r="X43" s="699"/>
      <c r="Y43" s="699"/>
      <c r="Z43" s="699"/>
      <c r="AA43" s="699"/>
      <c r="AB43" s="699"/>
      <c r="AC43" s="699"/>
      <c r="AD43" s="699"/>
      <c r="AE43" s="699"/>
      <c r="AF43" s="699"/>
      <c r="AG43" s="699"/>
      <c r="AH43" s="699"/>
      <c r="AO43" s="682"/>
      <c r="AP43" s="682"/>
      <c r="AQ43" s="682"/>
      <c r="AR43" s="682"/>
      <c r="AS43" s="682"/>
      <c r="AT43" s="682"/>
      <c r="AU43" s="682"/>
      <c r="AV43" s="682"/>
      <c r="AW43" s="682"/>
      <c r="AX43" s="682"/>
      <c r="AY43" s="682"/>
      <c r="AZ43" s="682"/>
      <c r="BA43" s="682"/>
      <c r="BB43" s="682"/>
      <c r="BC43" s="682"/>
      <c r="BD43" s="682"/>
      <c r="BE43" s="682"/>
      <c r="BF43" s="682"/>
      <c r="BG43" s="682"/>
      <c r="BH43" s="682"/>
      <c r="BI43" s="682"/>
      <c r="BJ43" s="682"/>
      <c r="BK43" s="682"/>
      <c r="BL43" s="682"/>
      <c r="BM43" s="682"/>
      <c r="BN43" s="682"/>
      <c r="BO43" s="682"/>
      <c r="BP43" s="682"/>
      <c r="BQ43" s="682"/>
      <c r="BR43" s="682"/>
      <c r="BS43" s="682"/>
      <c r="BT43" s="682"/>
      <c r="BU43" s="682"/>
      <c r="BV43" s="682"/>
      <c r="BW43" s="682"/>
      <c r="BX43" s="682"/>
      <c r="BY43" s="682"/>
      <c r="BZ43" s="682"/>
      <c r="CA43" s="682"/>
      <c r="CB43" s="682"/>
      <c r="CC43" s="682"/>
      <c r="CD43" s="682"/>
      <c r="CE43" s="682"/>
      <c r="CF43" s="682"/>
      <c r="CG43" s="682"/>
      <c r="CH43" s="682"/>
      <c r="CI43" s="682"/>
      <c r="CJ43" s="682"/>
      <c r="CK43" s="682"/>
      <c r="CL43" s="682"/>
      <c r="CM43" s="682"/>
      <c r="CN43" s="682"/>
      <c r="CO43" s="682"/>
      <c r="CP43" s="682"/>
      <c r="CQ43" s="682"/>
      <c r="CR43" s="682"/>
      <c r="CS43" s="682"/>
      <c r="CT43" s="682"/>
    </row>
    <row r="44" spans="1:98" ht="12.75">
      <c r="AO44" s="682"/>
      <c r="AP44" s="682"/>
      <c r="AQ44" s="682"/>
      <c r="AR44" s="682"/>
      <c r="AS44" s="682"/>
      <c r="AT44" s="682"/>
      <c r="AU44" s="682"/>
      <c r="AV44" s="682"/>
      <c r="AW44" s="682"/>
      <c r="AX44" s="682"/>
      <c r="AY44" s="682"/>
      <c r="AZ44" s="682"/>
      <c r="BA44" s="682"/>
      <c r="BB44" s="682"/>
      <c r="BC44" s="682"/>
      <c r="BD44" s="682"/>
      <c r="BE44" s="682"/>
      <c r="BF44" s="682"/>
      <c r="BG44" s="682"/>
      <c r="BH44" s="682"/>
      <c r="BI44" s="682"/>
      <c r="BJ44" s="682"/>
      <c r="BK44" s="682"/>
      <c r="BL44" s="682"/>
      <c r="BM44" s="682"/>
      <c r="BN44" s="682"/>
      <c r="BO44" s="682"/>
      <c r="BP44" s="682"/>
      <c r="BQ44" s="682"/>
      <c r="BR44" s="682"/>
      <c r="BS44" s="682"/>
      <c r="BT44" s="682"/>
      <c r="BU44" s="682"/>
      <c r="BV44" s="682"/>
      <c r="BW44" s="682"/>
      <c r="BX44" s="682"/>
      <c r="BY44" s="682"/>
      <c r="BZ44" s="682"/>
      <c r="CA44" s="682"/>
      <c r="CB44" s="682"/>
      <c r="CC44" s="682"/>
      <c r="CD44" s="682"/>
      <c r="CE44" s="682"/>
      <c r="CF44" s="682"/>
      <c r="CG44" s="682"/>
      <c r="CH44" s="682"/>
      <c r="CI44" s="682"/>
      <c r="CJ44" s="682"/>
      <c r="CK44" s="682"/>
      <c r="CL44" s="682"/>
      <c r="CM44" s="682"/>
      <c r="CN44" s="682"/>
      <c r="CO44" s="682"/>
      <c r="CP44" s="682"/>
      <c r="CQ44" s="682"/>
      <c r="CR44" s="682"/>
      <c r="CS44" s="682"/>
      <c r="CT44" s="682"/>
    </row>
    <row r="45" spans="1:98" ht="12.75">
      <c r="A45" s="688" t="s">
        <v>666</v>
      </c>
      <c r="C45" s="688" t="s">
        <v>302</v>
      </c>
      <c r="AO45" s="682"/>
      <c r="AP45" s="682"/>
      <c r="AQ45" s="682"/>
      <c r="AR45" s="682"/>
      <c r="AS45" s="682"/>
      <c r="AT45" s="682"/>
      <c r="AU45" s="682"/>
      <c r="AV45" s="682"/>
      <c r="AW45" s="682"/>
      <c r="AX45" s="682"/>
      <c r="AY45" s="682"/>
      <c r="AZ45" s="682"/>
      <c r="BA45" s="682"/>
      <c r="BB45" s="682"/>
      <c r="BC45" s="682"/>
      <c r="BD45" s="682"/>
      <c r="BE45" s="682"/>
      <c r="BF45" s="682"/>
      <c r="BG45" s="682"/>
      <c r="BH45" s="682"/>
      <c r="BI45" s="682"/>
      <c r="BJ45" s="682"/>
      <c r="BK45" s="682"/>
      <c r="BL45" s="682"/>
      <c r="BM45" s="682"/>
      <c r="BN45" s="682"/>
      <c r="BO45" s="682"/>
      <c r="BP45" s="682"/>
      <c r="BQ45" s="682"/>
      <c r="BR45" s="682"/>
      <c r="BS45" s="682"/>
      <c r="BT45" s="682"/>
      <c r="BU45" s="682"/>
      <c r="BV45" s="682"/>
      <c r="BW45" s="682"/>
      <c r="BX45" s="682"/>
      <c r="BY45" s="682"/>
      <c r="BZ45" s="682"/>
      <c r="CA45" s="682"/>
      <c r="CB45" s="682"/>
      <c r="CC45" s="682"/>
      <c r="CD45" s="682"/>
      <c r="CE45" s="682"/>
      <c r="CF45" s="682"/>
      <c r="CG45" s="682"/>
      <c r="CH45" s="682"/>
      <c r="CI45" s="682"/>
      <c r="CJ45" s="682"/>
      <c r="CK45" s="682"/>
      <c r="CL45" s="682"/>
      <c r="CM45" s="682"/>
      <c r="CN45" s="682"/>
      <c r="CO45" s="682"/>
      <c r="CP45" s="682"/>
      <c r="CQ45" s="682"/>
      <c r="CR45" s="682"/>
      <c r="CS45" s="682"/>
      <c r="CT45" s="682"/>
    </row>
    <row r="46" spans="1:98" ht="12.75">
      <c r="D46" s="688" t="s">
        <v>303</v>
      </c>
      <c r="AB46" s="1716">
        <f>'Sources and Uses Budget'!B105-'Sources and Uses Budget'!B15</f>
        <v>46202408.303627536</v>
      </c>
      <c r="AC46" s="1717"/>
      <c r="AD46" s="1717"/>
      <c r="AE46" s="1717"/>
      <c r="AF46" s="1718"/>
      <c r="AO46" s="682"/>
      <c r="AP46" s="682"/>
      <c r="AQ46" s="682"/>
      <c r="AR46" s="682"/>
      <c r="AS46" s="682"/>
      <c r="AT46" s="682"/>
      <c r="AU46" s="682"/>
      <c r="AV46" s="682"/>
      <c r="AW46" s="682"/>
      <c r="AX46" s="682"/>
      <c r="AY46" s="682"/>
      <c r="AZ46" s="682"/>
      <c r="BA46" s="682"/>
      <c r="BB46" s="682"/>
      <c r="BC46" s="682"/>
      <c r="BD46" s="682"/>
      <c r="BE46" s="682"/>
      <c r="BF46" s="682"/>
      <c r="BG46" s="682"/>
      <c r="BH46" s="682"/>
      <c r="BI46" s="682"/>
      <c r="BJ46" s="682"/>
      <c r="BK46" s="682"/>
      <c r="BL46" s="682"/>
      <c r="BM46" s="682"/>
      <c r="BN46" s="682"/>
      <c r="BO46" s="682"/>
      <c r="BP46" s="682"/>
      <c r="BQ46" s="682"/>
      <c r="BR46" s="682"/>
      <c r="BS46" s="682"/>
      <c r="BT46" s="682"/>
      <c r="BU46" s="682"/>
      <c r="BV46" s="682"/>
      <c r="BW46" s="682"/>
      <c r="BX46" s="682"/>
      <c r="BY46" s="682"/>
      <c r="BZ46" s="682"/>
      <c r="CA46" s="682"/>
      <c r="CB46" s="682"/>
      <c r="CC46" s="682"/>
      <c r="CD46" s="682"/>
      <c r="CE46" s="682"/>
      <c r="CF46" s="682"/>
      <c r="CG46" s="682"/>
      <c r="CH46" s="682"/>
      <c r="CI46" s="682"/>
      <c r="CJ46" s="682"/>
      <c r="CK46" s="682"/>
      <c r="CL46" s="682"/>
      <c r="CM46" s="682"/>
      <c r="CN46" s="682"/>
      <c r="CO46" s="682"/>
      <c r="CP46" s="682"/>
      <c r="CQ46" s="682"/>
      <c r="CR46" s="682"/>
      <c r="CS46" s="682"/>
      <c r="CT46" s="682"/>
    </row>
    <row r="47" spans="1:98" ht="12.75" customHeight="1">
      <c r="D47" s="688" t="s">
        <v>24</v>
      </c>
      <c r="AB47" s="1716">
        <f>Application!AG630-MIN('Sources and Uses Budget'!B15,Application!AG390)</f>
        <v>28061368</v>
      </c>
      <c r="AC47" s="1717"/>
      <c r="AD47" s="1717"/>
      <c r="AE47" s="1717"/>
      <c r="AF47" s="1718"/>
      <c r="AO47" s="682"/>
      <c r="AP47" s="682"/>
      <c r="AQ47" s="682"/>
      <c r="AR47" s="682"/>
      <c r="AS47" s="682"/>
      <c r="AT47" s="682"/>
      <c r="AU47" s="682"/>
      <c r="AV47" s="682"/>
      <c r="AW47" s="682"/>
      <c r="AX47" s="682"/>
      <c r="AY47" s="682"/>
      <c r="AZ47" s="682"/>
      <c r="BA47" s="682"/>
      <c r="BB47" s="682"/>
      <c r="BC47" s="682"/>
      <c r="BD47" s="682"/>
      <c r="BE47" s="682"/>
      <c r="BF47" s="682"/>
      <c r="BG47" s="682"/>
      <c r="BH47" s="682"/>
      <c r="BI47" s="682"/>
      <c r="BJ47" s="682"/>
      <c r="BK47" s="682"/>
      <c r="BL47" s="682"/>
      <c r="BM47" s="682"/>
      <c r="BN47" s="682"/>
      <c r="BO47" s="682"/>
      <c r="BP47" s="682"/>
      <c r="BQ47" s="682"/>
      <c r="BR47" s="682"/>
      <c r="BS47" s="682"/>
      <c r="BT47" s="682"/>
      <c r="BU47" s="682"/>
      <c r="BV47" s="682"/>
      <c r="BW47" s="682"/>
      <c r="BX47" s="682"/>
      <c r="BY47" s="682"/>
      <c r="BZ47" s="682"/>
      <c r="CA47" s="682"/>
      <c r="CB47" s="682"/>
      <c r="CC47" s="682"/>
      <c r="CD47" s="682"/>
      <c r="CE47" s="682"/>
      <c r="CF47" s="682"/>
      <c r="CG47" s="682"/>
      <c r="CH47" s="682"/>
      <c r="CI47" s="682"/>
      <c r="CJ47" s="682"/>
      <c r="CK47" s="682"/>
      <c r="CL47" s="682"/>
      <c r="CM47" s="682"/>
      <c r="CN47" s="682"/>
      <c r="CO47" s="682"/>
      <c r="CP47" s="682"/>
      <c r="CQ47" s="682"/>
      <c r="CR47" s="682"/>
      <c r="CS47" s="682"/>
      <c r="CT47" s="682"/>
    </row>
    <row r="48" spans="1:98" ht="12.75">
      <c r="D48" s="688" t="s">
        <v>99</v>
      </c>
      <c r="AB48" s="1716">
        <f>AB46-AB47</f>
        <v>18141040.303627536</v>
      </c>
      <c r="AC48" s="1717"/>
      <c r="AD48" s="1717"/>
      <c r="AE48" s="1717"/>
      <c r="AF48" s="1718"/>
      <c r="AO48" s="682"/>
      <c r="AP48" s="682"/>
      <c r="AQ48" s="682"/>
      <c r="AR48" s="682"/>
      <c r="AS48" s="682"/>
      <c r="AT48" s="682"/>
      <c r="AU48" s="682"/>
      <c r="AV48" s="682"/>
      <c r="AW48" s="682"/>
      <c r="AX48" s="682"/>
      <c r="AY48" s="682"/>
      <c r="AZ48" s="682"/>
      <c r="BA48" s="682"/>
      <c r="BB48" s="682"/>
      <c r="BC48" s="682"/>
      <c r="BD48" s="682"/>
      <c r="BE48" s="682"/>
      <c r="BF48" s="682"/>
      <c r="BG48" s="682"/>
      <c r="BH48" s="682"/>
      <c r="BI48" s="682"/>
      <c r="BJ48" s="682"/>
      <c r="BK48" s="682"/>
      <c r="BL48" s="682"/>
      <c r="BM48" s="682"/>
      <c r="BN48" s="682"/>
      <c r="BO48" s="682"/>
      <c r="BP48" s="682"/>
      <c r="BQ48" s="682"/>
      <c r="BR48" s="682"/>
      <c r="BS48" s="682"/>
      <c r="BT48" s="682"/>
      <c r="BU48" s="682"/>
      <c r="BV48" s="682"/>
      <c r="BW48" s="682"/>
      <c r="BX48" s="682"/>
      <c r="BY48" s="682"/>
      <c r="BZ48" s="682"/>
      <c r="CA48" s="682"/>
      <c r="CB48" s="682"/>
      <c r="CC48" s="682"/>
      <c r="CD48" s="682"/>
      <c r="CE48" s="682"/>
      <c r="CF48" s="682"/>
      <c r="CG48" s="682"/>
      <c r="CH48" s="682"/>
      <c r="CI48" s="682"/>
      <c r="CJ48" s="682"/>
      <c r="CK48" s="682"/>
      <c r="CL48" s="682"/>
      <c r="CM48" s="682"/>
      <c r="CN48" s="682"/>
      <c r="CO48" s="682"/>
      <c r="CP48" s="682"/>
      <c r="CQ48" s="682"/>
      <c r="CR48" s="682"/>
      <c r="CS48" s="682"/>
      <c r="CT48" s="682"/>
    </row>
    <row r="49" spans="1:98" ht="12.75">
      <c r="D49" s="688" t="s">
        <v>766</v>
      </c>
      <c r="X49" s="684"/>
      <c r="Y49" s="684"/>
      <c r="Z49" s="684"/>
      <c r="AA49" s="700"/>
      <c r="AB49" s="1727"/>
      <c r="AC49" s="1728"/>
      <c r="AD49" s="1728"/>
      <c r="AE49" s="1728"/>
      <c r="AF49" s="1729"/>
      <c r="AO49" s="682"/>
      <c r="AP49" s="682"/>
      <c r="AQ49" s="682"/>
      <c r="AR49" s="682"/>
      <c r="AS49" s="682"/>
      <c r="AT49" s="682"/>
      <c r="AU49" s="682"/>
      <c r="AV49" s="682"/>
      <c r="AW49" s="682"/>
      <c r="AX49" s="682"/>
      <c r="AY49" s="682"/>
      <c r="AZ49" s="682"/>
      <c r="BA49" s="682"/>
      <c r="BB49" s="682"/>
      <c r="BC49" s="682"/>
      <c r="BD49" s="682"/>
      <c r="BE49" s="682"/>
      <c r="BF49" s="682"/>
      <c r="BG49" s="682"/>
      <c r="BH49" s="682"/>
      <c r="BI49" s="682"/>
      <c r="BJ49" s="682"/>
      <c r="BK49" s="682"/>
      <c r="BL49" s="682"/>
      <c r="BM49" s="682"/>
      <c r="BN49" s="682"/>
      <c r="BO49" s="682"/>
      <c r="BP49" s="682"/>
      <c r="BQ49" s="682"/>
      <c r="BR49" s="682"/>
      <c r="BS49" s="682"/>
      <c r="BT49" s="682"/>
      <c r="BU49" s="682"/>
      <c r="BV49" s="682"/>
      <c r="BW49" s="682"/>
      <c r="BX49" s="682"/>
      <c r="BY49" s="682"/>
      <c r="BZ49" s="682"/>
      <c r="CA49" s="682"/>
      <c r="CB49" s="682"/>
      <c r="CC49" s="682"/>
      <c r="CD49" s="682"/>
      <c r="CE49" s="682"/>
      <c r="CF49" s="682"/>
      <c r="CG49" s="682"/>
      <c r="CH49" s="682"/>
      <c r="CI49" s="682"/>
      <c r="CJ49" s="682"/>
      <c r="CK49" s="682"/>
      <c r="CL49" s="682"/>
      <c r="CM49" s="682"/>
      <c r="CN49" s="682"/>
      <c r="CO49" s="682"/>
      <c r="CP49" s="682"/>
      <c r="CQ49" s="682"/>
      <c r="CR49" s="682"/>
      <c r="CS49" s="682"/>
      <c r="CT49" s="682"/>
    </row>
    <row r="50" spans="1:98" s="704" customFormat="1" ht="15" customHeight="1">
      <c r="A50" s="684"/>
      <c r="B50" s="684"/>
      <c r="C50" s="684"/>
      <c r="D50" s="701"/>
      <c r="E50" s="1730" t="s">
        <v>1239</v>
      </c>
      <c r="F50" s="1730"/>
      <c r="G50" s="1730"/>
      <c r="H50" s="1730"/>
      <c r="I50" s="1730"/>
      <c r="J50" s="1730"/>
      <c r="K50" s="1730"/>
      <c r="L50" s="1730"/>
      <c r="M50" s="1730"/>
      <c r="N50" s="1730"/>
      <c r="O50" s="1730"/>
      <c r="P50" s="1730"/>
      <c r="Q50" s="1730"/>
      <c r="R50" s="1730"/>
      <c r="S50" s="1730"/>
      <c r="T50" s="1730"/>
      <c r="U50" s="1730"/>
      <c r="V50" s="1730"/>
      <c r="W50" s="1730"/>
      <c r="X50" s="1730"/>
      <c r="Y50" s="1730"/>
      <c r="Z50" s="1730"/>
      <c r="AA50" s="702"/>
      <c r="AB50" s="702"/>
      <c r="AC50" s="702"/>
      <c r="AD50" s="702"/>
      <c r="AE50" s="702"/>
      <c r="AF50" s="702"/>
      <c r="AG50" s="684"/>
      <c r="AH50" s="684"/>
      <c r="AI50" s="684"/>
      <c r="AJ50" s="684"/>
      <c r="AK50" s="684"/>
      <c r="AL50" s="684"/>
      <c r="AM50" s="684"/>
      <c r="AN50" s="684"/>
      <c r="AO50" s="703"/>
      <c r="AP50" s="703"/>
      <c r="AQ50" s="703"/>
      <c r="AR50" s="703"/>
      <c r="AS50" s="703"/>
      <c r="AT50" s="703"/>
      <c r="AU50" s="703"/>
      <c r="AV50" s="703"/>
      <c r="AW50" s="703"/>
      <c r="AX50" s="703"/>
      <c r="AY50" s="703"/>
      <c r="AZ50" s="703"/>
      <c r="BA50" s="703"/>
      <c r="BB50" s="703"/>
      <c r="BC50" s="703"/>
      <c r="BD50" s="703"/>
      <c r="BE50" s="703"/>
      <c r="BF50" s="703"/>
      <c r="BG50" s="703"/>
      <c r="BH50" s="703"/>
      <c r="BI50" s="703"/>
      <c r="BJ50" s="703"/>
      <c r="BK50" s="703"/>
      <c r="BL50" s="703"/>
      <c r="BM50" s="703"/>
      <c r="BN50" s="703"/>
      <c r="BO50" s="703"/>
      <c r="BP50" s="703"/>
      <c r="BQ50" s="703"/>
      <c r="BR50" s="703"/>
      <c r="BS50" s="703"/>
      <c r="BT50" s="703"/>
      <c r="BU50" s="703"/>
      <c r="BV50" s="703"/>
      <c r="BW50" s="703"/>
      <c r="BX50" s="703"/>
      <c r="BY50" s="703"/>
      <c r="BZ50" s="703"/>
      <c r="CA50" s="703"/>
      <c r="CB50" s="703"/>
      <c r="CC50" s="703"/>
      <c r="CD50" s="703"/>
      <c r="CE50" s="703"/>
      <c r="CF50" s="703"/>
      <c r="CG50" s="703"/>
      <c r="CH50" s="703"/>
      <c r="CI50" s="703"/>
      <c r="CJ50" s="703"/>
      <c r="CK50" s="703"/>
      <c r="CL50" s="703"/>
      <c r="CM50" s="703"/>
      <c r="CN50" s="703"/>
      <c r="CO50" s="703"/>
      <c r="CP50" s="703"/>
      <c r="CQ50" s="703"/>
      <c r="CR50" s="703"/>
      <c r="CS50" s="703"/>
      <c r="CT50" s="703"/>
    </row>
    <row r="51" spans="1:98" s="704" customFormat="1" ht="12" customHeight="1">
      <c r="A51" s="684"/>
      <c r="B51" s="684"/>
      <c r="C51" s="684"/>
      <c r="D51" s="701"/>
      <c r="E51" s="1730"/>
      <c r="F51" s="1730"/>
      <c r="G51" s="1730"/>
      <c r="H51" s="1730"/>
      <c r="I51" s="1730"/>
      <c r="J51" s="1730"/>
      <c r="K51" s="1730"/>
      <c r="L51" s="1730"/>
      <c r="M51" s="1730"/>
      <c r="N51" s="1730"/>
      <c r="O51" s="1730"/>
      <c r="P51" s="1730"/>
      <c r="Q51" s="1730"/>
      <c r="R51" s="1730"/>
      <c r="S51" s="1730"/>
      <c r="T51" s="1730"/>
      <c r="U51" s="1730"/>
      <c r="V51" s="1730"/>
      <c r="W51" s="1730"/>
      <c r="X51" s="1730"/>
      <c r="Y51" s="1730"/>
      <c r="Z51" s="1730"/>
      <c r="AA51" s="705"/>
      <c r="AB51" s="705"/>
      <c r="AC51" s="705"/>
      <c r="AD51" s="705"/>
      <c r="AE51" s="705"/>
      <c r="AF51" s="705"/>
      <c r="AG51" s="706"/>
      <c r="AH51" s="684"/>
      <c r="AI51" s="684"/>
      <c r="AJ51" s="684"/>
      <c r="AK51" s="684"/>
      <c r="AL51" s="684"/>
      <c r="AM51" s="684"/>
      <c r="AN51" s="684"/>
      <c r="AO51" s="703"/>
      <c r="AP51" s="703"/>
      <c r="AQ51" s="703"/>
      <c r="AR51" s="703"/>
      <c r="AS51" s="703"/>
      <c r="AT51" s="703"/>
      <c r="AU51" s="703"/>
      <c r="AV51" s="703"/>
      <c r="AW51" s="703"/>
      <c r="AX51" s="703"/>
      <c r="AY51" s="703"/>
      <c r="AZ51" s="703"/>
      <c r="BA51" s="703"/>
      <c r="BB51" s="703"/>
      <c r="BC51" s="703"/>
      <c r="BD51" s="703"/>
      <c r="BE51" s="703"/>
      <c r="BF51" s="703"/>
      <c r="BG51" s="703"/>
      <c r="BH51" s="703"/>
      <c r="BI51" s="703"/>
      <c r="BJ51" s="703"/>
      <c r="BK51" s="703"/>
      <c r="BL51" s="703"/>
      <c r="BM51" s="703"/>
      <c r="BN51" s="703"/>
      <c r="BO51" s="703"/>
      <c r="BP51" s="703"/>
      <c r="BQ51" s="703"/>
      <c r="BR51" s="703"/>
      <c r="BS51" s="703"/>
      <c r="BT51" s="703"/>
      <c r="BU51" s="703"/>
      <c r="BV51" s="703"/>
      <c r="BW51" s="703"/>
      <c r="BX51" s="703"/>
      <c r="BY51" s="703"/>
      <c r="BZ51" s="703"/>
      <c r="CA51" s="703"/>
      <c r="CB51" s="703"/>
      <c r="CC51" s="703"/>
      <c r="CD51" s="703"/>
      <c r="CE51" s="703"/>
      <c r="CF51" s="703"/>
      <c r="CG51" s="703"/>
      <c r="CH51" s="703"/>
      <c r="CI51" s="703"/>
      <c r="CJ51" s="703"/>
      <c r="CK51" s="703"/>
      <c r="CL51" s="703"/>
      <c r="CM51" s="703"/>
      <c r="CN51" s="703"/>
      <c r="CO51" s="703"/>
      <c r="CP51" s="703"/>
      <c r="CQ51" s="703"/>
      <c r="CR51" s="703"/>
      <c r="CS51" s="703"/>
      <c r="CT51" s="703"/>
    </row>
    <row r="52" spans="1:98" s="684" customFormat="1" ht="12" customHeight="1">
      <c r="D52" s="701"/>
      <c r="E52" s="707"/>
      <c r="F52" s="707"/>
      <c r="G52" s="707"/>
      <c r="H52" s="707"/>
      <c r="I52" s="707"/>
      <c r="J52" s="707"/>
      <c r="K52" s="707"/>
      <c r="L52" s="707"/>
      <c r="M52" s="707"/>
      <c r="N52" s="707"/>
      <c r="O52" s="707"/>
      <c r="P52" s="707"/>
      <c r="Q52" s="707"/>
      <c r="R52" s="707"/>
      <c r="S52" s="707"/>
      <c r="T52" s="707"/>
      <c r="U52" s="707"/>
      <c r="V52" s="707"/>
      <c r="W52" s="707"/>
      <c r="X52" s="707"/>
      <c r="Y52" s="707"/>
      <c r="Z52" s="707"/>
      <c r="AO52" s="687"/>
      <c r="AP52" s="687"/>
      <c r="AQ52" s="687"/>
      <c r="AR52" s="687"/>
      <c r="AS52" s="687"/>
      <c r="AT52" s="687"/>
      <c r="AU52" s="687"/>
      <c r="AV52" s="687"/>
      <c r="AW52" s="687"/>
      <c r="AX52" s="687"/>
      <c r="AY52" s="687"/>
      <c r="AZ52" s="687"/>
      <c r="BA52" s="687"/>
      <c r="BB52" s="687"/>
      <c r="BC52" s="687"/>
      <c r="BD52" s="687"/>
      <c r="BE52" s="687"/>
      <c r="BF52" s="687"/>
      <c r="BG52" s="687"/>
      <c r="BH52" s="687"/>
      <c r="BI52" s="687"/>
      <c r="BJ52" s="687"/>
      <c r="BK52" s="687"/>
      <c r="BL52" s="687"/>
      <c r="BM52" s="687"/>
      <c r="BN52" s="687"/>
      <c r="BO52" s="687"/>
      <c r="BP52" s="687"/>
      <c r="BQ52" s="687"/>
      <c r="BR52" s="687"/>
      <c r="BS52" s="687"/>
      <c r="BT52" s="687"/>
      <c r="BU52" s="687"/>
      <c r="BV52" s="687"/>
      <c r="BW52" s="687"/>
      <c r="BX52" s="687"/>
      <c r="BY52" s="687"/>
      <c r="BZ52" s="687"/>
      <c r="CA52" s="687"/>
      <c r="CB52" s="687"/>
      <c r="CC52" s="687"/>
      <c r="CD52" s="687"/>
      <c r="CE52" s="687"/>
      <c r="CF52" s="687"/>
      <c r="CG52" s="687"/>
      <c r="CH52" s="687"/>
      <c r="CI52" s="687"/>
      <c r="CJ52" s="687"/>
      <c r="CK52" s="687"/>
      <c r="CL52" s="687"/>
      <c r="CM52" s="687"/>
      <c r="CN52" s="687"/>
      <c r="CO52" s="687"/>
      <c r="CP52" s="687"/>
      <c r="CQ52" s="687"/>
      <c r="CR52" s="687"/>
      <c r="CS52" s="687"/>
      <c r="CT52" s="687"/>
    </row>
    <row r="53" spans="1:98" s="684" customFormat="1" ht="15" customHeight="1">
      <c r="A53" s="683"/>
      <c r="B53" s="683"/>
      <c r="C53" s="683"/>
      <c r="D53" s="688" t="s">
        <v>358</v>
      </c>
      <c r="E53" s="683"/>
      <c r="F53" s="683"/>
      <c r="G53" s="683"/>
      <c r="H53" s="683"/>
      <c r="I53" s="683"/>
      <c r="J53" s="683"/>
      <c r="K53" s="683"/>
      <c r="L53" s="683"/>
      <c r="M53" s="683"/>
      <c r="N53" s="683"/>
      <c r="O53" s="683"/>
      <c r="P53" s="683"/>
      <c r="Q53" s="683"/>
      <c r="R53" s="683"/>
      <c r="S53" s="683"/>
      <c r="T53" s="683"/>
      <c r="U53" s="683"/>
      <c r="V53" s="683"/>
      <c r="W53" s="683"/>
      <c r="X53" s="683"/>
      <c r="Y53" s="683"/>
      <c r="Z53" s="683"/>
      <c r="AA53" s="683"/>
      <c r="AB53" s="1716">
        <f>ROUND(IF(ISERROR((AB48/AB49)),0,(AB48/AB49)),0)</f>
        <v>0</v>
      </c>
      <c r="AC53" s="1717"/>
      <c r="AD53" s="1717"/>
      <c r="AE53" s="1717"/>
      <c r="AF53" s="1718"/>
      <c r="AG53" s="683"/>
      <c r="AH53" s="683"/>
      <c r="AI53" s="683"/>
      <c r="AJ53" s="683"/>
      <c r="AK53" s="683"/>
      <c r="AL53" s="683"/>
      <c r="AM53" s="683"/>
      <c r="AN53" s="683"/>
      <c r="AO53" s="687"/>
      <c r="AP53" s="687"/>
      <c r="AQ53" s="687"/>
      <c r="AR53" s="687"/>
      <c r="AS53" s="687"/>
      <c r="AT53" s="687"/>
      <c r="AU53" s="687"/>
      <c r="AV53" s="687"/>
      <c r="AW53" s="687"/>
      <c r="AX53" s="687"/>
      <c r="AY53" s="687"/>
      <c r="AZ53" s="687"/>
      <c r="BA53" s="687"/>
      <c r="BB53" s="687"/>
      <c r="BC53" s="687"/>
      <c r="BD53" s="687"/>
      <c r="BE53" s="687"/>
      <c r="BF53" s="687"/>
      <c r="BG53" s="687"/>
      <c r="BH53" s="687"/>
      <c r="BI53" s="687"/>
      <c r="BJ53" s="687"/>
      <c r="BK53" s="687"/>
      <c r="BL53" s="687"/>
      <c r="BM53" s="687"/>
      <c r="BN53" s="687"/>
      <c r="BO53" s="687"/>
      <c r="BP53" s="687"/>
      <c r="BQ53" s="687"/>
      <c r="BR53" s="687"/>
      <c r="BS53" s="687"/>
      <c r="BT53" s="687"/>
      <c r="BU53" s="687"/>
      <c r="BV53" s="687"/>
      <c r="BW53" s="687"/>
      <c r="BX53" s="687"/>
      <c r="BY53" s="687"/>
      <c r="BZ53" s="687"/>
      <c r="CA53" s="687"/>
      <c r="CB53" s="687"/>
      <c r="CC53" s="687"/>
      <c r="CD53" s="687"/>
      <c r="CE53" s="687"/>
      <c r="CF53" s="687"/>
      <c r="CG53" s="687"/>
      <c r="CH53" s="687"/>
      <c r="CI53" s="687"/>
      <c r="CJ53" s="687"/>
      <c r="CK53" s="687"/>
      <c r="CL53" s="687"/>
      <c r="CM53" s="687"/>
      <c r="CN53" s="687"/>
      <c r="CO53" s="687"/>
      <c r="CP53" s="687"/>
      <c r="CQ53" s="687"/>
      <c r="CR53" s="687"/>
      <c r="CS53" s="687"/>
      <c r="CT53" s="687"/>
    </row>
    <row r="54" spans="1:98" ht="12.75" customHeight="1">
      <c r="D54" s="688" t="s">
        <v>359</v>
      </c>
      <c r="AB54" s="1716">
        <f>(AB53/10)</f>
        <v>0</v>
      </c>
      <c r="AC54" s="1717"/>
      <c r="AD54" s="1717"/>
      <c r="AE54" s="1717"/>
      <c r="AF54" s="1718"/>
      <c r="AO54" s="682"/>
      <c r="AP54" s="682"/>
      <c r="AQ54" s="682"/>
      <c r="AR54" s="682"/>
      <c r="AS54" s="682"/>
      <c r="AT54" s="682"/>
      <c r="AU54" s="682"/>
      <c r="AV54" s="682"/>
      <c r="AW54" s="682"/>
      <c r="AX54" s="682"/>
      <c r="AY54" s="682"/>
      <c r="AZ54" s="682"/>
      <c r="BA54" s="682"/>
      <c r="BB54" s="682"/>
      <c r="BC54" s="682"/>
      <c r="BD54" s="682"/>
      <c r="BE54" s="682"/>
      <c r="BF54" s="682"/>
      <c r="BG54" s="682"/>
      <c r="BH54" s="682"/>
      <c r="BI54" s="682"/>
      <c r="BJ54" s="682"/>
      <c r="BK54" s="682"/>
      <c r="BL54" s="682"/>
      <c r="BM54" s="682"/>
      <c r="BN54" s="682"/>
      <c r="BO54" s="682"/>
      <c r="BP54" s="682"/>
      <c r="BQ54" s="682"/>
      <c r="BR54" s="682"/>
      <c r="BS54" s="682"/>
      <c r="BT54" s="682"/>
      <c r="BU54" s="682"/>
      <c r="BV54" s="682"/>
      <c r="BW54" s="682"/>
      <c r="BX54" s="682"/>
      <c r="BY54" s="682"/>
      <c r="BZ54" s="682"/>
      <c r="CA54" s="682"/>
      <c r="CB54" s="682"/>
      <c r="CC54" s="682"/>
      <c r="CD54" s="682"/>
      <c r="CE54" s="682"/>
      <c r="CF54" s="682"/>
      <c r="CG54" s="682"/>
      <c r="CH54" s="682"/>
      <c r="CI54" s="682"/>
      <c r="CJ54" s="682"/>
      <c r="CK54" s="682"/>
      <c r="CL54" s="682"/>
      <c r="CM54" s="682"/>
      <c r="CN54" s="682"/>
      <c r="CO54" s="682"/>
      <c r="CP54" s="682"/>
      <c r="CQ54" s="682"/>
      <c r="CR54" s="682"/>
      <c r="CS54" s="682"/>
      <c r="CT54" s="682"/>
    </row>
    <row r="55" spans="1:98" ht="12.75">
      <c r="D55" s="688" t="s">
        <v>849</v>
      </c>
      <c r="AB55" s="1731">
        <f>(IF((Y41&lt;AB54),Y41,AB54))</f>
        <v>0</v>
      </c>
      <c r="AC55" s="1732"/>
      <c r="AD55" s="1732"/>
      <c r="AE55" s="1732"/>
      <c r="AF55" s="1733"/>
      <c r="AO55" s="682"/>
      <c r="AP55" s="682"/>
      <c r="AQ55" s="682"/>
      <c r="AR55" s="682"/>
      <c r="AS55" s="682"/>
      <c r="AT55" s="682"/>
      <c r="AU55" s="682"/>
      <c r="AV55" s="682"/>
      <c r="AW55" s="682"/>
      <c r="AX55" s="682"/>
      <c r="AY55" s="682"/>
      <c r="AZ55" s="682"/>
      <c r="BA55" s="682"/>
      <c r="BB55" s="682"/>
      <c r="BC55" s="682"/>
      <c r="BD55" s="682"/>
      <c r="BE55" s="682"/>
      <c r="BF55" s="682"/>
      <c r="BG55" s="682"/>
      <c r="BH55" s="682"/>
      <c r="BI55" s="682"/>
      <c r="BJ55" s="682"/>
      <c r="BK55" s="682"/>
      <c r="BL55" s="682"/>
      <c r="BM55" s="682"/>
      <c r="BN55" s="682"/>
      <c r="BO55" s="682"/>
      <c r="BP55" s="682"/>
      <c r="BQ55" s="682"/>
      <c r="BR55" s="682"/>
      <c r="BS55" s="682"/>
      <c r="BT55" s="682"/>
      <c r="BU55" s="682"/>
      <c r="BV55" s="682"/>
      <c r="BW55" s="682"/>
      <c r="BX55" s="682"/>
      <c r="BY55" s="682"/>
      <c r="BZ55" s="682"/>
      <c r="CA55" s="682"/>
      <c r="CB55" s="682"/>
      <c r="CC55" s="682"/>
      <c r="CD55" s="682"/>
      <c r="CE55" s="682"/>
      <c r="CF55" s="682"/>
      <c r="CG55" s="682"/>
      <c r="CH55" s="682"/>
      <c r="CI55" s="682"/>
      <c r="CJ55" s="682"/>
      <c r="CK55" s="682"/>
      <c r="CL55" s="682"/>
      <c r="CM55" s="682"/>
      <c r="CN55" s="682"/>
      <c r="CO55" s="682"/>
      <c r="CP55" s="682"/>
      <c r="CQ55" s="682"/>
      <c r="CR55" s="682"/>
      <c r="CS55" s="682"/>
      <c r="CT55" s="682"/>
    </row>
    <row r="56" spans="1:98" ht="12.75">
      <c r="D56" s="688" t="s">
        <v>848</v>
      </c>
      <c r="AB56" s="1716">
        <f>ROUND((10*AB55*AB49),0)</f>
        <v>0</v>
      </c>
      <c r="AC56" s="1717"/>
      <c r="AD56" s="1717"/>
      <c r="AE56" s="1717"/>
      <c r="AF56" s="1718"/>
      <c r="AO56" s="682"/>
      <c r="AP56" s="682"/>
      <c r="AQ56" s="682"/>
      <c r="AR56" s="682"/>
      <c r="AS56" s="682"/>
      <c r="AT56" s="682"/>
      <c r="AU56" s="682"/>
      <c r="AV56" s="682"/>
      <c r="AW56" s="682"/>
      <c r="AX56" s="682"/>
      <c r="AY56" s="682"/>
      <c r="AZ56" s="682"/>
      <c r="BA56" s="682"/>
      <c r="BB56" s="682"/>
      <c r="BC56" s="682"/>
      <c r="BD56" s="682"/>
      <c r="BE56" s="682"/>
      <c r="BF56" s="682"/>
      <c r="BG56" s="682"/>
      <c r="BH56" s="682"/>
      <c r="BI56" s="682"/>
      <c r="BJ56" s="682"/>
      <c r="BK56" s="682"/>
      <c r="BL56" s="682"/>
      <c r="BM56" s="682"/>
      <c r="BN56" s="682"/>
      <c r="BO56" s="682"/>
      <c r="BP56" s="682"/>
      <c r="BQ56" s="682"/>
      <c r="BR56" s="682"/>
      <c r="BS56" s="682"/>
      <c r="BT56" s="682"/>
      <c r="BU56" s="682"/>
      <c r="BV56" s="682"/>
      <c r="BW56" s="682"/>
      <c r="BX56" s="682"/>
      <c r="BY56" s="682"/>
      <c r="BZ56" s="682"/>
      <c r="CA56" s="682"/>
      <c r="CB56" s="682"/>
      <c r="CC56" s="682"/>
      <c r="CD56" s="682"/>
      <c r="CE56" s="682"/>
      <c r="CF56" s="682"/>
      <c r="CG56" s="682"/>
      <c r="CH56" s="682"/>
      <c r="CI56" s="682"/>
      <c r="CJ56" s="682"/>
      <c r="CK56" s="682"/>
      <c r="CL56" s="682"/>
      <c r="CM56" s="682"/>
      <c r="CN56" s="682"/>
      <c r="CO56" s="682"/>
      <c r="CP56" s="682"/>
      <c r="CQ56" s="682"/>
      <c r="CR56" s="682"/>
      <c r="CS56" s="682"/>
      <c r="CT56" s="682"/>
    </row>
    <row r="57" spans="1:98" ht="12.75">
      <c r="D57" s="688"/>
      <c r="AB57" s="718"/>
      <c r="AC57" s="718"/>
      <c r="AD57" s="718"/>
      <c r="AE57" s="718"/>
      <c r="AF57" s="718"/>
      <c r="AO57" s="682"/>
      <c r="AP57" s="682"/>
      <c r="AQ57" s="682"/>
      <c r="AR57" s="682"/>
      <c r="AS57" s="682"/>
      <c r="AT57" s="682"/>
      <c r="AU57" s="682"/>
      <c r="AV57" s="682"/>
      <c r="AW57" s="682"/>
      <c r="AX57" s="682"/>
      <c r="AY57" s="682"/>
      <c r="AZ57" s="682"/>
      <c r="BA57" s="682"/>
      <c r="BB57" s="682"/>
      <c r="BC57" s="682"/>
      <c r="BD57" s="682"/>
      <c r="BE57" s="682"/>
      <c r="BF57" s="682"/>
      <c r="BG57" s="682"/>
      <c r="BH57" s="682"/>
      <c r="BI57" s="682"/>
      <c r="BJ57" s="682"/>
      <c r="BK57" s="682"/>
      <c r="BL57" s="682"/>
      <c r="BM57" s="682"/>
      <c r="BN57" s="682"/>
      <c r="BO57" s="682"/>
      <c r="BP57" s="682"/>
      <c r="BQ57" s="682"/>
      <c r="BR57" s="682"/>
      <c r="BS57" s="682"/>
      <c r="BT57" s="682"/>
      <c r="BU57" s="682"/>
      <c r="BV57" s="682"/>
      <c r="BW57" s="682"/>
      <c r="BX57" s="682"/>
      <c r="BY57" s="682"/>
      <c r="BZ57" s="682"/>
      <c r="CA57" s="682"/>
      <c r="CB57" s="682"/>
      <c r="CC57" s="682"/>
      <c r="CD57" s="682"/>
      <c r="CE57" s="682"/>
      <c r="CF57" s="682"/>
      <c r="CG57" s="682"/>
      <c r="CH57" s="682"/>
      <c r="CI57" s="682"/>
      <c r="CJ57" s="682"/>
      <c r="CK57" s="682"/>
      <c r="CL57" s="682"/>
      <c r="CM57" s="682"/>
      <c r="CN57" s="682"/>
      <c r="CO57" s="682"/>
      <c r="CP57" s="682"/>
      <c r="CQ57" s="682"/>
      <c r="CR57" s="682"/>
      <c r="CS57" s="682"/>
      <c r="CT57" s="682"/>
    </row>
    <row r="58" spans="1:98" ht="12.75" customHeight="1">
      <c r="D58" s="688" t="s">
        <v>847</v>
      </c>
      <c r="AB58" s="1721">
        <f>AB48-AB56</f>
        <v>18141040.303627536</v>
      </c>
      <c r="AC58" s="1721"/>
      <c r="AD58" s="1721"/>
      <c r="AE58" s="1721"/>
      <c r="AF58" s="1721"/>
      <c r="AO58" s="682"/>
      <c r="AP58" s="682"/>
      <c r="AQ58" s="682"/>
      <c r="AR58" s="682"/>
      <c r="AS58" s="682"/>
      <c r="AT58" s="682"/>
      <c r="AU58" s="682"/>
      <c r="AV58" s="682"/>
      <c r="AW58" s="682"/>
      <c r="AX58" s="682"/>
      <c r="AY58" s="682"/>
      <c r="AZ58" s="682"/>
      <c r="BA58" s="682"/>
      <c r="BB58" s="682"/>
      <c r="BC58" s="682"/>
      <c r="BD58" s="682"/>
      <c r="BE58" s="682"/>
      <c r="BF58" s="682"/>
      <c r="BG58" s="682"/>
      <c r="BH58" s="682"/>
      <c r="BI58" s="682"/>
      <c r="BJ58" s="682"/>
      <c r="BK58" s="682"/>
      <c r="BL58" s="682"/>
      <c r="BM58" s="682"/>
      <c r="BN58" s="682"/>
      <c r="BO58" s="682"/>
      <c r="BP58" s="682"/>
      <c r="BQ58" s="682"/>
      <c r="BR58" s="682"/>
      <c r="BS58" s="682"/>
      <c r="BT58" s="682"/>
      <c r="BU58" s="682"/>
      <c r="BV58" s="682"/>
      <c r="BW58" s="682"/>
      <c r="BX58" s="682"/>
      <c r="BY58" s="682"/>
      <c r="BZ58" s="682"/>
      <c r="CA58" s="682"/>
      <c r="CB58" s="682"/>
      <c r="CC58" s="682"/>
      <c r="CD58" s="682"/>
      <c r="CE58" s="682"/>
      <c r="CF58" s="682"/>
      <c r="CG58" s="682"/>
      <c r="CH58" s="682"/>
      <c r="CI58" s="682"/>
      <c r="CJ58" s="682"/>
      <c r="CK58" s="682"/>
      <c r="CL58" s="682"/>
      <c r="CM58" s="682"/>
      <c r="CN58" s="682"/>
      <c r="CO58" s="682"/>
      <c r="CP58" s="682"/>
      <c r="CQ58" s="682"/>
      <c r="CR58" s="682"/>
      <c r="CS58" s="682"/>
      <c r="CT58" s="682"/>
    </row>
    <row r="59" spans="1:98" ht="12.75" customHeight="1">
      <c r="D59" s="688"/>
      <c r="AB59" s="718"/>
      <c r="AC59" s="718"/>
      <c r="AD59" s="718"/>
      <c r="AE59" s="718"/>
      <c r="AF59" s="718"/>
      <c r="AO59" s="682"/>
      <c r="AP59" s="682"/>
      <c r="AQ59" s="682"/>
      <c r="AR59" s="682"/>
      <c r="AS59" s="682"/>
      <c r="AT59" s="682"/>
      <c r="AU59" s="682"/>
      <c r="AV59" s="682"/>
      <c r="AW59" s="682"/>
      <c r="AX59" s="682"/>
      <c r="AY59" s="682"/>
      <c r="AZ59" s="682"/>
      <c r="BA59" s="682"/>
      <c r="BB59" s="682"/>
      <c r="BC59" s="682"/>
      <c r="BD59" s="682"/>
      <c r="BE59" s="682"/>
      <c r="BF59" s="682"/>
      <c r="BG59" s="682"/>
      <c r="BH59" s="682"/>
      <c r="BI59" s="682"/>
      <c r="BJ59" s="682"/>
      <c r="BK59" s="682"/>
      <c r="BL59" s="682"/>
      <c r="BM59" s="682"/>
      <c r="BN59" s="682"/>
      <c r="BO59" s="682"/>
      <c r="BP59" s="682"/>
      <c r="BQ59" s="682"/>
      <c r="BR59" s="682"/>
      <c r="BS59" s="682"/>
      <c r="BT59" s="682"/>
      <c r="BU59" s="682"/>
      <c r="BV59" s="682"/>
      <c r="BW59" s="682"/>
      <c r="BX59" s="682"/>
      <c r="BY59" s="682"/>
      <c r="BZ59" s="682"/>
      <c r="CA59" s="682"/>
      <c r="CB59" s="682"/>
      <c r="CC59" s="682"/>
      <c r="CD59" s="682"/>
      <c r="CE59" s="682"/>
      <c r="CF59" s="682"/>
      <c r="CG59" s="682"/>
      <c r="CH59" s="682"/>
      <c r="CI59" s="682"/>
      <c r="CJ59" s="682"/>
      <c r="CK59" s="682"/>
      <c r="CL59" s="682"/>
      <c r="CM59" s="682"/>
      <c r="CN59" s="682"/>
      <c r="CO59" s="682"/>
      <c r="CP59" s="682"/>
      <c r="CQ59" s="682"/>
      <c r="CR59" s="682"/>
      <c r="CS59" s="682"/>
      <c r="CT59" s="682"/>
    </row>
    <row r="60" spans="1:98" s="356" customFormat="1" ht="13.5" thickBot="1">
      <c r="A60" s="1739" t="s">
        <v>1147</v>
      </c>
      <c r="B60" s="1739"/>
      <c r="C60" s="1739"/>
      <c r="D60" s="1739"/>
      <c r="E60" s="1739"/>
      <c r="F60" s="1739"/>
      <c r="G60" s="1739"/>
      <c r="H60" s="1739"/>
      <c r="I60" s="1739"/>
      <c r="J60" s="1739"/>
      <c r="K60" s="1739"/>
      <c r="L60" s="1739"/>
      <c r="M60" s="1739"/>
      <c r="N60" s="1739"/>
      <c r="O60" s="1739"/>
      <c r="P60" s="1739"/>
      <c r="Q60" s="1739"/>
      <c r="R60" s="1739"/>
      <c r="S60" s="1739"/>
      <c r="T60" s="1739"/>
      <c r="U60" s="1739"/>
      <c r="V60" s="1739"/>
      <c r="W60" s="1739"/>
      <c r="X60" s="1739"/>
      <c r="Y60" s="1739"/>
      <c r="Z60" s="1739"/>
      <c r="AA60" s="1739"/>
      <c r="AB60" s="1739"/>
      <c r="AC60" s="1739"/>
      <c r="AD60" s="1739"/>
      <c r="AE60" s="1739"/>
      <c r="AF60" s="1739"/>
      <c r="AG60" s="1739"/>
      <c r="AH60" s="1739"/>
      <c r="AI60" s="1739"/>
      <c r="AJ60" s="1739"/>
      <c r="AK60" s="1739"/>
      <c r="AL60" s="1739"/>
      <c r="AM60" s="358"/>
      <c r="AN60" s="358"/>
      <c r="AO60" s="358"/>
      <c r="AP60" s="358"/>
      <c r="AQ60" s="358"/>
      <c r="AR60" s="358"/>
      <c r="AS60" s="358"/>
      <c r="AT60" s="358"/>
      <c r="AU60" s="358"/>
      <c r="AV60" s="358"/>
      <c r="AW60" s="358"/>
      <c r="AX60" s="358"/>
      <c r="AY60" s="358"/>
      <c r="AZ60" s="358"/>
      <c r="BA60" s="358"/>
      <c r="BB60" s="358"/>
      <c r="BC60" s="358"/>
      <c r="BD60" s="358"/>
      <c r="BE60" s="358"/>
      <c r="BF60" s="358"/>
      <c r="BG60" s="358"/>
      <c r="BH60" s="358"/>
      <c r="BI60" s="358"/>
      <c r="BJ60" s="358"/>
      <c r="BK60" s="358"/>
      <c r="BL60" s="358"/>
      <c r="BM60" s="358"/>
      <c r="BN60" s="358"/>
      <c r="BO60" s="358"/>
      <c r="BP60" s="358"/>
      <c r="BQ60" s="358"/>
      <c r="BR60" s="358"/>
      <c r="BS60" s="358"/>
      <c r="BT60" s="358"/>
      <c r="BU60" s="358"/>
      <c r="BV60" s="358"/>
      <c r="BW60" s="358"/>
      <c r="BX60" s="358"/>
      <c r="BY60" s="358"/>
      <c r="BZ60" s="358"/>
      <c r="CA60" s="358"/>
      <c r="CB60" s="358"/>
      <c r="CC60" s="358"/>
      <c r="CD60" s="358"/>
      <c r="CE60" s="358"/>
      <c r="CF60" s="358"/>
      <c r="CG60" s="358"/>
      <c r="CH60" s="358"/>
      <c r="CI60" s="358"/>
      <c r="CJ60" s="358"/>
      <c r="CK60" s="358"/>
      <c r="CL60" s="358"/>
      <c r="CM60" s="358"/>
      <c r="CN60" s="358"/>
      <c r="CO60" s="358"/>
      <c r="CP60" s="358"/>
      <c r="CQ60" s="358"/>
      <c r="CR60" s="358"/>
    </row>
    <row r="61" spans="1:98" s="356" customFormat="1" ht="12.75" customHeight="1" thickTop="1">
      <c r="AM61" s="358"/>
      <c r="AN61" s="358"/>
      <c r="AO61" s="358"/>
      <c r="AP61" s="358"/>
      <c r="AQ61" s="358"/>
      <c r="AR61" s="358"/>
      <c r="AS61" s="358"/>
      <c r="AT61" s="358"/>
      <c r="AU61" s="358"/>
      <c r="AV61" s="358"/>
      <c r="AW61" s="358"/>
      <c r="AX61" s="358"/>
      <c r="AY61" s="358"/>
      <c r="AZ61" s="358"/>
      <c r="BA61" s="358"/>
      <c r="BB61" s="358"/>
      <c r="BC61" s="358"/>
      <c r="BD61" s="358"/>
      <c r="BE61" s="358"/>
      <c r="BF61" s="358"/>
      <c r="BG61" s="358"/>
      <c r="BH61" s="358"/>
      <c r="BI61" s="358"/>
      <c r="BJ61" s="358"/>
      <c r="BK61" s="358"/>
      <c r="BL61" s="358"/>
      <c r="BM61" s="358"/>
      <c r="BN61" s="358"/>
      <c r="BO61" s="358"/>
      <c r="BP61" s="358"/>
      <c r="BQ61" s="358"/>
      <c r="BR61" s="358"/>
      <c r="BS61" s="358"/>
      <c r="BT61" s="358"/>
      <c r="BU61" s="358"/>
      <c r="BV61" s="358"/>
      <c r="BW61" s="358"/>
      <c r="BX61" s="358"/>
      <c r="BY61" s="358"/>
      <c r="BZ61" s="358"/>
      <c r="CA61" s="358"/>
      <c r="CB61" s="358"/>
      <c r="CC61" s="358"/>
      <c r="CD61" s="358"/>
      <c r="CE61" s="358"/>
      <c r="CF61" s="358"/>
      <c r="CG61" s="358"/>
      <c r="CH61" s="358"/>
      <c r="CI61" s="358"/>
      <c r="CJ61" s="358"/>
      <c r="CK61" s="358"/>
      <c r="CL61" s="358"/>
      <c r="CM61" s="358"/>
      <c r="CN61" s="358"/>
      <c r="CO61" s="358"/>
      <c r="CP61" s="358"/>
      <c r="CQ61" s="358"/>
      <c r="CR61" s="358"/>
    </row>
    <row r="62" spans="1:98" ht="12.75">
      <c r="A62" s="688" t="s">
        <v>669</v>
      </c>
      <c r="C62" s="357" t="s">
        <v>1283</v>
      </c>
      <c r="Y62" s="1722" t="s">
        <v>1146</v>
      </c>
      <c r="Z62" s="1722"/>
      <c r="AA62" s="1722"/>
      <c r="AB62" s="1722"/>
      <c r="AC62" s="1722"/>
      <c r="AD62" s="1722" t="s">
        <v>406</v>
      </c>
      <c r="AE62" s="1722"/>
      <c r="AF62" s="1722"/>
      <c r="AG62" s="1722"/>
      <c r="AH62" s="1722"/>
      <c r="AO62" s="682"/>
      <c r="AP62" s="682"/>
      <c r="AQ62" s="682"/>
      <c r="AR62" s="682"/>
      <c r="AS62" s="682"/>
      <c r="AT62" s="682"/>
      <c r="AU62" s="682"/>
      <c r="AV62" s="682"/>
      <c r="AW62" s="682"/>
      <c r="AX62" s="682"/>
      <c r="AY62" s="682"/>
      <c r="AZ62" s="682"/>
      <c r="BA62" s="682"/>
      <c r="BB62" s="682"/>
      <c r="BC62" s="682"/>
      <c r="BD62" s="682"/>
      <c r="BE62" s="682"/>
      <c r="BF62" s="682"/>
      <c r="BG62" s="682"/>
      <c r="BH62" s="682"/>
      <c r="BI62" s="682"/>
      <c r="BJ62" s="682"/>
      <c r="BK62" s="682"/>
      <c r="BL62" s="682"/>
      <c r="BM62" s="682"/>
      <c r="BN62" s="682"/>
      <c r="BO62" s="682"/>
      <c r="BP62" s="682"/>
      <c r="BQ62" s="682"/>
      <c r="BR62" s="682"/>
      <c r="BS62" s="682"/>
      <c r="BT62" s="682"/>
      <c r="BU62" s="682"/>
      <c r="BV62" s="682"/>
      <c r="BW62" s="682"/>
      <c r="BX62" s="682"/>
      <c r="BY62" s="682"/>
      <c r="BZ62" s="682"/>
      <c r="CA62" s="682"/>
      <c r="CB62" s="682"/>
      <c r="CC62" s="682"/>
      <c r="CD62" s="682"/>
      <c r="CE62" s="682"/>
      <c r="CF62" s="682"/>
      <c r="CG62" s="682"/>
      <c r="CH62" s="682"/>
      <c r="CI62" s="682"/>
      <c r="CJ62" s="682"/>
      <c r="CK62" s="682"/>
      <c r="CL62" s="682"/>
      <c r="CM62" s="682"/>
      <c r="CN62" s="682"/>
      <c r="CO62" s="682"/>
      <c r="CP62" s="682"/>
      <c r="CQ62" s="682"/>
      <c r="CR62" s="682"/>
      <c r="CS62" s="682"/>
      <c r="CT62" s="682"/>
    </row>
    <row r="63" spans="1:98" ht="12.75">
      <c r="C63" s="708"/>
      <c r="D63" s="709" t="s">
        <v>1602</v>
      </c>
      <c r="E63" s="710"/>
      <c r="F63" s="710"/>
      <c r="G63" s="710"/>
      <c r="H63" s="710"/>
      <c r="I63" s="710"/>
      <c r="J63" s="710"/>
      <c r="K63" s="710"/>
      <c r="L63" s="711"/>
      <c r="M63" s="711"/>
      <c r="N63" s="711"/>
      <c r="O63" s="711"/>
      <c r="P63" s="711"/>
      <c r="Q63" s="711"/>
      <c r="R63" s="711"/>
      <c r="S63" s="711"/>
      <c r="T63" s="711"/>
      <c r="U63" s="711"/>
      <c r="V63" s="711"/>
      <c r="W63" s="711"/>
      <c r="X63" s="711"/>
      <c r="Y63" s="1723">
        <f>(T23*T27)+Y28</f>
        <v>0</v>
      </c>
      <c r="Z63" s="1724"/>
      <c r="AA63" s="1724"/>
      <c r="AB63" s="1724"/>
      <c r="AC63" s="1725"/>
      <c r="AD63" s="1723">
        <f>AD28+AI28</f>
        <v>0</v>
      </c>
      <c r="AE63" s="1724"/>
      <c r="AF63" s="1724"/>
      <c r="AG63" s="1724"/>
      <c r="AH63" s="1725"/>
      <c r="AO63" s="682"/>
      <c r="AP63" s="682"/>
      <c r="AQ63" s="682"/>
      <c r="AR63" s="682"/>
      <c r="AS63" s="682"/>
      <c r="AT63" s="682"/>
      <c r="AU63" s="682"/>
      <c r="AV63" s="682"/>
      <c r="AW63" s="682"/>
      <c r="AX63" s="682"/>
      <c r="AY63" s="682"/>
      <c r="AZ63" s="682"/>
      <c r="BA63" s="682"/>
      <c r="BB63" s="682"/>
      <c r="BC63" s="682"/>
      <c r="BD63" s="682"/>
      <c r="BE63" s="682"/>
      <c r="BF63" s="682"/>
      <c r="BG63" s="682"/>
      <c r="BH63" s="682"/>
      <c r="BI63" s="682"/>
      <c r="BJ63" s="682"/>
      <c r="BK63" s="682"/>
      <c r="BL63" s="682"/>
      <c r="BM63" s="682"/>
      <c r="BN63" s="682"/>
      <c r="BO63" s="682"/>
      <c r="BP63" s="682"/>
      <c r="BQ63" s="682"/>
      <c r="BR63" s="682"/>
      <c r="BS63" s="682"/>
      <c r="BT63" s="682"/>
      <c r="BU63" s="682"/>
      <c r="BV63" s="682"/>
      <c r="BW63" s="682"/>
      <c r="BX63" s="682"/>
      <c r="BY63" s="682"/>
      <c r="BZ63" s="682"/>
      <c r="CA63" s="682"/>
      <c r="CB63" s="682"/>
      <c r="CC63" s="682"/>
      <c r="CD63" s="682"/>
      <c r="CE63" s="682"/>
      <c r="CF63" s="682"/>
      <c r="CG63" s="682"/>
      <c r="CH63" s="682"/>
      <c r="CI63" s="682"/>
      <c r="CJ63" s="682"/>
      <c r="CK63" s="682"/>
      <c r="CL63" s="682"/>
      <c r="CM63" s="682"/>
      <c r="CN63" s="682"/>
      <c r="CO63" s="682"/>
      <c r="CP63" s="682"/>
      <c r="CQ63" s="682"/>
      <c r="CR63" s="682"/>
      <c r="CS63" s="682"/>
      <c r="CT63" s="682"/>
    </row>
    <row r="64" spans="1:98" ht="15" customHeight="1">
      <c r="C64" s="688"/>
      <c r="E64" s="1726" t="s">
        <v>1289</v>
      </c>
      <c r="F64" s="1726"/>
      <c r="G64" s="1726"/>
      <c r="H64" s="1726"/>
      <c r="I64" s="1726"/>
      <c r="J64" s="1726"/>
      <c r="K64" s="1726"/>
      <c r="L64" s="1726"/>
      <c r="M64" s="1726"/>
      <c r="N64" s="1726"/>
      <c r="O64" s="1726"/>
      <c r="P64" s="1726"/>
      <c r="Q64" s="1726"/>
      <c r="R64" s="1726"/>
      <c r="S64" s="1726"/>
      <c r="T64" s="1726"/>
      <c r="U64" s="1726"/>
      <c r="V64" s="1726"/>
      <c r="W64" s="1726"/>
      <c r="X64" s="1726"/>
      <c r="Y64" s="1726"/>
      <c r="Z64" s="1726"/>
      <c r="AA64" s="1726"/>
      <c r="AB64" s="1726"/>
      <c r="AC64" s="1726"/>
      <c r="AD64" s="1726"/>
      <c r="AE64" s="1726"/>
      <c r="AF64" s="1726"/>
      <c r="AG64" s="1726"/>
      <c r="AH64" s="1726"/>
      <c r="AI64" s="763"/>
      <c r="AJ64" s="763"/>
      <c r="AO64" s="682"/>
      <c r="AP64" s="682"/>
      <c r="AQ64" s="682"/>
      <c r="AR64" s="682"/>
      <c r="AS64" s="682"/>
      <c r="AT64" s="682"/>
      <c r="AU64" s="682"/>
      <c r="AV64" s="682"/>
      <c r="AW64" s="682"/>
      <c r="AX64" s="682"/>
      <c r="AY64" s="682"/>
      <c r="AZ64" s="682"/>
      <c r="BA64" s="682"/>
      <c r="BB64" s="682"/>
      <c r="BC64" s="682"/>
      <c r="BD64" s="682"/>
      <c r="BE64" s="682"/>
      <c r="BF64" s="682"/>
      <c r="BG64" s="682"/>
      <c r="BH64" s="682"/>
      <c r="BI64" s="682"/>
      <c r="BJ64" s="682"/>
      <c r="BK64" s="682"/>
      <c r="BL64" s="682"/>
      <c r="BM64" s="682"/>
      <c r="BN64" s="682"/>
      <c r="BO64" s="682"/>
      <c r="BP64" s="682"/>
      <c r="BQ64" s="682"/>
      <c r="BR64" s="682"/>
      <c r="BS64" s="682"/>
      <c r="BT64" s="682"/>
      <c r="BU64" s="682"/>
      <c r="BV64" s="682"/>
      <c r="BW64" s="682"/>
      <c r="BX64" s="682"/>
      <c r="BY64" s="682"/>
      <c r="BZ64" s="682"/>
      <c r="CA64" s="682"/>
      <c r="CB64" s="682"/>
      <c r="CC64" s="682"/>
      <c r="CD64" s="682"/>
      <c r="CE64" s="682"/>
      <c r="CF64" s="682"/>
      <c r="CG64" s="682"/>
      <c r="CH64" s="682"/>
      <c r="CI64" s="682"/>
      <c r="CJ64" s="682"/>
      <c r="CK64" s="682"/>
      <c r="CL64" s="682"/>
      <c r="CM64" s="682"/>
      <c r="CN64" s="682"/>
      <c r="CO64" s="682"/>
      <c r="CP64" s="682"/>
      <c r="CQ64" s="682"/>
      <c r="CR64" s="682"/>
      <c r="CS64" s="682"/>
      <c r="CT64" s="682"/>
    </row>
    <row r="65" spans="1:98" ht="15" customHeight="1">
      <c r="C65" s="688"/>
      <c r="E65" s="1726"/>
      <c r="F65" s="1726"/>
      <c r="G65" s="1726"/>
      <c r="H65" s="1726"/>
      <c r="I65" s="1726"/>
      <c r="J65" s="1726"/>
      <c r="K65" s="1726"/>
      <c r="L65" s="1726"/>
      <c r="M65" s="1726"/>
      <c r="N65" s="1726"/>
      <c r="O65" s="1726"/>
      <c r="P65" s="1726"/>
      <c r="Q65" s="1726"/>
      <c r="R65" s="1726"/>
      <c r="S65" s="1726"/>
      <c r="T65" s="1726"/>
      <c r="U65" s="1726"/>
      <c r="V65" s="1726"/>
      <c r="W65" s="1726"/>
      <c r="X65" s="1726"/>
      <c r="Y65" s="1726"/>
      <c r="Z65" s="1726"/>
      <c r="AA65" s="1726"/>
      <c r="AB65" s="1726"/>
      <c r="AC65" s="1726"/>
      <c r="AD65" s="1726"/>
      <c r="AE65" s="1726"/>
      <c r="AF65" s="1726"/>
      <c r="AG65" s="1726"/>
      <c r="AH65" s="1726"/>
      <c r="AI65" s="763"/>
      <c r="AJ65" s="763"/>
      <c r="AO65" s="682"/>
      <c r="AP65" s="682"/>
      <c r="AQ65" s="682"/>
      <c r="AR65" s="682"/>
      <c r="AS65" s="682"/>
      <c r="AT65" s="682"/>
      <c r="AU65" s="682"/>
      <c r="AV65" s="682"/>
      <c r="AW65" s="682"/>
      <c r="AX65" s="682"/>
      <c r="AY65" s="682"/>
      <c r="AZ65" s="682"/>
      <c r="BA65" s="682"/>
      <c r="BB65" s="682"/>
      <c r="BC65" s="682"/>
      <c r="BD65" s="682"/>
      <c r="BE65" s="682"/>
      <c r="BF65" s="682"/>
      <c r="BG65" s="682"/>
      <c r="BH65" s="682"/>
      <c r="BI65" s="682"/>
      <c r="BJ65" s="682"/>
      <c r="BK65" s="682"/>
      <c r="BL65" s="682"/>
      <c r="BM65" s="682"/>
      <c r="BN65" s="682"/>
      <c r="BO65" s="682"/>
      <c r="BP65" s="682"/>
      <c r="BQ65" s="682"/>
      <c r="BR65" s="682"/>
      <c r="BS65" s="682"/>
      <c r="BT65" s="682"/>
      <c r="BU65" s="682"/>
      <c r="BV65" s="682"/>
      <c r="BW65" s="682"/>
      <c r="BX65" s="682"/>
      <c r="BY65" s="682"/>
      <c r="BZ65" s="682"/>
      <c r="CA65" s="682"/>
      <c r="CB65" s="682"/>
      <c r="CC65" s="682"/>
      <c r="CD65" s="682"/>
      <c r="CE65" s="682"/>
      <c r="CF65" s="682"/>
      <c r="CG65" s="682"/>
      <c r="CH65" s="682"/>
      <c r="CI65" s="682"/>
      <c r="CJ65" s="682"/>
      <c r="CK65" s="682"/>
      <c r="CL65" s="682"/>
      <c r="CM65" s="682"/>
      <c r="CN65" s="682"/>
      <c r="CO65" s="682"/>
      <c r="CP65" s="682"/>
      <c r="CQ65" s="682"/>
      <c r="CR65" s="682"/>
      <c r="CS65" s="682"/>
      <c r="CT65" s="682"/>
    </row>
    <row r="66" spans="1:98" ht="12.75">
      <c r="C66" s="688"/>
      <c r="D66" s="688" t="s">
        <v>289</v>
      </c>
      <c r="E66" s="712"/>
      <c r="F66" s="712"/>
      <c r="G66" s="712"/>
      <c r="H66" s="712"/>
      <c r="I66" s="712"/>
      <c r="J66" s="712"/>
      <c r="K66" s="712"/>
      <c r="L66" s="712"/>
      <c r="M66" s="712"/>
      <c r="N66" s="712"/>
      <c r="O66" s="712"/>
      <c r="P66" s="712"/>
      <c r="Q66" s="712"/>
      <c r="R66" s="712"/>
      <c r="S66" s="712"/>
      <c r="T66" s="712"/>
      <c r="U66" s="712"/>
      <c r="V66" s="712"/>
      <c r="W66" s="712"/>
      <c r="X66" s="712"/>
      <c r="Y66" s="1740">
        <v>0.75</v>
      </c>
      <c r="Z66" s="1740"/>
      <c r="AA66" s="1740"/>
      <c r="AB66" s="1740"/>
      <c r="AC66" s="1740"/>
      <c r="AD66" s="1740">
        <v>0.75</v>
      </c>
      <c r="AE66" s="1740"/>
      <c r="AF66" s="1740"/>
      <c r="AG66" s="1740"/>
      <c r="AH66" s="1740"/>
      <c r="AO66" s="682"/>
      <c r="AP66" s="682"/>
      <c r="AQ66" s="682"/>
      <c r="AR66" s="682"/>
      <c r="AS66" s="682"/>
      <c r="AT66" s="682"/>
      <c r="AU66" s="682"/>
      <c r="AV66" s="682"/>
      <c r="AW66" s="682"/>
      <c r="AX66" s="682"/>
      <c r="AY66" s="682"/>
      <c r="AZ66" s="682"/>
      <c r="BA66" s="682"/>
      <c r="BB66" s="682"/>
      <c r="BC66" s="682"/>
      <c r="BD66" s="682"/>
      <c r="BE66" s="682"/>
      <c r="BF66" s="682"/>
      <c r="BG66" s="682"/>
      <c r="BH66" s="682"/>
      <c r="BI66" s="682"/>
      <c r="BJ66" s="682"/>
      <c r="BK66" s="682"/>
      <c r="BL66" s="682"/>
      <c r="BM66" s="682"/>
      <c r="BN66" s="682"/>
      <c r="BO66" s="682"/>
      <c r="BP66" s="682"/>
      <c r="BQ66" s="682"/>
      <c r="BR66" s="682"/>
      <c r="BS66" s="682"/>
      <c r="BT66" s="682"/>
      <c r="BU66" s="682"/>
      <c r="BV66" s="682"/>
      <c r="BW66" s="682"/>
      <c r="BX66" s="682"/>
      <c r="BY66" s="682"/>
      <c r="BZ66" s="682"/>
      <c r="CA66" s="682"/>
      <c r="CB66" s="682"/>
      <c r="CC66" s="682"/>
      <c r="CD66" s="682"/>
      <c r="CE66" s="682"/>
      <c r="CF66" s="682"/>
      <c r="CG66" s="682"/>
      <c r="CH66" s="682"/>
      <c r="CI66" s="682"/>
      <c r="CJ66" s="682"/>
      <c r="CK66" s="682"/>
      <c r="CL66" s="682"/>
      <c r="CM66" s="682"/>
      <c r="CN66" s="682"/>
      <c r="CO66" s="682"/>
      <c r="CP66" s="682"/>
      <c r="CQ66" s="682"/>
      <c r="CR66" s="682"/>
      <c r="CS66" s="682"/>
      <c r="CT66" s="682"/>
    </row>
    <row r="67" spans="1:98" ht="12.75">
      <c r="C67" s="688"/>
      <c r="D67" s="365" t="s">
        <v>1284</v>
      </c>
      <c r="Y67" s="1741">
        <f>ROUND(Y63*Y66,0)</f>
        <v>0</v>
      </c>
      <c r="Z67" s="1742"/>
      <c r="AA67" s="1742"/>
      <c r="AB67" s="1742"/>
      <c r="AC67" s="1742"/>
      <c r="AD67" s="1741" t="str">
        <f>IF(Application!D210="At-Risk",AD63*AD66,"$0")</f>
        <v>$0</v>
      </c>
      <c r="AE67" s="1743"/>
      <c r="AF67" s="1743"/>
      <c r="AG67" s="1743"/>
      <c r="AH67" s="1743"/>
      <c r="AO67" s="682"/>
      <c r="AP67" s="682"/>
      <c r="AQ67" s="682"/>
      <c r="AR67" s="682"/>
      <c r="AS67" s="682"/>
      <c r="AT67" s="682"/>
      <c r="AU67" s="682"/>
      <c r="AV67" s="682"/>
      <c r="AW67" s="682"/>
      <c r="AX67" s="682"/>
      <c r="AY67" s="682"/>
      <c r="AZ67" s="682"/>
      <c r="BA67" s="682"/>
      <c r="BB67" s="682"/>
      <c r="BC67" s="682"/>
      <c r="BD67" s="682"/>
      <c r="BE67" s="682"/>
      <c r="BF67" s="682"/>
      <c r="BG67" s="682"/>
      <c r="BH67" s="682"/>
      <c r="BI67" s="682"/>
      <c r="BJ67" s="682"/>
      <c r="BK67" s="682"/>
      <c r="BL67" s="682"/>
      <c r="BM67" s="682"/>
      <c r="BN67" s="682"/>
      <c r="BO67" s="682"/>
      <c r="BP67" s="682"/>
      <c r="BQ67" s="682"/>
      <c r="BR67" s="682"/>
      <c r="BS67" s="682"/>
      <c r="BT67" s="682"/>
      <c r="BU67" s="682"/>
      <c r="BV67" s="682"/>
      <c r="BW67" s="682"/>
      <c r="BX67" s="682"/>
      <c r="BY67" s="682"/>
      <c r="BZ67" s="682"/>
      <c r="CA67" s="682"/>
      <c r="CB67" s="682"/>
      <c r="CC67" s="682"/>
      <c r="CD67" s="682"/>
      <c r="CE67" s="682"/>
      <c r="CF67" s="682"/>
      <c r="CG67" s="682"/>
      <c r="CH67" s="682"/>
      <c r="CI67" s="682"/>
      <c r="CJ67" s="682"/>
      <c r="CK67" s="682"/>
      <c r="CL67" s="682"/>
      <c r="CM67" s="682"/>
      <c r="CN67" s="682"/>
      <c r="CO67" s="682"/>
      <c r="CP67" s="682"/>
      <c r="CQ67" s="682"/>
      <c r="CR67" s="682"/>
      <c r="CS67" s="682"/>
      <c r="CT67" s="682"/>
    </row>
    <row r="68" spans="1:98" ht="12.75">
      <c r="C68" s="688"/>
      <c r="E68" s="688"/>
      <c r="AB68" s="713"/>
      <c r="AC68" s="713"/>
      <c r="AD68" s="713"/>
      <c r="AE68" s="713"/>
      <c r="AF68" s="713"/>
      <c r="AO68" s="682"/>
      <c r="AP68" s="682"/>
      <c r="AQ68" s="682"/>
      <c r="AR68" s="682"/>
      <c r="AS68" s="682"/>
      <c r="AT68" s="682"/>
      <c r="AU68" s="682"/>
      <c r="AV68" s="682"/>
      <c r="AW68" s="682"/>
      <c r="AX68" s="682"/>
      <c r="AY68" s="682"/>
      <c r="AZ68" s="682"/>
      <c r="BA68" s="682"/>
      <c r="BB68" s="682"/>
      <c r="BC68" s="682"/>
      <c r="BD68" s="682"/>
      <c r="BE68" s="682"/>
      <c r="BF68" s="682"/>
      <c r="BG68" s="682"/>
      <c r="BH68" s="682"/>
      <c r="BI68" s="682"/>
      <c r="BJ68" s="682"/>
      <c r="BK68" s="682"/>
      <c r="BL68" s="682"/>
      <c r="BM68" s="682"/>
      <c r="BN68" s="682"/>
      <c r="BO68" s="682"/>
      <c r="BP68" s="682"/>
      <c r="BQ68" s="682"/>
      <c r="BR68" s="682"/>
      <c r="BS68" s="682"/>
      <c r="BT68" s="682"/>
      <c r="BU68" s="682"/>
      <c r="BV68" s="682"/>
      <c r="BW68" s="682"/>
      <c r="BX68" s="682"/>
      <c r="BY68" s="682"/>
      <c r="BZ68" s="682"/>
      <c r="CA68" s="682"/>
      <c r="CB68" s="682"/>
      <c r="CC68" s="682"/>
      <c r="CD68" s="682"/>
      <c r="CE68" s="682"/>
      <c r="CF68" s="682"/>
      <c r="CG68" s="682"/>
      <c r="CH68" s="682"/>
      <c r="CI68" s="682"/>
      <c r="CJ68" s="682"/>
      <c r="CK68" s="682"/>
      <c r="CL68" s="682"/>
      <c r="CM68" s="682"/>
      <c r="CN68" s="682"/>
      <c r="CO68" s="682"/>
      <c r="CP68" s="682"/>
      <c r="CQ68" s="682"/>
      <c r="CR68" s="682"/>
      <c r="CS68" s="682"/>
      <c r="CT68" s="682"/>
    </row>
    <row r="69" spans="1:98" ht="12.75">
      <c r="A69" s="688" t="s">
        <v>670</v>
      </c>
      <c r="C69" s="365" t="s">
        <v>1290</v>
      </c>
      <c r="AO69" s="682"/>
      <c r="AP69" s="682"/>
      <c r="AQ69" s="682"/>
      <c r="AR69" s="682"/>
      <c r="AS69" s="682"/>
      <c r="AT69" s="682"/>
      <c r="AU69" s="682"/>
      <c r="AV69" s="682"/>
      <c r="AW69" s="682"/>
      <c r="AX69" s="682"/>
      <c r="AY69" s="682"/>
      <c r="AZ69" s="682"/>
      <c r="BA69" s="682"/>
      <c r="BB69" s="682"/>
      <c r="BC69" s="682"/>
      <c r="BD69" s="682"/>
      <c r="BE69" s="682"/>
      <c r="BF69" s="682"/>
      <c r="BG69" s="682"/>
      <c r="BH69" s="682"/>
      <c r="BI69" s="682"/>
      <c r="BJ69" s="682"/>
      <c r="BK69" s="682"/>
      <c r="BL69" s="682"/>
      <c r="BM69" s="682"/>
      <c r="BN69" s="682"/>
      <c r="BO69" s="682"/>
      <c r="BP69" s="682"/>
      <c r="BQ69" s="682"/>
      <c r="BR69" s="682"/>
      <c r="BS69" s="682"/>
      <c r="BT69" s="682"/>
      <c r="BU69" s="682"/>
      <c r="BV69" s="682"/>
      <c r="BW69" s="682"/>
      <c r="BX69" s="682"/>
      <c r="BY69" s="682"/>
      <c r="BZ69" s="682"/>
      <c r="CA69" s="682"/>
      <c r="CB69" s="682"/>
      <c r="CC69" s="682"/>
      <c r="CD69" s="682"/>
      <c r="CE69" s="682"/>
      <c r="CF69" s="682"/>
      <c r="CG69" s="682"/>
      <c r="CH69" s="682"/>
      <c r="CI69" s="682"/>
      <c r="CJ69" s="682"/>
      <c r="CK69" s="682"/>
      <c r="CL69" s="682"/>
      <c r="CM69" s="682"/>
      <c r="CN69" s="682"/>
      <c r="CO69" s="682"/>
      <c r="CP69" s="682"/>
      <c r="CQ69" s="682"/>
      <c r="CR69" s="682"/>
      <c r="CS69" s="682"/>
      <c r="CT69" s="682"/>
    </row>
    <row r="70" spans="1:98" ht="12.75">
      <c r="A70" s="708"/>
      <c r="B70" s="684"/>
      <c r="C70" s="708"/>
      <c r="D70" s="361" t="s">
        <v>1285</v>
      </c>
      <c r="E70" s="684"/>
      <c r="F70" s="684"/>
      <c r="G70" s="684"/>
      <c r="H70" s="684"/>
      <c r="I70" s="684"/>
      <c r="J70" s="684"/>
      <c r="K70" s="684"/>
      <c r="L70" s="684"/>
      <c r="M70" s="684"/>
      <c r="N70" s="684"/>
      <c r="O70" s="684"/>
      <c r="P70" s="684"/>
      <c r="Q70" s="684"/>
      <c r="R70" s="684"/>
      <c r="S70" s="684"/>
      <c r="T70" s="684"/>
      <c r="U70" s="684"/>
      <c r="V70" s="684"/>
      <c r="W70" s="684"/>
      <c r="X70" s="684"/>
      <c r="Y70" s="684"/>
      <c r="Z70" s="684"/>
      <c r="AA70" s="684"/>
      <c r="AB70" s="1727"/>
      <c r="AC70" s="1728"/>
      <c r="AD70" s="1728"/>
      <c r="AE70" s="1728"/>
      <c r="AF70" s="1729"/>
      <c r="AG70" s="684"/>
      <c r="AH70" s="684"/>
      <c r="AI70" s="684"/>
      <c r="AJ70" s="684"/>
      <c r="AK70" s="684"/>
      <c r="AL70" s="684"/>
      <c r="AM70" s="684"/>
      <c r="AN70" s="684"/>
      <c r="AO70" s="682"/>
      <c r="AP70" s="682"/>
      <c r="AQ70" s="682"/>
      <c r="AR70" s="682"/>
      <c r="AS70" s="682"/>
      <c r="AT70" s="682"/>
      <c r="AU70" s="682"/>
      <c r="AV70" s="682"/>
      <c r="AW70" s="682"/>
      <c r="AX70" s="682"/>
      <c r="AY70" s="682"/>
      <c r="AZ70" s="682"/>
      <c r="BA70" s="682"/>
      <c r="BB70" s="682"/>
      <c r="BC70" s="682"/>
      <c r="BD70" s="682"/>
      <c r="BE70" s="682"/>
      <c r="BF70" s="682"/>
      <c r="BG70" s="682"/>
      <c r="BH70" s="682"/>
      <c r="BI70" s="682"/>
      <c r="BJ70" s="682"/>
      <c r="BK70" s="682"/>
      <c r="BL70" s="682"/>
      <c r="BM70" s="682"/>
      <c r="BN70" s="682"/>
      <c r="BO70" s="682"/>
      <c r="BP70" s="682"/>
      <c r="BQ70" s="682"/>
      <c r="BR70" s="682"/>
      <c r="BS70" s="682"/>
      <c r="BT70" s="682"/>
      <c r="BU70" s="682"/>
      <c r="BV70" s="682"/>
      <c r="BW70" s="682"/>
      <c r="BX70" s="682"/>
      <c r="BY70" s="682"/>
      <c r="BZ70" s="682"/>
      <c r="CA70" s="682"/>
      <c r="CB70" s="682"/>
      <c r="CC70" s="682"/>
      <c r="CD70" s="682"/>
      <c r="CE70" s="682"/>
      <c r="CF70" s="682"/>
      <c r="CG70" s="682"/>
      <c r="CH70" s="682"/>
      <c r="CI70" s="682"/>
      <c r="CJ70" s="682"/>
      <c r="CK70" s="682"/>
      <c r="CL70" s="682"/>
      <c r="CM70" s="682"/>
      <c r="CN70" s="682"/>
      <c r="CO70" s="682"/>
      <c r="CP70" s="682"/>
      <c r="CQ70" s="682"/>
      <c r="CR70" s="682"/>
      <c r="CS70" s="682"/>
      <c r="CT70" s="682"/>
    </row>
    <row r="71" spans="1:98" s="684" customFormat="1" ht="12.75" customHeight="1">
      <c r="A71" s="708"/>
      <c r="C71" s="708"/>
      <c r="D71" s="708"/>
      <c r="E71" s="1744" t="s">
        <v>1568</v>
      </c>
      <c r="F71" s="1744"/>
      <c r="G71" s="1744"/>
      <c r="H71" s="1744"/>
      <c r="I71" s="1744"/>
      <c r="J71" s="1744"/>
      <c r="K71" s="1744"/>
      <c r="L71" s="1744"/>
      <c r="M71" s="1744"/>
      <c r="N71" s="1744"/>
      <c r="O71" s="1744"/>
      <c r="P71" s="1744"/>
      <c r="Q71" s="1744"/>
      <c r="R71" s="1744"/>
      <c r="S71" s="1744"/>
      <c r="T71" s="1744"/>
      <c r="U71" s="1744"/>
      <c r="V71" s="1744"/>
      <c r="W71" s="1744"/>
      <c r="X71" s="1744"/>
      <c r="Y71" s="1744"/>
      <c r="Z71" s="1744"/>
      <c r="AA71" s="1744"/>
      <c r="AB71" s="762"/>
      <c r="AC71" s="762"/>
      <c r="AD71" s="683"/>
      <c r="AE71" s="683"/>
      <c r="AF71" s="683"/>
      <c r="AO71" s="687"/>
      <c r="AP71" s="687"/>
      <c r="AQ71" s="687"/>
      <c r="AR71" s="687"/>
      <c r="AS71" s="687"/>
      <c r="AT71" s="687"/>
      <c r="AU71" s="687"/>
      <c r="AV71" s="687"/>
      <c r="AW71" s="687"/>
      <c r="AX71" s="687"/>
      <c r="AY71" s="687"/>
      <c r="AZ71" s="687"/>
      <c r="BA71" s="687"/>
      <c r="BB71" s="687"/>
      <c r="BC71" s="687"/>
      <c r="BD71" s="687"/>
      <c r="BE71" s="687"/>
      <c r="BF71" s="687"/>
      <c r="BG71" s="687"/>
      <c r="BH71" s="687"/>
      <c r="BI71" s="687"/>
      <c r="BJ71" s="687"/>
      <c r="BK71" s="687"/>
      <c r="BL71" s="687"/>
      <c r="BM71" s="687"/>
      <c r="BN71" s="687"/>
      <c r="BO71" s="687"/>
      <c r="BP71" s="687"/>
      <c r="BQ71" s="687"/>
      <c r="BR71" s="687"/>
      <c r="BS71" s="687"/>
      <c r="BT71" s="687"/>
      <c r="BU71" s="687"/>
      <c r="BV71" s="687"/>
      <c r="BW71" s="687"/>
      <c r="BX71" s="687"/>
      <c r="BY71" s="687"/>
      <c r="BZ71" s="687"/>
      <c r="CA71" s="687"/>
      <c r="CB71" s="687"/>
      <c r="CC71" s="687"/>
      <c r="CD71" s="687"/>
      <c r="CE71" s="687"/>
      <c r="CF71" s="687"/>
      <c r="CG71" s="687"/>
      <c r="CH71" s="687"/>
      <c r="CI71" s="687"/>
      <c r="CJ71" s="687"/>
      <c r="CK71" s="687"/>
      <c r="CL71" s="687"/>
      <c r="CM71" s="687"/>
      <c r="CN71" s="687"/>
      <c r="CO71" s="687"/>
      <c r="CP71" s="687"/>
      <c r="CQ71" s="687"/>
      <c r="CR71" s="687"/>
      <c r="CS71" s="687"/>
      <c r="CT71" s="687"/>
    </row>
    <row r="72" spans="1:98" s="684" customFormat="1" ht="12.75" customHeight="1">
      <c r="A72" s="708"/>
      <c r="C72" s="708"/>
      <c r="D72" s="708"/>
      <c r="E72" s="1744"/>
      <c r="F72" s="1744"/>
      <c r="G72" s="1744"/>
      <c r="H72" s="1744"/>
      <c r="I72" s="1744"/>
      <c r="J72" s="1744"/>
      <c r="K72" s="1744"/>
      <c r="L72" s="1744"/>
      <c r="M72" s="1744"/>
      <c r="N72" s="1744"/>
      <c r="O72" s="1744"/>
      <c r="P72" s="1744"/>
      <c r="Q72" s="1744"/>
      <c r="R72" s="1744"/>
      <c r="S72" s="1744"/>
      <c r="T72" s="1744"/>
      <c r="U72" s="1744"/>
      <c r="V72" s="1744"/>
      <c r="W72" s="1744"/>
      <c r="X72" s="1744"/>
      <c r="Y72" s="1744"/>
      <c r="Z72" s="1744"/>
      <c r="AA72" s="1744"/>
      <c r="AB72" s="762"/>
      <c r="AC72" s="762"/>
      <c r="AD72" s="794"/>
      <c r="AE72" s="794"/>
      <c r="AF72" s="794"/>
      <c r="AO72" s="765"/>
      <c r="AP72" s="765"/>
      <c r="AQ72" s="765"/>
      <c r="AR72" s="765"/>
      <c r="AS72" s="765"/>
      <c r="AT72" s="765"/>
      <c r="AU72" s="765"/>
      <c r="AV72" s="765"/>
      <c r="AW72" s="765"/>
      <c r="AX72" s="765"/>
      <c r="AY72" s="765"/>
      <c r="AZ72" s="765"/>
      <c r="BA72" s="765"/>
      <c r="BB72" s="765"/>
      <c r="BC72" s="765"/>
      <c r="BD72" s="765"/>
      <c r="BE72" s="765"/>
      <c r="BF72" s="765"/>
      <c r="BG72" s="765"/>
      <c r="BH72" s="765"/>
      <c r="BI72" s="765"/>
      <c r="BJ72" s="765"/>
      <c r="BK72" s="765"/>
      <c r="BL72" s="765"/>
      <c r="BM72" s="765"/>
      <c r="BN72" s="765"/>
      <c r="BO72" s="765"/>
      <c r="BP72" s="765"/>
      <c r="BQ72" s="765"/>
      <c r="BR72" s="765"/>
      <c r="BS72" s="765"/>
      <c r="BT72" s="765"/>
      <c r="BU72" s="765"/>
      <c r="BV72" s="765"/>
      <c r="BW72" s="765"/>
      <c r="BX72" s="765"/>
      <c r="BY72" s="765"/>
      <c r="BZ72" s="765"/>
      <c r="CA72" s="765"/>
      <c r="CB72" s="765"/>
      <c r="CC72" s="765"/>
      <c r="CD72" s="765"/>
      <c r="CE72" s="765"/>
      <c r="CF72" s="765"/>
      <c r="CG72" s="765"/>
      <c r="CH72" s="765"/>
      <c r="CI72" s="765"/>
      <c r="CJ72" s="765"/>
      <c r="CK72" s="765"/>
      <c r="CL72" s="765"/>
      <c r="CM72" s="765"/>
      <c r="CN72" s="765"/>
      <c r="CO72" s="765"/>
      <c r="CP72" s="765"/>
      <c r="CQ72" s="765"/>
      <c r="CR72" s="765"/>
      <c r="CS72" s="765"/>
      <c r="CT72" s="765"/>
    </row>
    <row r="73" spans="1:98" ht="12" customHeight="1">
      <c r="A73" s="708"/>
      <c r="B73" s="684"/>
      <c r="C73" s="708"/>
      <c r="D73" s="708"/>
      <c r="E73" s="1744"/>
      <c r="F73" s="1744"/>
      <c r="G73" s="1744"/>
      <c r="H73" s="1744"/>
      <c r="I73" s="1744"/>
      <c r="J73" s="1744"/>
      <c r="K73" s="1744"/>
      <c r="L73" s="1744"/>
      <c r="M73" s="1744"/>
      <c r="N73" s="1744"/>
      <c r="O73" s="1744"/>
      <c r="P73" s="1744"/>
      <c r="Q73" s="1744"/>
      <c r="R73" s="1744"/>
      <c r="S73" s="1744"/>
      <c r="T73" s="1744"/>
      <c r="U73" s="1744"/>
      <c r="V73" s="1744"/>
      <c r="W73" s="1744"/>
      <c r="X73" s="1744"/>
      <c r="Y73" s="1744"/>
      <c r="Z73" s="1744"/>
      <c r="AA73" s="1744"/>
      <c r="AB73" s="762"/>
      <c r="AC73" s="762"/>
      <c r="AD73" s="715"/>
      <c r="AE73" s="715"/>
      <c r="AF73" s="715"/>
      <c r="AG73" s="684"/>
      <c r="AH73" s="684"/>
      <c r="AI73" s="684"/>
      <c r="AJ73" s="684"/>
      <c r="AK73" s="684"/>
      <c r="AL73" s="684"/>
      <c r="AM73" s="684"/>
      <c r="AN73" s="684"/>
      <c r="AO73" s="682"/>
      <c r="AP73" s="682"/>
      <c r="AQ73" s="682"/>
      <c r="AR73" s="682"/>
      <c r="AS73" s="682"/>
      <c r="AT73" s="682"/>
      <c r="AU73" s="682"/>
      <c r="AV73" s="682"/>
      <c r="AW73" s="682"/>
      <c r="AX73" s="682"/>
      <c r="AY73" s="682"/>
      <c r="AZ73" s="682"/>
      <c r="BA73" s="682"/>
      <c r="BB73" s="682"/>
      <c r="BC73" s="682"/>
      <c r="BD73" s="682"/>
      <c r="BE73" s="682"/>
      <c r="BF73" s="682"/>
      <c r="BG73" s="682"/>
      <c r="BH73" s="682"/>
      <c r="BI73" s="682"/>
      <c r="BJ73" s="682"/>
      <c r="BK73" s="682"/>
      <c r="BL73" s="682"/>
      <c r="BM73" s="682"/>
      <c r="BN73" s="682"/>
      <c r="BO73" s="682"/>
      <c r="BP73" s="682"/>
      <c r="BQ73" s="682"/>
      <c r="BR73" s="682"/>
      <c r="BS73" s="682"/>
      <c r="BT73" s="682"/>
      <c r="BU73" s="682"/>
      <c r="BV73" s="682"/>
      <c r="BW73" s="682"/>
      <c r="BX73" s="682"/>
      <c r="BY73" s="682"/>
      <c r="BZ73" s="682"/>
      <c r="CA73" s="682"/>
      <c r="CB73" s="682"/>
      <c r="CC73" s="682"/>
      <c r="CD73" s="682"/>
      <c r="CE73" s="682"/>
      <c r="CF73" s="682"/>
      <c r="CG73" s="682"/>
      <c r="CH73" s="682"/>
      <c r="CI73" s="682"/>
      <c r="CJ73" s="682"/>
      <c r="CK73" s="682"/>
      <c r="CL73" s="682"/>
      <c r="CM73" s="682"/>
      <c r="CN73" s="682"/>
      <c r="CO73" s="682"/>
      <c r="CP73" s="682"/>
      <c r="CQ73" s="682"/>
      <c r="CR73" s="682"/>
      <c r="CS73" s="682"/>
      <c r="CT73" s="682"/>
    </row>
    <row r="74" spans="1:98" ht="12" customHeight="1">
      <c r="A74" s="708"/>
      <c r="B74" s="684"/>
      <c r="C74" s="708"/>
      <c r="D74" s="708"/>
      <c r="E74" s="719"/>
      <c r="F74" s="719"/>
      <c r="G74" s="719"/>
      <c r="H74" s="719"/>
      <c r="I74" s="719"/>
      <c r="J74" s="719"/>
      <c r="K74" s="719"/>
      <c r="L74" s="719"/>
      <c r="M74" s="719"/>
      <c r="N74" s="719"/>
      <c r="O74" s="719"/>
      <c r="P74" s="719"/>
      <c r="Q74" s="719"/>
      <c r="R74" s="719"/>
      <c r="S74" s="719"/>
      <c r="T74" s="719"/>
      <c r="U74" s="719"/>
      <c r="V74" s="719"/>
      <c r="W74" s="719"/>
      <c r="X74" s="719"/>
      <c r="Y74" s="719"/>
      <c r="Z74" s="719"/>
      <c r="AA74" s="714"/>
      <c r="AB74" s="714"/>
      <c r="AC74" s="714"/>
      <c r="AD74" s="715"/>
      <c r="AE74" s="715"/>
      <c r="AF74" s="715"/>
      <c r="AG74" s="684"/>
      <c r="AH74" s="684"/>
      <c r="AI74" s="684"/>
      <c r="AJ74" s="684"/>
      <c r="AK74" s="684"/>
      <c r="AL74" s="684"/>
      <c r="AM74" s="684"/>
      <c r="AN74" s="684"/>
      <c r="AO74" s="682"/>
      <c r="AP74" s="682"/>
      <c r="AQ74" s="682"/>
      <c r="AR74" s="682"/>
      <c r="AS74" s="682"/>
      <c r="AT74" s="682"/>
      <c r="AU74" s="682"/>
      <c r="AV74" s="682"/>
      <c r="AW74" s="682"/>
      <c r="AX74" s="682"/>
      <c r="AY74" s="682"/>
      <c r="AZ74" s="682"/>
      <c r="BA74" s="682"/>
      <c r="BB74" s="682"/>
      <c r="BC74" s="682"/>
      <c r="BD74" s="682"/>
      <c r="BE74" s="682"/>
      <c r="BF74" s="682"/>
      <c r="BG74" s="682"/>
      <c r="BH74" s="682"/>
      <c r="BI74" s="682"/>
      <c r="BJ74" s="682"/>
      <c r="BK74" s="682"/>
      <c r="BL74" s="682"/>
      <c r="BM74" s="682"/>
      <c r="BN74" s="682"/>
      <c r="BO74" s="682"/>
      <c r="BP74" s="682"/>
      <c r="BQ74" s="682"/>
      <c r="BR74" s="682"/>
      <c r="BS74" s="682"/>
      <c r="BT74" s="682"/>
      <c r="BU74" s="682"/>
      <c r="BV74" s="682"/>
      <c r="BW74" s="682"/>
      <c r="BX74" s="682"/>
      <c r="BY74" s="682"/>
      <c r="BZ74" s="682"/>
      <c r="CA74" s="682"/>
      <c r="CB74" s="682"/>
      <c r="CC74" s="682"/>
      <c r="CD74" s="682"/>
      <c r="CE74" s="682"/>
      <c r="CF74" s="682"/>
      <c r="CG74" s="682"/>
      <c r="CH74" s="682"/>
      <c r="CI74" s="682"/>
      <c r="CJ74" s="682"/>
      <c r="CK74" s="682"/>
      <c r="CL74" s="682"/>
      <c r="CM74" s="682"/>
      <c r="CN74" s="682"/>
      <c r="CO74" s="682"/>
      <c r="CP74" s="682"/>
      <c r="CQ74" s="682"/>
      <c r="CR74" s="682"/>
      <c r="CS74" s="682"/>
      <c r="CT74" s="682"/>
    </row>
    <row r="75" spans="1:98" ht="12" customHeight="1">
      <c r="C75" s="688"/>
      <c r="D75" s="357" t="s">
        <v>1286</v>
      </c>
      <c r="AB75" s="1734">
        <f>ROUND(IF(ISERROR((AB58/AB70)),0,(AB58/AB70)),0)</f>
        <v>0</v>
      </c>
      <c r="AC75" s="1734"/>
      <c r="AD75" s="1734"/>
      <c r="AE75" s="1734"/>
      <c r="AF75" s="1734"/>
      <c r="AO75" s="682"/>
      <c r="AP75" s="682"/>
      <c r="AQ75" s="682"/>
      <c r="AR75" s="682"/>
      <c r="AS75" s="682"/>
      <c r="AT75" s="682"/>
      <c r="AU75" s="682"/>
      <c r="AV75" s="682"/>
      <c r="AW75" s="682"/>
      <c r="AX75" s="682"/>
      <c r="AY75" s="682"/>
      <c r="AZ75" s="682"/>
      <c r="BA75" s="682"/>
      <c r="BB75" s="682"/>
      <c r="BC75" s="682"/>
      <c r="BD75" s="682"/>
      <c r="BE75" s="682"/>
      <c r="BF75" s="682"/>
      <c r="BG75" s="682"/>
      <c r="BH75" s="682"/>
      <c r="BI75" s="682"/>
      <c r="BJ75" s="682"/>
      <c r="BK75" s="682"/>
      <c r="BL75" s="682"/>
      <c r="BM75" s="682"/>
      <c r="BN75" s="682"/>
      <c r="BO75" s="682"/>
      <c r="BP75" s="682"/>
      <c r="BQ75" s="682"/>
      <c r="BR75" s="682"/>
      <c r="BS75" s="682"/>
      <c r="BT75" s="682"/>
      <c r="BU75" s="682"/>
      <c r="BV75" s="682"/>
      <c r="BW75" s="682"/>
      <c r="BX75" s="682"/>
      <c r="BY75" s="682"/>
      <c r="BZ75" s="682"/>
      <c r="CA75" s="682"/>
      <c r="CB75" s="682"/>
      <c r="CC75" s="682"/>
      <c r="CD75" s="682"/>
      <c r="CE75" s="682"/>
      <c r="CF75" s="682"/>
      <c r="CG75" s="682"/>
      <c r="CH75" s="682"/>
      <c r="CI75" s="682"/>
      <c r="CJ75" s="682"/>
      <c r="CK75" s="682"/>
      <c r="CL75" s="682"/>
      <c r="CM75" s="682"/>
      <c r="CN75" s="682"/>
      <c r="CO75" s="682"/>
      <c r="CP75" s="682"/>
      <c r="CQ75" s="682"/>
      <c r="CR75" s="682"/>
      <c r="CS75" s="682"/>
      <c r="CT75" s="682"/>
    </row>
    <row r="76" spans="1:98" ht="12.75" customHeight="1">
      <c r="C76" s="688"/>
      <c r="D76" s="357" t="s">
        <v>1287</v>
      </c>
      <c r="AB76" s="1735">
        <f>IF((Y67+AD67&lt;AB75),Y67+AD67,AB75)</f>
        <v>0</v>
      </c>
      <c r="AC76" s="1736"/>
      <c r="AD76" s="1736"/>
      <c r="AE76" s="1736"/>
      <c r="AF76" s="1737"/>
      <c r="AO76" s="682"/>
      <c r="AP76" s="682"/>
      <c r="AQ76" s="682"/>
      <c r="AR76" s="682"/>
      <c r="AS76" s="682"/>
      <c r="AT76" s="682"/>
      <c r="AU76" s="682"/>
      <c r="AV76" s="682"/>
      <c r="AW76" s="682"/>
      <c r="AX76" s="682"/>
      <c r="AY76" s="682"/>
      <c r="AZ76" s="682"/>
      <c r="BA76" s="682"/>
      <c r="BB76" s="682"/>
      <c r="BC76" s="682"/>
      <c r="BD76" s="682"/>
      <c r="BE76" s="682"/>
      <c r="BF76" s="682"/>
      <c r="BG76" s="682"/>
      <c r="BH76" s="682"/>
      <c r="BI76" s="682"/>
      <c r="BJ76" s="682"/>
      <c r="BK76" s="682"/>
      <c r="BL76" s="682"/>
      <c r="BM76" s="682"/>
      <c r="BN76" s="682"/>
      <c r="BO76" s="682"/>
      <c r="BP76" s="682"/>
      <c r="BQ76" s="682"/>
      <c r="BR76" s="682"/>
      <c r="BS76" s="682"/>
      <c r="BT76" s="682"/>
      <c r="BU76" s="682"/>
      <c r="BV76" s="682"/>
      <c r="BW76" s="682"/>
      <c r="BX76" s="682"/>
      <c r="BY76" s="682"/>
      <c r="BZ76" s="682"/>
      <c r="CA76" s="682"/>
      <c r="CB76" s="682"/>
      <c r="CC76" s="682"/>
      <c r="CD76" s="682"/>
      <c r="CE76" s="682"/>
      <c r="CF76" s="682"/>
      <c r="CG76" s="682"/>
      <c r="CH76" s="682"/>
      <c r="CI76" s="682"/>
      <c r="CJ76" s="682"/>
      <c r="CK76" s="682"/>
      <c r="CL76" s="682"/>
      <c r="CM76" s="682"/>
      <c r="CN76" s="682"/>
      <c r="CO76" s="682"/>
      <c r="CP76" s="682"/>
      <c r="CQ76" s="682"/>
      <c r="CR76" s="682"/>
      <c r="CS76" s="682"/>
      <c r="CT76" s="682"/>
    </row>
    <row r="77" spans="1:98" ht="12.75" customHeight="1">
      <c r="C77" s="688"/>
      <c r="D77" s="357" t="s">
        <v>1288</v>
      </c>
      <c r="AB77" s="1738">
        <f>AB76*AB70</f>
        <v>0</v>
      </c>
      <c r="AC77" s="1738"/>
      <c r="AD77" s="1738"/>
      <c r="AE77" s="1738"/>
      <c r="AF77" s="1738"/>
      <c r="AO77" s="682"/>
      <c r="AP77" s="682"/>
      <c r="AQ77" s="682"/>
      <c r="AR77" s="682"/>
      <c r="AS77" s="682"/>
      <c r="AT77" s="682"/>
      <c r="AU77" s="682"/>
      <c r="AV77" s="682"/>
      <c r="AW77" s="682"/>
      <c r="AX77" s="682"/>
      <c r="AY77" s="682"/>
      <c r="AZ77" s="682"/>
      <c r="BA77" s="682"/>
      <c r="BB77" s="682"/>
      <c r="BC77" s="682"/>
      <c r="BD77" s="682"/>
      <c r="BE77" s="682"/>
      <c r="BF77" s="682"/>
      <c r="BG77" s="682"/>
      <c r="BH77" s="682"/>
      <c r="BI77" s="682"/>
      <c r="BJ77" s="682"/>
      <c r="BK77" s="682"/>
      <c r="BL77" s="682"/>
      <c r="BM77" s="682"/>
      <c r="BN77" s="682"/>
      <c r="BO77" s="682"/>
      <c r="BP77" s="682"/>
      <c r="BQ77" s="682"/>
      <c r="BR77" s="682"/>
      <c r="BS77" s="682"/>
      <c r="BT77" s="682"/>
      <c r="BU77" s="682"/>
      <c r="BV77" s="682"/>
      <c r="BW77" s="682"/>
      <c r="BX77" s="682"/>
      <c r="BY77" s="682"/>
      <c r="BZ77" s="682"/>
      <c r="CA77" s="682"/>
      <c r="CB77" s="682"/>
      <c r="CC77" s="682"/>
      <c r="CD77" s="682"/>
      <c r="CE77" s="682"/>
      <c r="CF77" s="682"/>
      <c r="CG77" s="682"/>
      <c r="CH77" s="682"/>
      <c r="CI77" s="682"/>
      <c r="CJ77" s="682"/>
      <c r="CK77" s="682"/>
      <c r="CL77" s="682"/>
      <c r="CM77" s="682"/>
      <c r="CN77" s="682"/>
      <c r="CO77" s="682"/>
      <c r="CP77" s="682"/>
      <c r="CQ77" s="682"/>
      <c r="CR77" s="682"/>
      <c r="CS77" s="682"/>
      <c r="CT77" s="682"/>
    </row>
    <row r="78" spans="1:98" s="692" customFormat="1" ht="12.75" customHeight="1">
      <c r="C78" s="720"/>
      <c r="D78" s="720"/>
      <c r="AB78" s="721"/>
      <c r="AC78" s="721"/>
      <c r="AD78" s="721"/>
      <c r="AE78" s="721"/>
      <c r="AF78" s="721"/>
      <c r="AO78" s="722"/>
      <c r="AP78" s="722"/>
      <c r="AQ78" s="722"/>
      <c r="AR78" s="722"/>
      <c r="AS78" s="722"/>
      <c r="AT78" s="722"/>
      <c r="AU78" s="722"/>
      <c r="AV78" s="722"/>
      <c r="AW78" s="722"/>
      <c r="AX78" s="722"/>
      <c r="AY78" s="722"/>
      <c r="AZ78" s="722"/>
      <c r="BA78" s="722"/>
      <c r="BB78" s="722"/>
      <c r="BC78" s="722"/>
      <c r="BD78" s="722"/>
      <c r="BE78" s="722"/>
      <c r="BF78" s="722"/>
      <c r="BG78" s="722"/>
      <c r="BH78" s="722"/>
      <c r="BI78" s="722"/>
      <c r="BJ78" s="722"/>
      <c r="BK78" s="722"/>
      <c r="BL78" s="722"/>
      <c r="BM78" s="722"/>
      <c r="BN78" s="722"/>
      <c r="BO78" s="722"/>
      <c r="BP78" s="722"/>
      <c r="BQ78" s="722"/>
      <c r="BR78" s="722"/>
      <c r="BS78" s="722"/>
      <c r="BT78" s="722"/>
      <c r="BU78" s="722"/>
      <c r="BV78" s="722"/>
      <c r="BW78" s="722"/>
      <c r="BX78" s="722"/>
      <c r="BY78" s="722"/>
      <c r="BZ78" s="722"/>
      <c r="CA78" s="722"/>
      <c r="CB78" s="722"/>
      <c r="CC78" s="722"/>
      <c r="CD78" s="722"/>
      <c r="CE78" s="722"/>
      <c r="CF78" s="722"/>
      <c r="CG78" s="722"/>
      <c r="CH78" s="722"/>
      <c r="CI78" s="722"/>
      <c r="CJ78" s="722"/>
      <c r="CK78" s="722"/>
      <c r="CL78" s="722"/>
      <c r="CM78" s="722"/>
      <c r="CN78" s="722"/>
      <c r="CO78" s="722"/>
      <c r="CP78" s="722"/>
      <c r="CQ78" s="722"/>
      <c r="CR78" s="722"/>
      <c r="CS78" s="722"/>
      <c r="CT78" s="722"/>
    </row>
    <row r="79" spans="1:98" ht="12.75" customHeight="1">
      <c r="A79" s="692"/>
      <c r="B79" s="692"/>
      <c r="C79" s="692"/>
      <c r="D79" s="688" t="s">
        <v>847</v>
      </c>
      <c r="AB79" s="1721">
        <f>AB48-(AB56+AB77)</f>
        <v>18141040.303627536</v>
      </c>
      <c r="AC79" s="1721"/>
      <c r="AD79" s="1721"/>
      <c r="AE79" s="1721"/>
      <c r="AF79" s="1721"/>
      <c r="AG79" s="692"/>
      <c r="AH79" s="692"/>
      <c r="AI79" s="692"/>
      <c r="AJ79" s="692"/>
      <c r="AK79" s="692"/>
      <c r="AL79" s="692"/>
      <c r="AM79" s="692"/>
      <c r="AN79" s="692"/>
      <c r="AO79" s="682"/>
      <c r="AP79" s="682"/>
      <c r="AQ79" s="682"/>
      <c r="AR79" s="682"/>
      <c r="AS79" s="682"/>
      <c r="AT79" s="682"/>
      <c r="AU79" s="682"/>
      <c r="AV79" s="682"/>
      <c r="AW79" s="682"/>
      <c r="AX79" s="682"/>
      <c r="AY79" s="682"/>
      <c r="AZ79" s="682"/>
      <c r="BA79" s="682"/>
      <c r="BB79" s="682"/>
      <c r="BC79" s="682"/>
      <c r="BD79" s="682"/>
      <c r="BE79" s="682"/>
      <c r="BF79" s="682"/>
      <c r="BG79" s="682"/>
      <c r="BH79" s="682"/>
      <c r="BI79" s="682"/>
      <c r="BJ79" s="682"/>
      <c r="BK79" s="682"/>
      <c r="BL79" s="682"/>
      <c r="BM79" s="682"/>
      <c r="BN79" s="682"/>
      <c r="BO79" s="682"/>
      <c r="BP79" s="682"/>
      <c r="BQ79" s="682"/>
      <c r="BR79" s="682"/>
      <c r="BS79" s="682"/>
      <c r="BT79" s="682"/>
      <c r="BU79" s="682"/>
      <c r="BV79" s="682"/>
      <c r="BW79" s="682"/>
      <c r="BX79" s="682"/>
      <c r="BY79" s="682"/>
      <c r="BZ79" s="682"/>
      <c r="CA79" s="682"/>
      <c r="CB79" s="682"/>
      <c r="CC79" s="682"/>
      <c r="CD79" s="682"/>
      <c r="CE79" s="682"/>
      <c r="CF79" s="682"/>
      <c r="CG79" s="682"/>
      <c r="CH79" s="682"/>
      <c r="CI79" s="682"/>
      <c r="CJ79" s="682"/>
      <c r="CK79" s="682"/>
      <c r="CL79" s="682"/>
      <c r="CM79" s="682"/>
      <c r="CN79" s="682"/>
      <c r="CO79" s="682"/>
      <c r="CP79" s="682"/>
      <c r="CQ79" s="682"/>
      <c r="CR79" s="682"/>
      <c r="CS79" s="682"/>
      <c r="CT79" s="682"/>
    </row>
    <row r="80" spans="1:98" ht="12.75" customHeight="1">
      <c r="A80" s="692"/>
      <c r="B80" s="692"/>
      <c r="C80" s="692"/>
      <c r="D80" s="692"/>
      <c r="F80" s="716"/>
      <c r="J80" s="716" t="str">
        <f>IF(AB79&gt;0,"FUNDING GAP MUST NOT EXCEED ZERO","")</f>
        <v>FUNDING GAP MUST NOT EXCEED ZERO</v>
      </c>
      <c r="AB80" s="692"/>
      <c r="AC80" s="692"/>
      <c r="AD80" s="692"/>
      <c r="AE80" s="692"/>
      <c r="AF80" s="692"/>
      <c r="AG80" s="692"/>
      <c r="AH80" s="692"/>
      <c r="AI80" s="692"/>
      <c r="AJ80" s="692"/>
      <c r="AK80" s="692"/>
      <c r="AL80" s="692"/>
      <c r="AM80" s="692"/>
      <c r="AN80" s="692"/>
      <c r="AO80" s="682"/>
      <c r="AP80" s="682"/>
      <c r="AQ80" s="682"/>
      <c r="AR80" s="682"/>
      <c r="AS80" s="682"/>
      <c r="AT80" s="682"/>
      <c r="AU80" s="682"/>
      <c r="AV80" s="682"/>
      <c r="AW80" s="682"/>
      <c r="AX80" s="682"/>
      <c r="AY80" s="682"/>
      <c r="AZ80" s="682"/>
      <c r="BA80" s="682"/>
      <c r="BB80" s="682"/>
      <c r="BC80" s="682"/>
      <c r="BD80" s="682"/>
      <c r="BE80" s="682"/>
      <c r="BF80" s="682"/>
      <c r="BG80" s="682"/>
      <c r="BH80" s="682"/>
      <c r="BI80" s="682"/>
      <c r="BJ80" s="682"/>
      <c r="BK80" s="682"/>
      <c r="BL80" s="682"/>
      <c r="BM80" s="682"/>
      <c r="BN80" s="682"/>
      <c r="BO80" s="682"/>
      <c r="BP80" s="682"/>
      <c r="BQ80" s="682"/>
      <c r="BR80" s="682"/>
      <c r="BS80" s="682"/>
      <c r="BT80" s="682"/>
      <c r="BU80" s="682"/>
      <c r="BV80" s="682"/>
      <c r="BW80" s="682"/>
      <c r="BX80" s="682"/>
      <c r="BY80" s="682"/>
      <c r="BZ80" s="682"/>
      <c r="CA80" s="682"/>
      <c r="CB80" s="682"/>
      <c r="CC80" s="682"/>
      <c r="CD80" s="682"/>
      <c r="CE80" s="682"/>
      <c r="CF80" s="682"/>
      <c r="CG80" s="682"/>
      <c r="CH80" s="682"/>
      <c r="CI80" s="682"/>
      <c r="CJ80" s="682"/>
      <c r="CK80" s="682"/>
      <c r="CL80" s="682"/>
      <c r="CM80" s="682"/>
      <c r="CN80" s="682"/>
      <c r="CO80" s="682"/>
      <c r="CP80" s="682"/>
      <c r="CQ80" s="682"/>
      <c r="CR80" s="682"/>
      <c r="CS80" s="682"/>
      <c r="CT80" s="682"/>
    </row>
    <row r="81" spans="1:98" ht="12.75" customHeight="1">
      <c r="A81" s="692"/>
      <c r="B81" s="692"/>
      <c r="C81" s="692"/>
      <c r="D81" s="717"/>
      <c r="AB81" s="692"/>
      <c r="AC81" s="692"/>
      <c r="AD81" s="692"/>
      <c r="AE81" s="692"/>
      <c r="AF81" s="692"/>
      <c r="AG81" s="692"/>
      <c r="AH81" s="692"/>
      <c r="AI81" s="692"/>
      <c r="AJ81" s="692"/>
      <c r="AK81" s="692"/>
      <c r="AL81" s="692"/>
      <c r="AM81" s="692"/>
      <c r="AN81" s="692"/>
      <c r="AO81" s="682"/>
      <c r="AP81" s="682"/>
      <c r="AQ81" s="682"/>
      <c r="AR81" s="682"/>
      <c r="AS81" s="682"/>
      <c r="AT81" s="682"/>
      <c r="AU81" s="682"/>
      <c r="AV81" s="682"/>
      <c r="AW81" s="682"/>
      <c r="AX81" s="682"/>
      <c r="AY81" s="682"/>
      <c r="AZ81" s="682"/>
      <c r="BA81" s="682"/>
      <c r="BB81" s="682"/>
      <c r="BC81" s="682"/>
      <c r="BD81" s="682"/>
      <c r="BE81" s="682"/>
      <c r="BF81" s="682"/>
      <c r="BG81" s="682"/>
      <c r="BH81" s="682"/>
      <c r="BI81" s="682"/>
      <c r="BJ81" s="682"/>
      <c r="BK81" s="682"/>
      <c r="BL81" s="682"/>
      <c r="BM81" s="682"/>
      <c r="BN81" s="682"/>
      <c r="BO81" s="682"/>
      <c r="BP81" s="682"/>
      <c r="BQ81" s="682"/>
      <c r="BR81" s="682"/>
      <c r="BS81" s="682"/>
      <c r="BT81" s="682"/>
      <c r="BU81" s="682"/>
      <c r="BV81" s="682"/>
      <c r="BW81" s="682"/>
      <c r="BX81" s="682"/>
      <c r="BY81" s="682"/>
      <c r="BZ81" s="682"/>
      <c r="CA81" s="682"/>
      <c r="CB81" s="682"/>
      <c r="CC81" s="682"/>
      <c r="CD81" s="682"/>
      <c r="CE81" s="682"/>
      <c r="CF81" s="682"/>
      <c r="CG81" s="682"/>
      <c r="CH81" s="682"/>
      <c r="CI81" s="682"/>
      <c r="CJ81" s="682"/>
      <c r="CK81" s="682"/>
      <c r="CL81" s="682"/>
      <c r="CM81" s="682"/>
      <c r="CN81" s="682"/>
      <c r="CO81" s="682"/>
      <c r="CP81" s="682"/>
      <c r="CQ81" s="682"/>
      <c r="CR81" s="682"/>
      <c r="CS81" s="682"/>
      <c r="CT81" s="682"/>
    </row>
    <row r="82" spans="1:98" ht="12.75" hidden="1"/>
    <row r="83" spans="1:98" ht="12.75" hidden="1"/>
    <row r="84" spans="1:98" ht="12.75" hidden="1"/>
    <row r="85" spans="1:98" ht="12.75" hidden="1"/>
    <row r="86" spans="1:98" ht="12.75" hidden="1"/>
    <row r="87" spans="1:98" ht="12.75" hidden="1"/>
    <row r="88" spans="1:98" ht="12.75" hidden="1"/>
    <row r="89" spans="1:98" ht="12.75" hidden="1"/>
    <row r="90" spans="1:98" ht="12.75" hidden="1"/>
    <row r="91" spans="1:98" ht="12.75" hidden="1"/>
    <row r="92" spans="1:98" ht="12.75" hidden="1"/>
    <row r="93" spans="1:98" ht="12.75" hidden="1" customHeight="1"/>
    <row r="94" spans="1:98" ht="0"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sheetData>
  <sheetProtection password="E2FF" sheet="1" objects="1" scenarios="1"/>
  <mergeCells count="135">
    <mergeCell ref="AB75:AF75"/>
    <mergeCell ref="AB76:AF76"/>
    <mergeCell ref="AB77:AF77"/>
    <mergeCell ref="AB79:AF79"/>
    <mergeCell ref="A60:AL60"/>
    <mergeCell ref="Y66:AC66"/>
    <mergeCell ref="AD66:AH66"/>
    <mergeCell ref="Y67:AC67"/>
    <mergeCell ref="AD67:AH67"/>
    <mergeCell ref="AB70:AF70"/>
    <mergeCell ref="E71:AA73"/>
    <mergeCell ref="AB58:AF58"/>
    <mergeCell ref="Y62:AC62"/>
    <mergeCell ref="AD62:AH62"/>
    <mergeCell ref="Y63:AC63"/>
    <mergeCell ref="AD63:AH63"/>
    <mergeCell ref="E64:AH65"/>
    <mergeCell ref="AB49:AF49"/>
    <mergeCell ref="E50:Z51"/>
    <mergeCell ref="AB53:AF53"/>
    <mergeCell ref="AB54:AF54"/>
    <mergeCell ref="AB55:AF55"/>
    <mergeCell ref="AB56:AF56"/>
    <mergeCell ref="Y40:AC40"/>
    <mergeCell ref="AD40:AH40"/>
    <mergeCell ref="Y41:AH41"/>
    <mergeCell ref="AB46:AF46"/>
    <mergeCell ref="AB47:AF47"/>
    <mergeCell ref="AB48:AF48"/>
    <mergeCell ref="T29:AM29"/>
    <mergeCell ref="Y35:AC37"/>
    <mergeCell ref="AD35:AH37"/>
    <mergeCell ref="Y38:AC38"/>
    <mergeCell ref="AD38:AH38"/>
    <mergeCell ref="Y39:AC39"/>
    <mergeCell ref="AD39:AH39"/>
    <mergeCell ref="AD28:AH28"/>
    <mergeCell ref="AI28:AM28"/>
    <mergeCell ref="T24:AM24"/>
    <mergeCell ref="T25:X25"/>
    <mergeCell ref="Y25:AC25"/>
    <mergeCell ref="AD25:AH25"/>
    <mergeCell ref="AI25:AM25"/>
    <mergeCell ref="T26:X26"/>
    <mergeCell ref="Y26:AC26"/>
    <mergeCell ref="AD26:AH26"/>
    <mergeCell ref="AI26:AM26"/>
    <mergeCell ref="T20:X20"/>
    <mergeCell ref="Y20:AC20"/>
    <mergeCell ref="AD20:AH20"/>
    <mergeCell ref="AI20:AM20"/>
    <mergeCell ref="T21:X21"/>
    <mergeCell ref="Y21:AC21"/>
    <mergeCell ref="AD21:AH21"/>
    <mergeCell ref="AI21:AM21"/>
    <mergeCell ref="T27:X27"/>
    <mergeCell ref="Y27:AC27"/>
    <mergeCell ref="AD27:AH27"/>
    <mergeCell ref="AI27:AM27"/>
    <mergeCell ref="T18:X18"/>
    <mergeCell ref="Y18:AC18"/>
    <mergeCell ref="AD18:AH18"/>
    <mergeCell ref="AI18:AM18"/>
    <mergeCell ref="T19:X19"/>
    <mergeCell ref="Y19:AC19"/>
    <mergeCell ref="AD19:AH19"/>
    <mergeCell ref="AI19:AM19"/>
    <mergeCell ref="T16:X16"/>
    <mergeCell ref="Y16:AC16"/>
    <mergeCell ref="AD16:AH16"/>
    <mergeCell ref="AI16:AM16"/>
    <mergeCell ref="T17:X17"/>
    <mergeCell ref="Y17:AC17"/>
    <mergeCell ref="AD17:AH17"/>
    <mergeCell ref="AI17:AM17"/>
    <mergeCell ref="T14:X14"/>
    <mergeCell ref="Y14:AC14"/>
    <mergeCell ref="AD14:AH14"/>
    <mergeCell ref="AI14:AM14"/>
    <mergeCell ref="T15:X15"/>
    <mergeCell ref="Y15:AC15"/>
    <mergeCell ref="AD15:AH15"/>
    <mergeCell ref="AI15:AM15"/>
    <mergeCell ref="T12:X12"/>
    <mergeCell ref="Y12:AC12"/>
    <mergeCell ref="AD12:AH12"/>
    <mergeCell ref="AI12:AM12"/>
    <mergeCell ref="T13:X13"/>
    <mergeCell ref="Y13:AC13"/>
    <mergeCell ref="AD13:AH13"/>
    <mergeCell ref="AI13:AM13"/>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B29:S29"/>
    <mergeCell ref="B22:S22"/>
    <mergeCell ref="B23:S23"/>
    <mergeCell ref="B31:AM31"/>
    <mergeCell ref="B38:X38"/>
    <mergeCell ref="B39:X39"/>
    <mergeCell ref="B40:X40"/>
    <mergeCell ref="B41:X41"/>
    <mergeCell ref="B42:AH42"/>
    <mergeCell ref="B24:S24"/>
    <mergeCell ref="B25:S25"/>
    <mergeCell ref="B26:S26"/>
    <mergeCell ref="B27:S27"/>
    <mergeCell ref="B28:S28"/>
    <mergeCell ref="T22:X22"/>
    <mergeCell ref="Y22:AC22"/>
    <mergeCell ref="AD22:AH22"/>
    <mergeCell ref="AI22:AM22"/>
    <mergeCell ref="T23:X23"/>
    <mergeCell ref="Y23:AC23"/>
    <mergeCell ref="AD23:AH23"/>
    <mergeCell ref="AI23:AM23"/>
    <mergeCell ref="T28:X28"/>
    <mergeCell ref="Y28:AC28"/>
  </mergeCells>
  <conditionalFormatting sqref="AB79:AF79 AB58:AF59">
    <cfRule type="cellIs" dxfId="0" priority="1"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3:WWN983113 JX70:KB70 TT70:TX70 ADP70:ADT70 ANL70:ANP70 AXH70:AXL70 BHD70:BHH70 BQZ70:BRD70 CAV70:CAZ70 CKR70:CKV70 CUN70:CUR70 DEJ70:DEN70 DOF70:DOJ70 DYB70:DYF70 EHX70:EIB70 ERT70:ERX70 FBP70:FBT70 FLL70:FLP70 FVH70:FVL70 GFD70:GFH70 GOZ70:GPD70 GYV70:GYZ70 HIR70:HIV70 HSN70:HSR70 ICJ70:ICN70 IMF70:IMJ70 IWB70:IWF70 JFX70:JGB70 JPT70:JPX70 JZP70:JZT70 KJL70:KJP70 KTH70:KTL70 LDD70:LDH70 LMZ70:LND70 LWV70:LWZ70 MGR70:MGV70 MQN70:MQR70 NAJ70:NAN70 NKF70:NKJ70 NUB70:NUF70 ODX70:OEB70 ONT70:ONX70 OXP70:OXT70 PHL70:PHP70 PRH70:PRL70 QBD70:QBH70 QKZ70:QLD70 QUV70:QUZ70 RER70:REV70 RON70:ROR70 RYJ70:RYN70 SIF70:SIJ70 SSB70:SSF70 TBX70:TCB70 TLT70:TLX70 TVP70:TVT70 UFL70:UFP70 UPH70:UPL70 UZD70:UZH70 VIZ70:VJD70 VSV70:VSZ70 WCR70:WCV70 WMN70:WMR70 WWJ70:WWN70 AB65609:AF65609 JX65609:KB65609 TT65609:TX65609 ADP65609:ADT65609 ANL65609:ANP65609 AXH65609:AXL65609 BHD65609:BHH65609 BQZ65609:BRD65609 CAV65609:CAZ65609 CKR65609:CKV65609 CUN65609:CUR65609 DEJ65609:DEN65609 DOF65609:DOJ65609 DYB65609:DYF65609 EHX65609:EIB65609 ERT65609:ERX65609 FBP65609:FBT65609 FLL65609:FLP65609 FVH65609:FVL65609 GFD65609:GFH65609 GOZ65609:GPD65609 GYV65609:GYZ65609 HIR65609:HIV65609 HSN65609:HSR65609 ICJ65609:ICN65609 IMF65609:IMJ65609 IWB65609:IWF65609 JFX65609:JGB65609 JPT65609:JPX65609 JZP65609:JZT65609 KJL65609:KJP65609 KTH65609:KTL65609 LDD65609:LDH65609 LMZ65609:LND65609 LWV65609:LWZ65609 MGR65609:MGV65609 MQN65609:MQR65609 NAJ65609:NAN65609 NKF65609:NKJ65609 NUB65609:NUF65609 ODX65609:OEB65609 ONT65609:ONX65609 OXP65609:OXT65609 PHL65609:PHP65609 PRH65609:PRL65609 QBD65609:QBH65609 QKZ65609:QLD65609 QUV65609:QUZ65609 RER65609:REV65609 RON65609:ROR65609 RYJ65609:RYN65609 SIF65609:SIJ65609 SSB65609:SSF65609 TBX65609:TCB65609 TLT65609:TLX65609 TVP65609:TVT65609 UFL65609:UFP65609 UPH65609:UPL65609 UZD65609:UZH65609 VIZ65609:VJD65609 VSV65609:VSZ65609 WCR65609:WCV65609 WMN65609:WMR65609 WWJ65609:WWN65609 AB131145:AF131145 JX131145:KB131145 TT131145:TX131145 ADP131145:ADT131145 ANL131145:ANP131145 AXH131145:AXL131145 BHD131145:BHH131145 BQZ131145:BRD131145 CAV131145:CAZ131145 CKR131145:CKV131145 CUN131145:CUR131145 DEJ131145:DEN131145 DOF131145:DOJ131145 DYB131145:DYF131145 EHX131145:EIB131145 ERT131145:ERX131145 FBP131145:FBT131145 FLL131145:FLP131145 FVH131145:FVL131145 GFD131145:GFH131145 GOZ131145:GPD131145 GYV131145:GYZ131145 HIR131145:HIV131145 HSN131145:HSR131145 ICJ131145:ICN131145 IMF131145:IMJ131145 IWB131145:IWF131145 JFX131145:JGB131145 JPT131145:JPX131145 JZP131145:JZT131145 KJL131145:KJP131145 KTH131145:KTL131145 LDD131145:LDH131145 LMZ131145:LND131145 LWV131145:LWZ131145 MGR131145:MGV131145 MQN131145:MQR131145 NAJ131145:NAN131145 NKF131145:NKJ131145 NUB131145:NUF131145 ODX131145:OEB131145 ONT131145:ONX131145 OXP131145:OXT131145 PHL131145:PHP131145 PRH131145:PRL131145 QBD131145:QBH131145 QKZ131145:QLD131145 QUV131145:QUZ131145 RER131145:REV131145 RON131145:ROR131145 RYJ131145:RYN131145 SIF131145:SIJ131145 SSB131145:SSF131145 TBX131145:TCB131145 TLT131145:TLX131145 TVP131145:TVT131145 UFL131145:UFP131145 UPH131145:UPL131145 UZD131145:UZH131145 VIZ131145:VJD131145 VSV131145:VSZ131145 WCR131145:WCV131145 WMN131145:WMR131145 WWJ131145:WWN131145 AB196681:AF196681 JX196681:KB196681 TT196681:TX196681 ADP196681:ADT196681 ANL196681:ANP196681 AXH196681:AXL196681 BHD196681:BHH196681 BQZ196681:BRD196681 CAV196681:CAZ196681 CKR196681:CKV196681 CUN196681:CUR196681 DEJ196681:DEN196681 DOF196681:DOJ196681 DYB196681:DYF196681 EHX196681:EIB196681 ERT196681:ERX196681 FBP196681:FBT196681 FLL196681:FLP196681 FVH196681:FVL196681 GFD196681:GFH196681 GOZ196681:GPD196681 GYV196681:GYZ196681 HIR196681:HIV196681 HSN196681:HSR196681 ICJ196681:ICN196681 IMF196681:IMJ196681 IWB196681:IWF196681 JFX196681:JGB196681 JPT196681:JPX196681 JZP196681:JZT196681 KJL196681:KJP196681 KTH196681:KTL196681 LDD196681:LDH196681 LMZ196681:LND196681 LWV196681:LWZ196681 MGR196681:MGV196681 MQN196681:MQR196681 NAJ196681:NAN196681 NKF196681:NKJ196681 NUB196681:NUF196681 ODX196681:OEB196681 ONT196681:ONX196681 OXP196681:OXT196681 PHL196681:PHP196681 PRH196681:PRL196681 QBD196681:QBH196681 QKZ196681:QLD196681 QUV196681:QUZ196681 RER196681:REV196681 RON196681:ROR196681 RYJ196681:RYN196681 SIF196681:SIJ196681 SSB196681:SSF196681 TBX196681:TCB196681 TLT196681:TLX196681 TVP196681:TVT196681 UFL196681:UFP196681 UPH196681:UPL196681 UZD196681:UZH196681 VIZ196681:VJD196681 VSV196681:VSZ196681 WCR196681:WCV196681 WMN196681:WMR196681 WWJ196681:WWN196681 AB262217:AF262217 JX262217:KB262217 TT262217:TX262217 ADP262217:ADT262217 ANL262217:ANP262217 AXH262217:AXL262217 BHD262217:BHH262217 BQZ262217:BRD262217 CAV262217:CAZ262217 CKR262217:CKV262217 CUN262217:CUR262217 DEJ262217:DEN262217 DOF262217:DOJ262217 DYB262217:DYF262217 EHX262217:EIB262217 ERT262217:ERX262217 FBP262217:FBT262217 FLL262217:FLP262217 FVH262217:FVL262217 GFD262217:GFH262217 GOZ262217:GPD262217 GYV262217:GYZ262217 HIR262217:HIV262217 HSN262217:HSR262217 ICJ262217:ICN262217 IMF262217:IMJ262217 IWB262217:IWF262217 JFX262217:JGB262217 JPT262217:JPX262217 JZP262217:JZT262217 KJL262217:KJP262217 KTH262217:KTL262217 LDD262217:LDH262217 LMZ262217:LND262217 LWV262217:LWZ262217 MGR262217:MGV262217 MQN262217:MQR262217 NAJ262217:NAN262217 NKF262217:NKJ262217 NUB262217:NUF262217 ODX262217:OEB262217 ONT262217:ONX262217 OXP262217:OXT262217 PHL262217:PHP262217 PRH262217:PRL262217 QBD262217:QBH262217 QKZ262217:QLD262217 QUV262217:QUZ262217 RER262217:REV262217 RON262217:ROR262217 RYJ262217:RYN262217 SIF262217:SIJ262217 SSB262217:SSF262217 TBX262217:TCB262217 TLT262217:TLX262217 TVP262217:TVT262217 UFL262217:UFP262217 UPH262217:UPL262217 UZD262217:UZH262217 VIZ262217:VJD262217 VSV262217:VSZ262217 WCR262217:WCV262217 WMN262217:WMR262217 WWJ262217:WWN262217 AB327753:AF327753 JX327753:KB327753 TT327753:TX327753 ADP327753:ADT327753 ANL327753:ANP327753 AXH327753:AXL327753 BHD327753:BHH327753 BQZ327753:BRD327753 CAV327753:CAZ327753 CKR327753:CKV327753 CUN327753:CUR327753 DEJ327753:DEN327753 DOF327753:DOJ327753 DYB327753:DYF327753 EHX327753:EIB327753 ERT327753:ERX327753 FBP327753:FBT327753 FLL327753:FLP327753 FVH327753:FVL327753 GFD327753:GFH327753 GOZ327753:GPD327753 GYV327753:GYZ327753 HIR327753:HIV327753 HSN327753:HSR327753 ICJ327753:ICN327753 IMF327753:IMJ327753 IWB327753:IWF327753 JFX327753:JGB327753 JPT327753:JPX327753 JZP327753:JZT327753 KJL327753:KJP327753 KTH327753:KTL327753 LDD327753:LDH327753 LMZ327753:LND327753 LWV327753:LWZ327753 MGR327753:MGV327753 MQN327753:MQR327753 NAJ327753:NAN327753 NKF327753:NKJ327753 NUB327753:NUF327753 ODX327753:OEB327753 ONT327753:ONX327753 OXP327753:OXT327753 PHL327753:PHP327753 PRH327753:PRL327753 QBD327753:QBH327753 QKZ327753:QLD327753 QUV327753:QUZ327753 RER327753:REV327753 RON327753:ROR327753 RYJ327753:RYN327753 SIF327753:SIJ327753 SSB327753:SSF327753 TBX327753:TCB327753 TLT327753:TLX327753 TVP327753:TVT327753 UFL327753:UFP327753 UPH327753:UPL327753 UZD327753:UZH327753 VIZ327753:VJD327753 VSV327753:VSZ327753 WCR327753:WCV327753 WMN327753:WMR327753 WWJ327753:WWN327753 AB393289:AF393289 JX393289:KB393289 TT393289:TX393289 ADP393289:ADT393289 ANL393289:ANP393289 AXH393289:AXL393289 BHD393289:BHH393289 BQZ393289:BRD393289 CAV393289:CAZ393289 CKR393289:CKV393289 CUN393289:CUR393289 DEJ393289:DEN393289 DOF393289:DOJ393289 DYB393289:DYF393289 EHX393289:EIB393289 ERT393289:ERX393289 FBP393289:FBT393289 FLL393289:FLP393289 FVH393289:FVL393289 GFD393289:GFH393289 GOZ393289:GPD393289 GYV393289:GYZ393289 HIR393289:HIV393289 HSN393289:HSR393289 ICJ393289:ICN393289 IMF393289:IMJ393289 IWB393289:IWF393289 JFX393289:JGB393289 JPT393289:JPX393289 JZP393289:JZT393289 KJL393289:KJP393289 KTH393289:KTL393289 LDD393289:LDH393289 LMZ393289:LND393289 LWV393289:LWZ393289 MGR393289:MGV393289 MQN393289:MQR393289 NAJ393289:NAN393289 NKF393289:NKJ393289 NUB393289:NUF393289 ODX393289:OEB393289 ONT393289:ONX393289 OXP393289:OXT393289 PHL393289:PHP393289 PRH393289:PRL393289 QBD393289:QBH393289 QKZ393289:QLD393289 QUV393289:QUZ393289 RER393289:REV393289 RON393289:ROR393289 RYJ393289:RYN393289 SIF393289:SIJ393289 SSB393289:SSF393289 TBX393289:TCB393289 TLT393289:TLX393289 TVP393289:TVT393289 UFL393289:UFP393289 UPH393289:UPL393289 UZD393289:UZH393289 VIZ393289:VJD393289 VSV393289:VSZ393289 WCR393289:WCV393289 WMN393289:WMR393289 WWJ393289:WWN393289 AB458825:AF458825 JX458825:KB458825 TT458825:TX458825 ADP458825:ADT458825 ANL458825:ANP458825 AXH458825:AXL458825 BHD458825:BHH458825 BQZ458825:BRD458825 CAV458825:CAZ458825 CKR458825:CKV458825 CUN458825:CUR458825 DEJ458825:DEN458825 DOF458825:DOJ458825 DYB458825:DYF458825 EHX458825:EIB458825 ERT458825:ERX458825 FBP458825:FBT458825 FLL458825:FLP458825 FVH458825:FVL458825 GFD458825:GFH458825 GOZ458825:GPD458825 GYV458825:GYZ458825 HIR458825:HIV458825 HSN458825:HSR458825 ICJ458825:ICN458825 IMF458825:IMJ458825 IWB458825:IWF458825 JFX458825:JGB458825 JPT458825:JPX458825 JZP458825:JZT458825 KJL458825:KJP458825 KTH458825:KTL458825 LDD458825:LDH458825 LMZ458825:LND458825 LWV458825:LWZ458825 MGR458825:MGV458825 MQN458825:MQR458825 NAJ458825:NAN458825 NKF458825:NKJ458825 NUB458825:NUF458825 ODX458825:OEB458825 ONT458825:ONX458825 OXP458825:OXT458825 PHL458825:PHP458825 PRH458825:PRL458825 QBD458825:QBH458825 QKZ458825:QLD458825 QUV458825:QUZ458825 RER458825:REV458825 RON458825:ROR458825 RYJ458825:RYN458825 SIF458825:SIJ458825 SSB458825:SSF458825 TBX458825:TCB458825 TLT458825:TLX458825 TVP458825:TVT458825 UFL458825:UFP458825 UPH458825:UPL458825 UZD458825:UZH458825 VIZ458825:VJD458825 VSV458825:VSZ458825 WCR458825:WCV458825 WMN458825:WMR458825 WWJ458825:WWN458825 AB524361:AF524361 JX524361:KB524361 TT524361:TX524361 ADP524361:ADT524361 ANL524361:ANP524361 AXH524361:AXL524361 BHD524361:BHH524361 BQZ524361:BRD524361 CAV524361:CAZ524361 CKR524361:CKV524361 CUN524361:CUR524361 DEJ524361:DEN524361 DOF524361:DOJ524361 DYB524361:DYF524361 EHX524361:EIB524361 ERT524361:ERX524361 FBP524361:FBT524361 FLL524361:FLP524361 FVH524361:FVL524361 GFD524361:GFH524361 GOZ524361:GPD524361 GYV524361:GYZ524361 HIR524361:HIV524361 HSN524361:HSR524361 ICJ524361:ICN524361 IMF524361:IMJ524361 IWB524361:IWF524361 JFX524361:JGB524361 JPT524361:JPX524361 JZP524361:JZT524361 KJL524361:KJP524361 KTH524361:KTL524361 LDD524361:LDH524361 LMZ524361:LND524361 LWV524361:LWZ524361 MGR524361:MGV524361 MQN524361:MQR524361 NAJ524361:NAN524361 NKF524361:NKJ524361 NUB524361:NUF524361 ODX524361:OEB524361 ONT524361:ONX524361 OXP524361:OXT524361 PHL524361:PHP524361 PRH524361:PRL524361 QBD524361:QBH524361 QKZ524361:QLD524361 QUV524361:QUZ524361 RER524361:REV524361 RON524361:ROR524361 RYJ524361:RYN524361 SIF524361:SIJ524361 SSB524361:SSF524361 TBX524361:TCB524361 TLT524361:TLX524361 TVP524361:TVT524361 UFL524361:UFP524361 UPH524361:UPL524361 UZD524361:UZH524361 VIZ524361:VJD524361 VSV524361:VSZ524361 WCR524361:WCV524361 WMN524361:WMR524361 WWJ524361:WWN524361 AB589897:AF589897 JX589897:KB589897 TT589897:TX589897 ADP589897:ADT589897 ANL589897:ANP589897 AXH589897:AXL589897 BHD589897:BHH589897 BQZ589897:BRD589897 CAV589897:CAZ589897 CKR589897:CKV589897 CUN589897:CUR589897 DEJ589897:DEN589897 DOF589897:DOJ589897 DYB589897:DYF589897 EHX589897:EIB589897 ERT589897:ERX589897 FBP589897:FBT589897 FLL589897:FLP589897 FVH589897:FVL589897 GFD589897:GFH589897 GOZ589897:GPD589897 GYV589897:GYZ589897 HIR589897:HIV589897 HSN589897:HSR589897 ICJ589897:ICN589897 IMF589897:IMJ589897 IWB589897:IWF589897 JFX589897:JGB589897 JPT589897:JPX589897 JZP589897:JZT589897 KJL589897:KJP589897 KTH589897:KTL589897 LDD589897:LDH589897 LMZ589897:LND589897 LWV589897:LWZ589897 MGR589897:MGV589897 MQN589897:MQR589897 NAJ589897:NAN589897 NKF589897:NKJ589897 NUB589897:NUF589897 ODX589897:OEB589897 ONT589897:ONX589897 OXP589897:OXT589897 PHL589897:PHP589897 PRH589897:PRL589897 QBD589897:QBH589897 QKZ589897:QLD589897 QUV589897:QUZ589897 RER589897:REV589897 RON589897:ROR589897 RYJ589897:RYN589897 SIF589897:SIJ589897 SSB589897:SSF589897 TBX589897:TCB589897 TLT589897:TLX589897 TVP589897:TVT589897 UFL589897:UFP589897 UPH589897:UPL589897 UZD589897:UZH589897 VIZ589897:VJD589897 VSV589897:VSZ589897 WCR589897:WCV589897 WMN589897:WMR589897 WWJ589897:WWN589897 AB655433:AF655433 JX655433:KB655433 TT655433:TX655433 ADP655433:ADT655433 ANL655433:ANP655433 AXH655433:AXL655433 BHD655433:BHH655433 BQZ655433:BRD655433 CAV655433:CAZ655433 CKR655433:CKV655433 CUN655433:CUR655433 DEJ655433:DEN655433 DOF655433:DOJ655433 DYB655433:DYF655433 EHX655433:EIB655433 ERT655433:ERX655433 FBP655433:FBT655433 FLL655433:FLP655433 FVH655433:FVL655433 GFD655433:GFH655433 GOZ655433:GPD655433 GYV655433:GYZ655433 HIR655433:HIV655433 HSN655433:HSR655433 ICJ655433:ICN655433 IMF655433:IMJ655433 IWB655433:IWF655433 JFX655433:JGB655433 JPT655433:JPX655433 JZP655433:JZT655433 KJL655433:KJP655433 KTH655433:KTL655433 LDD655433:LDH655433 LMZ655433:LND655433 LWV655433:LWZ655433 MGR655433:MGV655433 MQN655433:MQR655433 NAJ655433:NAN655433 NKF655433:NKJ655433 NUB655433:NUF655433 ODX655433:OEB655433 ONT655433:ONX655433 OXP655433:OXT655433 PHL655433:PHP655433 PRH655433:PRL655433 QBD655433:QBH655433 QKZ655433:QLD655433 QUV655433:QUZ655433 RER655433:REV655433 RON655433:ROR655433 RYJ655433:RYN655433 SIF655433:SIJ655433 SSB655433:SSF655433 TBX655433:TCB655433 TLT655433:TLX655433 TVP655433:TVT655433 UFL655433:UFP655433 UPH655433:UPL655433 UZD655433:UZH655433 VIZ655433:VJD655433 VSV655433:VSZ655433 WCR655433:WCV655433 WMN655433:WMR655433 WWJ655433:WWN655433 AB720969:AF720969 JX720969:KB720969 TT720969:TX720969 ADP720969:ADT720969 ANL720969:ANP720969 AXH720969:AXL720969 BHD720969:BHH720969 BQZ720969:BRD720969 CAV720969:CAZ720969 CKR720969:CKV720969 CUN720969:CUR720969 DEJ720969:DEN720969 DOF720969:DOJ720969 DYB720969:DYF720969 EHX720969:EIB720969 ERT720969:ERX720969 FBP720969:FBT720969 FLL720969:FLP720969 FVH720969:FVL720969 GFD720969:GFH720969 GOZ720969:GPD720969 GYV720969:GYZ720969 HIR720969:HIV720969 HSN720969:HSR720969 ICJ720969:ICN720969 IMF720969:IMJ720969 IWB720969:IWF720969 JFX720969:JGB720969 JPT720969:JPX720969 JZP720969:JZT720969 KJL720969:KJP720969 KTH720969:KTL720969 LDD720969:LDH720969 LMZ720969:LND720969 LWV720969:LWZ720969 MGR720969:MGV720969 MQN720969:MQR720969 NAJ720969:NAN720969 NKF720969:NKJ720969 NUB720969:NUF720969 ODX720969:OEB720969 ONT720969:ONX720969 OXP720969:OXT720969 PHL720969:PHP720969 PRH720969:PRL720969 QBD720969:QBH720969 QKZ720969:QLD720969 QUV720969:QUZ720969 RER720969:REV720969 RON720969:ROR720969 RYJ720969:RYN720969 SIF720969:SIJ720969 SSB720969:SSF720969 TBX720969:TCB720969 TLT720969:TLX720969 TVP720969:TVT720969 UFL720969:UFP720969 UPH720969:UPL720969 UZD720969:UZH720969 VIZ720969:VJD720969 VSV720969:VSZ720969 WCR720969:WCV720969 WMN720969:WMR720969 WWJ720969:WWN720969 AB786505:AF786505 JX786505:KB786505 TT786505:TX786505 ADP786505:ADT786505 ANL786505:ANP786505 AXH786505:AXL786505 BHD786505:BHH786505 BQZ786505:BRD786505 CAV786505:CAZ786505 CKR786505:CKV786505 CUN786505:CUR786505 DEJ786505:DEN786505 DOF786505:DOJ786505 DYB786505:DYF786505 EHX786505:EIB786505 ERT786505:ERX786505 FBP786505:FBT786505 FLL786505:FLP786505 FVH786505:FVL786505 GFD786505:GFH786505 GOZ786505:GPD786505 GYV786505:GYZ786505 HIR786505:HIV786505 HSN786505:HSR786505 ICJ786505:ICN786505 IMF786505:IMJ786505 IWB786505:IWF786505 JFX786505:JGB786505 JPT786505:JPX786505 JZP786505:JZT786505 KJL786505:KJP786505 KTH786505:KTL786505 LDD786505:LDH786505 LMZ786505:LND786505 LWV786505:LWZ786505 MGR786505:MGV786505 MQN786505:MQR786505 NAJ786505:NAN786505 NKF786505:NKJ786505 NUB786505:NUF786505 ODX786505:OEB786505 ONT786505:ONX786505 OXP786505:OXT786505 PHL786505:PHP786505 PRH786505:PRL786505 QBD786505:QBH786505 QKZ786505:QLD786505 QUV786505:QUZ786505 RER786505:REV786505 RON786505:ROR786505 RYJ786505:RYN786505 SIF786505:SIJ786505 SSB786505:SSF786505 TBX786505:TCB786505 TLT786505:TLX786505 TVP786505:TVT786505 UFL786505:UFP786505 UPH786505:UPL786505 UZD786505:UZH786505 VIZ786505:VJD786505 VSV786505:VSZ786505 WCR786505:WCV786505 WMN786505:WMR786505 WWJ786505:WWN786505 AB852041:AF852041 JX852041:KB852041 TT852041:TX852041 ADP852041:ADT852041 ANL852041:ANP852041 AXH852041:AXL852041 BHD852041:BHH852041 BQZ852041:BRD852041 CAV852041:CAZ852041 CKR852041:CKV852041 CUN852041:CUR852041 DEJ852041:DEN852041 DOF852041:DOJ852041 DYB852041:DYF852041 EHX852041:EIB852041 ERT852041:ERX852041 FBP852041:FBT852041 FLL852041:FLP852041 FVH852041:FVL852041 GFD852041:GFH852041 GOZ852041:GPD852041 GYV852041:GYZ852041 HIR852041:HIV852041 HSN852041:HSR852041 ICJ852041:ICN852041 IMF852041:IMJ852041 IWB852041:IWF852041 JFX852041:JGB852041 JPT852041:JPX852041 JZP852041:JZT852041 KJL852041:KJP852041 KTH852041:KTL852041 LDD852041:LDH852041 LMZ852041:LND852041 LWV852041:LWZ852041 MGR852041:MGV852041 MQN852041:MQR852041 NAJ852041:NAN852041 NKF852041:NKJ852041 NUB852041:NUF852041 ODX852041:OEB852041 ONT852041:ONX852041 OXP852041:OXT852041 PHL852041:PHP852041 PRH852041:PRL852041 QBD852041:QBH852041 QKZ852041:QLD852041 QUV852041:QUZ852041 RER852041:REV852041 RON852041:ROR852041 RYJ852041:RYN852041 SIF852041:SIJ852041 SSB852041:SSF852041 TBX852041:TCB852041 TLT852041:TLX852041 TVP852041:TVT852041 UFL852041:UFP852041 UPH852041:UPL852041 UZD852041:UZH852041 VIZ852041:VJD852041 VSV852041:VSZ852041 WCR852041:WCV852041 WMN852041:WMR852041 WWJ852041:WWN852041 AB917577:AF917577 JX917577:KB917577 TT917577:TX917577 ADP917577:ADT917577 ANL917577:ANP917577 AXH917577:AXL917577 BHD917577:BHH917577 BQZ917577:BRD917577 CAV917577:CAZ917577 CKR917577:CKV917577 CUN917577:CUR917577 DEJ917577:DEN917577 DOF917577:DOJ917577 DYB917577:DYF917577 EHX917577:EIB917577 ERT917577:ERX917577 FBP917577:FBT917577 FLL917577:FLP917577 FVH917577:FVL917577 GFD917577:GFH917577 GOZ917577:GPD917577 GYV917577:GYZ917577 HIR917577:HIV917577 HSN917577:HSR917577 ICJ917577:ICN917577 IMF917577:IMJ917577 IWB917577:IWF917577 JFX917577:JGB917577 JPT917577:JPX917577 JZP917577:JZT917577 KJL917577:KJP917577 KTH917577:KTL917577 LDD917577:LDH917577 LMZ917577:LND917577 LWV917577:LWZ917577 MGR917577:MGV917577 MQN917577:MQR917577 NAJ917577:NAN917577 NKF917577:NKJ917577 NUB917577:NUF917577 ODX917577:OEB917577 ONT917577:ONX917577 OXP917577:OXT917577 PHL917577:PHP917577 PRH917577:PRL917577 QBD917577:QBH917577 QKZ917577:QLD917577 QUV917577:QUZ917577 RER917577:REV917577 RON917577:ROR917577 RYJ917577:RYN917577 SIF917577:SIJ917577 SSB917577:SSF917577 TBX917577:TCB917577 TLT917577:TLX917577 TVP917577:TVT917577 UFL917577:UFP917577 UPH917577:UPL917577 UZD917577:UZH917577 VIZ917577:VJD917577 VSV917577:VSZ917577 WCR917577:WCV917577 WMN917577:WMR917577 WWJ917577:WWN917577 AB983113:AF983113 JX983113:KB983113 TT983113:TX983113 ADP983113:ADT983113 ANL983113:ANP983113 AXH983113:AXL983113 BHD983113:BHH983113 BQZ983113:BRD983113 CAV983113:CAZ983113 CKR983113:CKV983113 CUN983113:CUR983113 DEJ983113:DEN983113 DOF983113:DOJ983113 DYB983113:DYF983113 EHX983113:EIB983113 ERT983113:ERX983113 FBP983113:FBT983113 FLL983113:FLP983113 FVH983113:FVL983113 GFD983113:GFH983113 GOZ983113:GPD983113 GYV983113:GYZ983113 HIR983113:HIV983113 HSN983113:HSR983113 ICJ983113:ICN983113 IMF983113:IMJ983113 IWB983113:IWF983113 JFX983113:JGB983113 JPT983113:JPX983113 JZP983113:JZT983113 KJL983113:KJP983113 KTH983113:KTL983113 LDD983113:LDH983113 LMZ983113:LND983113 LWV983113:LWZ983113 MGR983113:MGV983113 MQN983113:MQR983113 NAJ983113:NAN983113 NKF983113:NKJ983113 NUB983113:NUF983113 ODX983113:OEB983113 ONT983113:ONX983113 OXP983113:OXT983113 PHL983113:PHP983113 PRH983113:PRL983113 QBD983113:QBH983113 QKZ983113:QLD983113 QUV983113:QUZ983113 RER983113:REV983113 RON983113:ROR983113 RYJ983113:RYN983113 SIF983113:SIJ983113 SSB983113:SSF983113 TBX983113:TCB983113 TLT983113:TLX983113 TVP983113:TVT983113 UFL983113:UFP983113 UPH983113:UPL983113 UZD983113:UZH983113 VIZ983113:VJD983113 VSV983113:VSZ983113 WCR983113:WCV983113 WMN983113:WMR983113">
      <formula1>0.6</formula1>
    </dataValidation>
    <dataValidation type="decimal" allowBlank="1" showInputMessage="1" showErrorMessage="1" errorTitle="Federal Tax Credit Factor" error="Federal Tax Credit Factor must be within stated range" sqref="WWJ983095:WWN983095 JX49:KB49 TT49:TX49 ADP49:ADT49 ANL49:ANP49 AXH49:AXL49 BHD49:BHH49 BQZ49:BRD49 CAV49:CAZ49 CKR49:CKV49 CUN49:CUR49 DEJ49:DEN49 DOF49:DOJ49 DYB49:DYF49 EHX49:EIB49 ERT49:ERX49 FBP49:FBT49 FLL49:FLP49 FVH49:FVL49 GFD49:GFH49 GOZ49:GPD49 GYV49:GYZ49 HIR49:HIV49 HSN49:HSR49 ICJ49:ICN49 IMF49:IMJ49 IWB49:IWF49 JFX49:JGB49 JPT49:JPX49 JZP49:JZT49 KJL49:KJP49 KTH49:KTL49 LDD49:LDH49 LMZ49:LND49 LWV49:LWZ49 MGR49:MGV49 MQN49:MQR49 NAJ49:NAN49 NKF49:NKJ49 NUB49:NUF49 ODX49:OEB49 ONT49:ONX49 OXP49:OXT49 PHL49:PHP49 PRH49:PRL49 QBD49:QBH49 QKZ49:QLD49 QUV49:QUZ49 RER49:REV49 RON49:ROR49 RYJ49:RYN49 SIF49:SIJ49 SSB49:SSF49 TBX49:TCB49 TLT49:TLX49 TVP49:TVT49 UFL49:UFP49 UPH49:UPL49 UZD49:UZH49 VIZ49:VJD49 VSV49:VSZ49 WCR49:WCV49 WMN49:WMR49 WWJ49:WWN49 AB65591:AF65591 JX65591:KB65591 TT65591:TX65591 ADP65591:ADT65591 ANL65591:ANP65591 AXH65591:AXL65591 BHD65591:BHH65591 BQZ65591:BRD65591 CAV65591:CAZ65591 CKR65591:CKV65591 CUN65591:CUR65591 DEJ65591:DEN65591 DOF65591:DOJ65591 DYB65591:DYF65591 EHX65591:EIB65591 ERT65591:ERX65591 FBP65591:FBT65591 FLL65591:FLP65591 FVH65591:FVL65591 GFD65591:GFH65591 GOZ65591:GPD65591 GYV65591:GYZ65591 HIR65591:HIV65591 HSN65591:HSR65591 ICJ65591:ICN65591 IMF65591:IMJ65591 IWB65591:IWF65591 JFX65591:JGB65591 JPT65591:JPX65591 JZP65591:JZT65591 KJL65591:KJP65591 KTH65591:KTL65591 LDD65591:LDH65591 LMZ65591:LND65591 LWV65591:LWZ65591 MGR65591:MGV65591 MQN65591:MQR65591 NAJ65591:NAN65591 NKF65591:NKJ65591 NUB65591:NUF65591 ODX65591:OEB65591 ONT65591:ONX65591 OXP65591:OXT65591 PHL65591:PHP65591 PRH65591:PRL65591 QBD65591:QBH65591 QKZ65591:QLD65591 QUV65591:QUZ65591 RER65591:REV65591 RON65591:ROR65591 RYJ65591:RYN65591 SIF65591:SIJ65591 SSB65591:SSF65591 TBX65591:TCB65591 TLT65591:TLX65591 TVP65591:TVT65591 UFL65591:UFP65591 UPH65591:UPL65591 UZD65591:UZH65591 VIZ65591:VJD65591 VSV65591:VSZ65591 WCR65591:WCV65591 WMN65591:WMR65591 WWJ65591:WWN65591 AB131127:AF131127 JX131127:KB131127 TT131127:TX131127 ADP131127:ADT131127 ANL131127:ANP131127 AXH131127:AXL131127 BHD131127:BHH131127 BQZ131127:BRD131127 CAV131127:CAZ131127 CKR131127:CKV131127 CUN131127:CUR131127 DEJ131127:DEN131127 DOF131127:DOJ131127 DYB131127:DYF131127 EHX131127:EIB131127 ERT131127:ERX131127 FBP131127:FBT131127 FLL131127:FLP131127 FVH131127:FVL131127 GFD131127:GFH131127 GOZ131127:GPD131127 GYV131127:GYZ131127 HIR131127:HIV131127 HSN131127:HSR131127 ICJ131127:ICN131127 IMF131127:IMJ131127 IWB131127:IWF131127 JFX131127:JGB131127 JPT131127:JPX131127 JZP131127:JZT131127 KJL131127:KJP131127 KTH131127:KTL131127 LDD131127:LDH131127 LMZ131127:LND131127 LWV131127:LWZ131127 MGR131127:MGV131127 MQN131127:MQR131127 NAJ131127:NAN131127 NKF131127:NKJ131127 NUB131127:NUF131127 ODX131127:OEB131127 ONT131127:ONX131127 OXP131127:OXT131127 PHL131127:PHP131127 PRH131127:PRL131127 QBD131127:QBH131127 QKZ131127:QLD131127 QUV131127:QUZ131127 RER131127:REV131127 RON131127:ROR131127 RYJ131127:RYN131127 SIF131127:SIJ131127 SSB131127:SSF131127 TBX131127:TCB131127 TLT131127:TLX131127 TVP131127:TVT131127 UFL131127:UFP131127 UPH131127:UPL131127 UZD131127:UZH131127 VIZ131127:VJD131127 VSV131127:VSZ131127 WCR131127:WCV131127 WMN131127:WMR131127 WWJ131127:WWN131127 AB196663:AF196663 JX196663:KB196663 TT196663:TX196663 ADP196663:ADT196663 ANL196663:ANP196663 AXH196663:AXL196663 BHD196663:BHH196663 BQZ196663:BRD196663 CAV196663:CAZ196663 CKR196663:CKV196663 CUN196663:CUR196663 DEJ196663:DEN196663 DOF196663:DOJ196663 DYB196663:DYF196663 EHX196663:EIB196663 ERT196663:ERX196663 FBP196663:FBT196663 FLL196663:FLP196663 FVH196663:FVL196663 GFD196663:GFH196663 GOZ196663:GPD196663 GYV196663:GYZ196663 HIR196663:HIV196663 HSN196663:HSR196663 ICJ196663:ICN196663 IMF196663:IMJ196663 IWB196663:IWF196663 JFX196663:JGB196663 JPT196663:JPX196663 JZP196663:JZT196663 KJL196663:KJP196663 KTH196663:KTL196663 LDD196663:LDH196663 LMZ196663:LND196663 LWV196663:LWZ196663 MGR196663:MGV196663 MQN196663:MQR196663 NAJ196663:NAN196663 NKF196663:NKJ196663 NUB196663:NUF196663 ODX196663:OEB196663 ONT196663:ONX196663 OXP196663:OXT196663 PHL196663:PHP196663 PRH196663:PRL196663 QBD196663:QBH196663 QKZ196663:QLD196663 QUV196663:QUZ196663 RER196663:REV196663 RON196663:ROR196663 RYJ196663:RYN196663 SIF196663:SIJ196663 SSB196663:SSF196663 TBX196663:TCB196663 TLT196663:TLX196663 TVP196663:TVT196663 UFL196663:UFP196663 UPH196663:UPL196663 UZD196663:UZH196663 VIZ196663:VJD196663 VSV196663:VSZ196663 WCR196663:WCV196663 WMN196663:WMR196663 WWJ196663:WWN196663 AB262199:AF262199 JX262199:KB262199 TT262199:TX262199 ADP262199:ADT262199 ANL262199:ANP262199 AXH262199:AXL262199 BHD262199:BHH262199 BQZ262199:BRD262199 CAV262199:CAZ262199 CKR262199:CKV262199 CUN262199:CUR262199 DEJ262199:DEN262199 DOF262199:DOJ262199 DYB262199:DYF262199 EHX262199:EIB262199 ERT262199:ERX262199 FBP262199:FBT262199 FLL262199:FLP262199 FVH262199:FVL262199 GFD262199:GFH262199 GOZ262199:GPD262199 GYV262199:GYZ262199 HIR262199:HIV262199 HSN262199:HSR262199 ICJ262199:ICN262199 IMF262199:IMJ262199 IWB262199:IWF262199 JFX262199:JGB262199 JPT262199:JPX262199 JZP262199:JZT262199 KJL262199:KJP262199 KTH262199:KTL262199 LDD262199:LDH262199 LMZ262199:LND262199 LWV262199:LWZ262199 MGR262199:MGV262199 MQN262199:MQR262199 NAJ262199:NAN262199 NKF262199:NKJ262199 NUB262199:NUF262199 ODX262199:OEB262199 ONT262199:ONX262199 OXP262199:OXT262199 PHL262199:PHP262199 PRH262199:PRL262199 QBD262199:QBH262199 QKZ262199:QLD262199 QUV262199:QUZ262199 RER262199:REV262199 RON262199:ROR262199 RYJ262199:RYN262199 SIF262199:SIJ262199 SSB262199:SSF262199 TBX262199:TCB262199 TLT262199:TLX262199 TVP262199:TVT262199 UFL262199:UFP262199 UPH262199:UPL262199 UZD262199:UZH262199 VIZ262199:VJD262199 VSV262199:VSZ262199 WCR262199:WCV262199 WMN262199:WMR262199 WWJ262199:WWN262199 AB327735:AF327735 JX327735:KB327735 TT327735:TX327735 ADP327735:ADT327735 ANL327735:ANP327735 AXH327735:AXL327735 BHD327735:BHH327735 BQZ327735:BRD327735 CAV327735:CAZ327735 CKR327735:CKV327735 CUN327735:CUR327735 DEJ327735:DEN327735 DOF327735:DOJ327735 DYB327735:DYF327735 EHX327735:EIB327735 ERT327735:ERX327735 FBP327735:FBT327735 FLL327735:FLP327735 FVH327735:FVL327735 GFD327735:GFH327735 GOZ327735:GPD327735 GYV327735:GYZ327735 HIR327735:HIV327735 HSN327735:HSR327735 ICJ327735:ICN327735 IMF327735:IMJ327735 IWB327735:IWF327735 JFX327735:JGB327735 JPT327735:JPX327735 JZP327735:JZT327735 KJL327735:KJP327735 KTH327735:KTL327735 LDD327735:LDH327735 LMZ327735:LND327735 LWV327735:LWZ327735 MGR327735:MGV327735 MQN327735:MQR327735 NAJ327735:NAN327735 NKF327735:NKJ327735 NUB327735:NUF327735 ODX327735:OEB327735 ONT327735:ONX327735 OXP327735:OXT327735 PHL327735:PHP327735 PRH327735:PRL327735 QBD327735:QBH327735 QKZ327735:QLD327735 QUV327735:QUZ327735 RER327735:REV327735 RON327735:ROR327735 RYJ327735:RYN327735 SIF327735:SIJ327735 SSB327735:SSF327735 TBX327735:TCB327735 TLT327735:TLX327735 TVP327735:TVT327735 UFL327735:UFP327735 UPH327735:UPL327735 UZD327735:UZH327735 VIZ327735:VJD327735 VSV327735:VSZ327735 WCR327735:WCV327735 WMN327735:WMR327735 WWJ327735:WWN327735 AB393271:AF393271 JX393271:KB393271 TT393271:TX393271 ADP393271:ADT393271 ANL393271:ANP393271 AXH393271:AXL393271 BHD393271:BHH393271 BQZ393271:BRD393271 CAV393271:CAZ393271 CKR393271:CKV393271 CUN393271:CUR393271 DEJ393271:DEN393271 DOF393271:DOJ393271 DYB393271:DYF393271 EHX393271:EIB393271 ERT393271:ERX393271 FBP393271:FBT393271 FLL393271:FLP393271 FVH393271:FVL393271 GFD393271:GFH393271 GOZ393271:GPD393271 GYV393271:GYZ393271 HIR393271:HIV393271 HSN393271:HSR393271 ICJ393271:ICN393271 IMF393271:IMJ393271 IWB393271:IWF393271 JFX393271:JGB393271 JPT393271:JPX393271 JZP393271:JZT393271 KJL393271:KJP393271 KTH393271:KTL393271 LDD393271:LDH393271 LMZ393271:LND393271 LWV393271:LWZ393271 MGR393271:MGV393271 MQN393271:MQR393271 NAJ393271:NAN393271 NKF393271:NKJ393271 NUB393271:NUF393271 ODX393271:OEB393271 ONT393271:ONX393271 OXP393271:OXT393271 PHL393271:PHP393271 PRH393271:PRL393271 QBD393271:QBH393271 QKZ393271:QLD393271 QUV393271:QUZ393271 RER393271:REV393271 RON393271:ROR393271 RYJ393271:RYN393271 SIF393271:SIJ393271 SSB393271:SSF393271 TBX393271:TCB393271 TLT393271:TLX393271 TVP393271:TVT393271 UFL393271:UFP393271 UPH393271:UPL393271 UZD393271:UZH393271 VIZ393271:VJD393271 VSV393271:VSZ393271 WCR393271:WCV393271 WMN393271:WMR393271 WWJ393271:WWN393271 AB458807:AF458807 JX458807:KB458807 TT458807:TX458807 ADP458807:ADT458807 ANL458807:ANP458807 AXH458807:AXL458807 BHD458807:BHH458807 BQZ458807:BRD458807 CAV458807:CAZ458807 CKR458807:CKV458807 CUN458807:CUR458807 DEJ458807:DEN458807 DOF458807:DOJ458807 DYB458807:DYF458807 EHX458807:EIB458807 ERT458807:ERX458807 FBP458807:FBT458807 FLL458807:FLP458807 FVH458807:FVL458807 GFD458807:GFH458807 GOZ458807:GPD458807 GYV458807:GYZ458807 HIR458807:HIV458807 HSN458807:HSR458807 ICJ458807:ICN458807 IMF458807:IMJ458807 IWB458807:IWF458807 JFX458807:JGB458807 JPT458807:JPX458807 JZP458807:JZT458807 KJL458807:KJP458807 KTH458807:KTL458807 LDD458807:LDH458807 LMZ458807:LND458807 LWV458807:LWZ458807 MGR458807:MGV458807 MQN458807:MQR458807 NAJ458807:NAN458807 NKF458807:NKJ458807 NUB458807:NUF458807 ODX458807:OEB458807 ONT458807:ONX458807 OXP458807:OXT458807 PHL458807:PHP458807 PRH458807:PRL458807 QBD458807:QBH458807 QKZ458807:QLD458807 QUV458807:QUZ458807 RER458807:REV458807 RON458807:ROR458807 RYJ458807:RYN458807 SIF458807:SIJ458807 SSB458807:SSF458807 TBX458807:TCB458807 TLT458807:TLX458807 TVP458807:TVT458807 UFL458807:UFP458807 UPH458807:UPL458807 UZD458807:UZH458807 VIZ458807:VJD458807 VSV458807:VSZ458807 WCR458807:WCV458807 WMN458807:WMR458807 WWJ458807:WWN458807 AB524343:AF524343 JX524343:KB524343 TT524343:TX524343 ADP524343:ADT524343 ANL524343:ANP524343 AXH524343:AXL524343 BHD524343:BHH524343 BQZ524343:BRD524343 CAV524343:CAZ524343 CKR524343:CKV524343 CUN524343:CUR524343 DEJ524343:DEN524343 DOF524343:DOJ524343 DYB524343:DYF524343 EHX524343:EIB524343 ERT524343:ERX524343 FBP524343:FBT524343 FLL524343:FLP524343 FVH524343:FVL524343 GFD524343:GFH524343 GOZ524343:GPD524343 GYV524343:GYZ524343 HIR524343:HIV524343 HSN524343:HSR524343 ICJ524343:ICN524343 IMF524343:IMJ524343 IWB524343:IWF524343 JFX524343:JGB524343 JPT524343:JPX524343 JZP524343:JZT524343 KJL524343:KJP524343 KTH524343:KTL524343 LDD524343:LDH524343 LMZ524343:LND524343 LWV524343:LWZ524343 MGR524343:MGV524343 MQN524343:MQR524343 NAJ524343:NAN524343 NKF524343:NKJ524343 NUB524343:NUF524343 ODX524343:OEB524343 ONT524343:ONX524343 OXP524343:OXT524343 PHL524343:PHP524343 PRH524343:PRL524343 QBD524343:QBH524343 QKZ524343:QLD524343 QUV524343:QUZ524343 RER524343:REV524343 RON524343:ROR524343 RYJ524343:RYN524343 SIF524343:SIJ524343 SSB524343:SSF524343 TBX524343:TCB524343 TLT524343:TLX524343 TVP524343:TVT524343 UFL524343:UFP524343 UPH524343:UPL524343 UZD524343:UZH524343 VIZ524343:VJD524343 VSV524343:VSZ524343 WCR524343:WCV524343 WMN524343:WMR524343 WWJ524343:WWN524343 AB589879:AF589879 JX589879:KB589879 TT589879:TX589879 ADP589879:ADT589879 ANL589879:ANP589879 AXH589879:AXL589879 BHD589879:BHH589879 BQZ589879:BRD589879 CAV589879:CAZ589879 CKR589879:CKV589879 CUN589879:CUR589879 DEJ589879:DEN589879 DOF589879:DOJ589879 DYB589879:DYF589879 EHX589879:EIB589879 ERT589879:ERX589879 FBP589879:FBT589879 FLL589879:FLP589879 FVH589879:FVL589879 GFD589879:GFH589879 GOZ589879:GPD589879 GYV589879:GYZ589879 HIR589879:HIV589879 HSN589879:HSR589879 ICJ589879:ICN589879 IMF589879:IMJ589879 IWB589879:IWF589879 JFX589879:JGB589879 JPT589879:JPX589879 JZP589879:JZT589879 KJL589879:KJP589879 KTH589879:KTL589879 LDD589879:LDH589879 LMZ589879:LND589879 LWV589879:LWZ589879 MGR589879:MGV589879 MQN589879:MQR589879 NAJ589879:NAN589879 NKF589879:NKJ589879 NUB589879:NUF589879 ODX589879:OEB589879 ONT589879:ONX589879 OXP589879:OXT589879 PHL589879:PHP589879 PRH589879:PRL589879 QBD589879:QBH589879 QKZ589879:QLD589879 QUV589879:QUZ589879 RER589879:REV589879 RON589879:ROR589879 RYJ589879:RYN589879 SIF589879:SIJ589879 SSB589879:SSF589879 TBX589879:TCB589879 TLT589879:TLX589879 TVP589879:TVT589879 UFL589879:UFP589879 UPH589879:UPL589879 UZD589879:UZH589879 VIZ589879:VJD589879 VSV589879:VSZ589879 WCR589879:WCV589879 WMN589879:WMR589879 WWJ589879:WWN589879 AB655415:AF655415 JX655415:KB655415 TT655415:TX655415 ADP655415:ADT655415 ANL655415:ANP655415 AXH655415:AXL655415 BHD655415:BHH655415 BQZ655415:BRD655415 CAV655415:CAZ655415 CKR655415:CKV655415 CUN655415:CUR655415 DEJ655415:DEN655415 DOF655415:DOJ655415 DYB655415:DYF655415 EHX655415:EIB655415 ERT655415:ERX655415 FBP655415:FBT655415 FLL655415:FLP655415 FVH655415:FVL655415 GFD655415:GFH655415 GOZ655415:GPD655415 GYV655415:GYZ655415 HIR655415:HIV655415 HSN655415:HSR655415 ICJ655415:ICN655415 IMF655415:IMJ655415 IWB655415:IWF655415 JFX655415:JGB655415 JPT655415:JPX655415 JZP655415:JZT655415 KJL655415:KJP655415 KTH655415:KTL655415 LDD655415:LDH655415 LMZ655415:LND655415 LWV655415:LWZ655415 MGR655415:MGV655415 MQN655415:MQR655415 NAJ655415:NAN655415 NKF655415:NKJ655415 NUB655415:NUF655415 ODX655415:OEB655415 ONT655415:ONX655415 OXP655415:OXT655415 PHL655415:PHP655415 PRH655415:PRL655415 QBD655415:QBH655415 QKZ655415:QLD655415 QUV655415:QUZ655415 RER655415:REV655415 RON655415:ROR655415 RYJ655415:RYN655415 SIF655415:SIJ655415 SSB655415:SSF655415 TBX655415:TCB655415 TLT655415:TLX655415 TVP655415:TVT655415 UFL655415:UFP655415 UPH655415:UPL655415 UZD655415:UZH655415 VIZ655415:VJD655415 VSV655415:VSZ655415 WCR655415:WCV655415 WMN655415:WMR655415 WWJ655415:WWN655415 AB720951:AF720951 JX720951:KB720951 TT720951:TX720951 ADP720951:ADT720951 ANL720951:ANP720951 AXH720951:AXL720951 BHD720951:BHH720951 BQZ720951:BRD720951 CAV720951:CAZ720951 CKR720951:CKV720951 CUN720951:CUR720951 DEJ720951:DEN720951 DOF720951:DOJ720951 DYB720951:DYF720951 EHX720951:EIB720951 ERT720951:ERX720951 FBP720951:FBT720951 FLL720951:FLP720951 FVH720951:FVL720951 GFD720951:GFH720951 GOZ720951:GPD720951 GYV720951:GYZ720951 HIR720951:HIV720951 HSN720951:HSR720951 ICJ720951:ICN720951 IMF720951:IMJ720951 IWB720951:IWF720951 JFX720951:JGB720951 JPT720951:JPX720951 JZP720951:JZT720951 KJL720951:KJP720951 KTH720951:KTL720951 LDD720951:LDH720951 LMZ720951:LND720951 LWV720951:LWZ720951 MGR720951:MGV720951 MQN720951:MQR720951 NAJ720951:NAN720951 NKF720951:NKJ720951 NUB720951:NUF720951 ODX720951:OEB720951 ONT720951:ONX720951 OXP720951:OXT720951 PHL720951:PHP720951 PRH720951:PRL720951 QBD720951:QBH720951 QKZ720951:QLD720951 QUV720951:QUZ720951 RER720951:REV720951 RON720951:ROR720951 RYJ720951:RYN720951 SIF720951:SIJ720951 SSB720951:SSF720951 TBX720951:TCB720951 TLT720951:TLX720951 TVP720951:TVT720951 UFL720951:UFP720951 UPH720951:UPL720951 UZD720951:UZH720951 VIZ720951:VJD720951 VSV720951:VSZ720951 WCR720951:WCV720951 WMN720951:WMR720951 WWJ720951:WWN720951 AB786487:AF786487 JX786487:KB786487 TT786487:TX786487 ADP786487:ADT786487 ANL786487:ANP786487 AXH786487:AXL786487 BHD786487:BHH786487 BQZ786487:BRD786487 CAV786487:CAZ786487 CKR786487:CKV786487 CUN786487:CUR786487 DEJ786487:DEN786487 DOF786487:DOJ786487 DYB786487:DYF786487 EHX786487:EIB786487 ERT786487:ERX786487 FBP786487:FBT786487 FLL786487:FLP786487 FVH786487:FVL786487 GFD786487:GFH786487 GOZ786487:GPD786487 GYV786487:GYZ786487 HIR786487:HIV786487 HSN786487:HSR786487 ICJ786487:ICN786487 IMF786487:IMJ786487 IWB786487:IWF786487 JFX786487:JGB786487 JPT786487:JPX786487 JZP786487:JZT786487 KJL786487:KJP786487 KTH786487:KTL786487 LDD786487:LDH786487 LMZ786487:LND786487 LWV786487:LWZ786487 MGR786487:MGV786487 MQN786487:MQR786487 NAJ786487:NAN786487 NKF786487:NKJ786487 NUB786487:NUF786487 ODX786487:OEB786487 ONT786487:ONX786487 OXP786487:OXT786487 PHL786487:PHP786487 PRH786487:PRL786487 QBD786487:QBH786487 QKZ786487:QLD786487 QUV786487:QUZ786487 RER786487:REV786487 RON786487:ROR786487 RYJ786487:RYN786487 SIF786487:SIJ786487 SSB786487:SSF786487 TBX786487:TCB786487 TLT786487:TLX786487 TVP786487:TVT786487 UFL786487:UFP786487 UPH786487:UPL786487 UZD786487:UZH786487 VIZ786487:VJD786487 VSV786487:VSZ786487 WCR786487:WCV786487 WMN786487:WMR786487 WWJ786487:WWN786487 AB852023:AF852023 JX852023:KB852023 TT852023:TX852023 ADP852023:ADT852023 ANL852023:ANP852023 AXH852023:AXL852023 BHD852023:BHH852023 BQZ852023:BRD852023 CAV852023:CAZ852023 CKR852023:CKV852023 CUN852023:CUR852023 DEJ852023:DEN852023 DOF852023:DOJ852023 DYB852023:DYF852023 EHX852023:EIB852023 ERT852023:ERX852023 FBP852023:FBT852023 FLL852023:FLP852023 FVH852023:FVL852023 GFD852023:GFH852023 GOZ852023:GPD852023 GYV852023:GYZ852023 HIR852023:HIV852023 HSN852023:HSR852023 ICJ852023:ICN852023 IMF852023:IMJ852023 IWB852023:IWF852023 JFX852023:JGB852023 JPT852023:JPX852023 JZP852023:JZT852023 KJL852023:KJP852023 KTH852023:KTL852023 LDD852023:LDH852023 LMZ852023:LND852023 LWV852023:LWZ852023 MGR852023:MGV852023 MQN852023:MQR852023 NAJ852023:NAN852023 NKF852023:NKJ852023 NUB852023:NUF852023 ODX852023:OEB852023 ONT852023:ONX852023 OXP852023:OXT852023 PHL852023:PHP852023 PRH852023:PRL852023 QBD852023:QBH852023 QKZ852023:QLD852023 QUV852023:QUZ852023 RER852023:REV852023 RON852023:ROR852023 RYJ852023:RYN852023 SIF852023:SIJ852023 SSB852023:SSF852023 TBX852023:TCB852023 TLT852023:TLX852023 TVP852023:TVT852023 UFL852023:UFP852023 UPH852023:UPL852023 UZD852023:UZH852023 VIZ852023:VJD852023 VSV852023:VSZ852023 WCR852023:WCV852023 WMN852023:WMR852023 WWJ852023:WWN852023 AB917559:AF917559 JX917559:KB917559 TT917559:TX917559 ADP917559:ADT917559 ANL917559:ANP917559 AXH917559:AXL917559 BHD917559:BHH917559 BQZ917559:BRD917559 CAV917559:CAZ917559 CKR917559:CKV917559 CUN917559:CUR917559 DEJ917559:DEN917559 DOF917559:DOJ917559 DYB917559:DYF917559 EHX917559:EIB917559 ERT917559:ERX917559 FBP917559:FBT917559 FLL917559:FLP917559 FVH917559:FVL917559 GFD917559:GFH917559 GOZ917559:GPD917559 GYV917559:GYZ917559 HIR917559:HIV917559 HSN917559:HSR917559 ICJ917559:ICN917559 IMF917559:IMJ917559 IWB917559:IWF917559 JFX917559:JGB917559 JPT917559:JPX917559 JZP917559:JZT917559 KJL917559:KJP917559 KTH917559:KTL917559 LDD917559:LDH917559 LMZ917559:LND917559 LWV917559:LWZ917559 MGR917559:MGV917559 MQN917559:MQR917559 NAJ917559:NAN917559 NKF917559:NKJ917559 NUB917559:NUF917559 ODX917559:OEB917559 ONT917559:ONX917559 OXP917559:OXT917559 PHL917559:PHP917559 PRH917559:PRL917559 QBD917559:QBH917559 QKZ917559:QLD917559 QUV917559:QUZ917559 RER917559:REV917559 RON917559:ROR917559 RYJ917559:RYN917559 SIF917559:SIJ917559 SSB917559:SSF917559 TBX917559:TCB917559 TLT917559:TLX917559 TVP917559:TVT917559 UFL917559:UFP917559 UPH917559:UPL917559 UZD917559:UZH917559 VIZ917559:VJD917559 VSV917559:VSZ917559 WCR917559:WCV917559 WMN917559:WMR917559 WWJ917559:WWN917559 AB983095:AF983095 JX983095:KB983095 TT983095:TX983095 ADP983095:ADT983095 ANL983095:ANP983095 AXH983095:AXL983095 BHD983095:BHH983095 BQZ983095:BRD983095 CAV983095:CAZ983095 CKR983095:CKV983095 CUN983095:CUR983095 DEJ983095:DEN983095 DOF983095:DOJ983095 DYB983095:DYF983095 EHX983095:EIB983095 ERT983095:ERX983095 FBP983095:FBT983095 FLL983095:FLP983095 FVH983095:FVL983095 GFD983095:GFH983095 GOZ983095:GPD983095 GYV983095:GYZ983095 HIR983095:HIV983095 HSN983095:HSR983095 ICJ983095:ICN983095 IMF983095:IMJ983095 IWB983095:IWF983095 JFX983095:JGB983095 JPT983095:JPX983095 JZP983095:JZT983095 KJL983095:KJP983095 KTH983095:KTL983095 LDD983095:LDH983095 LMZ983095:LND983095 LWV983095:LWZ983095 MGR983095:MGV983095 MQN983095:MQR983095 NAJ983095:NAN983095 NKF983095:NKJ983095 NUB983095:NUF983095 ODX983095:OEB983095 ONT983095:ONX983095 OXP983095:OXT983095 PHL983095:PHP983095 PRH983095:PRL983095 QBD983095:QBH983095 QKZ983095:QLD983095 QUV983095:QUZ983095 RER983095:REV983095 RON983095:ROR983095 RYJ983095:RYN983095 SIF983095:SIJ983095 SSB983095:SSF983095 TBX983095:TCB983095 TLT983095:TLX983095 TVP983095:TVT983095 UFL983095:UFP983095 UPH983095:UPL983095 UZD983095:UZH983095 VIZ983095:VJD983095 VSV983095:VSZ983095 WCR983095:WCV983095 WMN983095:WMR983095">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5:AM65561 JP65555:KI65561 TL65555:UE65561 ADH65555:AEA65561 AND65555:ANW65561 AWZ65555:AXS65561 BGV65555:BHO65561 BQR65555:BRK65561 CAN65555:CBG65561 CKJ65555:CLC65561 CUF65555:CUY65561 DEB65555:DEU65561 DNX65555:DOQ65561 DXT65555:DYM65561 EHP65555:EII65561 ERL65555:ESE65561 FBH65555:FCA65561 FLD65555:FLW65561 FUZ65555:FVS65561 GEV65555:GFO65561 GOR65555:GPK65561 GYN65555:GZG65561 HIJ65555:HJC65561 HSF65555:HSY65561 ICB65555:ICU65561 ILX65555:IMQ65561 IVT65555:IWM65561 JFP65555:JGI65561 JPL65555:JQE65561 JZH65555:KAA65561 KJD65555:KJW65561 KSZ65555:KTS65561 LCV65555:LDO65561 LMR65555:LNK65561 LWN65555:LXG65561 MGJ65555:MHC65561 MQF65555:MQY65561 NAB65555:NAU65561 NJX65555:NKQ65561 NTT65555:NUM65561 ODP65555:OEI65561 ONL65555:OOE65561 OXH65555:OYA65561 PHD65555:PHW65561 PQZ65555:PRS65561 QAV65555:QBO65561 QKR65555:QLK65561 QUN65555:QVG65561 REJ65555:RFC65561 ROF65555:ROY65561 RYB65555:RYU65561 SHX65555:SIQ65561 SRT65555:SSM65561 TBP65555:TCI65561 TLL65555:TME65561 TVH65555:TWA65561 UFD65555:UFW65561 UOZ65555:UPS65561 UYV65555:UZO65561 VIR65555:VJK65561 VSN65555:VTG65561 WCJ65555:WDC65561 WMF65555:WMY65561 WWB65555:WWU65561 T131091:AM131097 JP131091:KI131097 TL131091:UE131097 ADH131091:AEA131097 AND131091:ANW131097 AWZ131091:AXS131097 BGV131091:BHO131097 BQR131091:BRK131097 CAN131091:CBG131097 CKJ131091:CLC131097 CUF131091:CUY131097 DEB131091:DEU131097 DNX131091:DOQ131097 DXT131091:DYM131097 EHP131091:EII131097 ERL131091:ESE131097 FBH131091:FCA131097 FLD131091:FLW131097 FUZ131091:FVS131097 GEV131091:GFO131097 GOR131091:GPK131097 GYN131091:GZG131097 HIJ131091:HJC131097 HSF131091:HSY131097 ICB131091:ICU131097 ILX131091:IMQ131097 IVT131091:IWM131097 JFP131091:JGI131097 JPL131091:JQE131097 JZH131091:KAA131097 KJD131091:KJW131097 KSZ131091:KTS131097 LCV131091:LDO131097 LMR131091:LNK131097 LWN131091:LXG131097 MGJ131091:MHC131097 MQF131091:MQY131097 NAB131091:NAU131097 NJX131091:NKQ131097 NTT131091:NUM131097 ODP131091:OEI131097 ONL131091:OOE131097 OXH131091:OYA131097 PHD131091:PHW131097 PQZ131091:PRS131097 QAV131091:QBO131097 QKR131091:QLK131097 QUN131091:QVG131097 REJ131091:RFC131097 ROF131091:ROY131097 RYB131091:RYU131097 SHX131091:SIQ131097 SRT131091:SSM131097 TBP131091:TCI131097 TLL131091:TME131097 TVH131091:TWA131097 UFD131091:UFW131097 UOZ131091:UPS131097 UYV131091:UZO131097 VIR131091:VJK131097 VSN131091:VTG131097 WCJ131091:WDC131097 WMF131091:WMY131097 WWB131091:WWU131097 T196627:AM196633 JP196627:KI196633 TL196627:UE196633 ADH196627:AEA196633 AND196627:ANW196633 AWZ196627:AXS196633 BGV196627:BHO196633 BQR196627:BRK196633 CAN196627:CBG196633 CKJ196627:CLC196633 CUF196627:CUY196633 DEB196627:DEU196633 DNX196627:DOQ196633 DXT196627:DYM196633 EHP196627:EII196633 ERL196627:ESE196633 FBH196627:FCA196633 FLD196627:FLW196633 FUZ196627:FVS196633 GEV196627:GFO196633 GOR196627:GPK196633 GYN196627:GZG196633 HIJ196627:HJC196633 HSF196627:HSY196633 ICB196627:ICU196633 ILX196627:IMQ196633 IVT196627:IWM196633 JFP196627:JGI196633 JPL196627:JQE196633 JZH196627:KAA196633 KJD196627:KJW196633 KSZ196627:KTS196633 LCV196627:LDO196633 LMR196627:LNK196633 LWN196627:LXG196633 MGJ196627:MHC196633 MQF196627:MQY196633 NAB196627:NAU196633 NJX196627:NKQ196633 NTT196627:NUM196633 ODP196627:OEI196633 ONL196627:OOE196633 OXH196627:OYA196633 PHD196627:PHW196633 PQZ196627:PRS196633 QAV196627:QBO196633 QKR196627:QLK196633 QUN196627:QVG196633 REJ196627:RFC196633 ROF196627:ROY196633 RYB196627:RYU196633 SHX196627:SIQ196633 SRT196627:SSM196633 TBP196627:TCI196633 TLL196627:TME196633 TVH196627:TWA196633 UFD196627:UFW196633 UOZ196627:UPS196633 UYV196627:UZO196633 VIR196627:VJK196633 VSN196627:VTG196633 WCJ196627:WDC196633 WMF196627:WMY196633 WWB196627:WWU196633 T262163:AM262169 JP262163:KI262169 TL262163:UE262169 ADH262163:AEA262169 AND262163:ANW262169 AWZ262163:AXS262169 BGV262163:BHO262169 BQR262163:BRK262169 CAN262163:CBG262169 CKJ262163:CLC262169 CUF262163:CUY262169 DEB262163:DEU262169 DNX262163:DOQ262169 DXT262163:DYM262169 EHP262163:EII262169 ERL262163:ESE262169 FBH262163:FCA262169 FLD262163:FLW262169 FUZ262163:FVS262169 GEV262163:GFO262169 GOR262163:GPK262169 GYN262163:GZG262169 HIJ262163:HJC262169 HSF262163:HSY262169 ICB262163:ICU262169 ILX262163:IMQ262169 IVT262163:IWM262169 JFP262163:JGI262169 JPL262163:JQE262169 JZH262163:KAA262169 KJD262163:KJW262169 KSZ262163:KTS262169 LCV262163:LDO262169 LMR262163:LNK262169 LWN262163:LXG262169 MGJ262163:MHC262169 MQF262163:MQY262169 NAB262163:NAU262169 NJX262163:NKQ262169 NTT262163:NUM262169 ODP262163:OEI262169 ONL262163:OOE262169 OXH262163:OYA262169 PHD262163:PHW262169 PQZ262163:PRS262169 QAV262163:QBO262169 QKR262163:QLK262169 QUN262163:QVG262169 REJ262163:RFC262169 ROF262163:ROY262169 RYB262163:RYU262169 SHX262163:SIQ262169 SRT262163:SSM262169 TBP262163:TCI262169 TLL262163:TME262169 TVH262163:TWA262169 UFD262163:UFW262169 UOZ262163:UPS262169 UYV262163:UZO262169 VIR262163:VJK262169 VSN262163:VTG262169 WCJ262163:WDC262169 WMF262163:WMY262169 WWB262163:WWU262169 T327699:AM327705 JP327699:KI327705 TL327699:UE327705 ADH327699:AEA327705 AND327699:ANW327705 AWZ327699:AXS327705 BGV327699:BHO327705 BQR327699:BRK327705 CAN327699:CBG327705 CKJ327699:CLC327705 CUF327699:CUY327705 DEB327699:DEU327705 DNX327699:DOQ327705 DXT327699:DYM327705 EHP327699:EII327705 ERL327699:ESE327705 FBH327699:FCA327705 FLD327699:FLW327705 FUZ327699:FVS327705 GEV327699:GFO327705 GOR327699:GPK327705 GYN327699:GZG327705 HIJ327699:HJC327705 HSF327699:HSY327705 ICB327699:ICU327705 ILX327699:IMQ327705 IVT327699:IWM327705 JFP327699:JGI327705 JPL327699:JQE327705 JZH327699:KAA327705 KJD327699:KJW327705 KSZ327699:KTS327705 LCV327699:LDO327705 LMR327699:LNK327705 LWN327699:LXG327705 MGJ327699:MHC327705 MQF327699:MQY327705 NAB327699:NAU327705 NJX327699:NKQ327705 NTT327699:NUM327705 ODP327699:OEI327705 ONL327699:OOE327705 OXH327699:OYA327705 PHD327699:PHW327705 PQZ327699:PRS327705 QAV327699:QBO327705 QKR327699:QLK327705 QUN327699:QVG327705 REJ327699:RFC327705 ROF327699:ROY327705 RYB327699:RYU327705 SHX327699:SIQ327705 SRT327699:SSM327705 TBP327699:TCI327705 TLL327699:TME327705 TVH327699:TWA327705 UFD327699:UFW327705 UOZ327699:UPS327705 UYV327699:UZO327705 VIR327699:VJK327705 VSN327699:VTG327705 WCJ327699:WDC327705 WMF327699:WMY327705 WWB327699:WWU327705 T393235:AM393241 JP393235:KI393241 TL393235:UE393241 ADH393235:AEA393241 AND393235:ANW393241 AWZ393235:AXS393241 BGV393235:BHO393241 BQR393235:BRK393241 CAN393235:CBG393241 CKJ393235:CLC393241 CUF393235:CUY393241 DEB393235:DEU393241 DNX393235:DOQ393241 DXT393235:DYM393241 EHP393235:EII393241 ERL393235:ESE393241 FBH393235:FCA393241 FLD393235:FLW393241 FUZ393235:FVS393241 GEV393235:GFO393241 GOR393235:GPK393241 GYN393235:GZG393241 HIJ393235:HJC393241 HSF393235:HSY393241 ICB393235:ICU393241 ILX393235:IMQ393241 IVT393235:IWM393241 JFP393235:JGI393241 JPL393235:JQE393241 JZH393235:KAA393241 KJD393235:KJW393241 KSZ393235:KTS393241 LCV393235:LDO393241 LMR393235:LNK393241 LWN393235:LXG393241 MGJ393235:MHC393241 MQF393235:MQY393241 NAB393235:NAU393241 NJX393235:NKQ393241 NTT393235:NUM393241 ODP393235:OEI393241 ONL393235:OOE393241 OXH393235:OYA393241 PHD393235:PHW393241 PQZ393235:PRS393241 QAV393235:QBO393241 QKR393235:QLK393241 QUN393235:QVG393241 REJ393235:RFC393241 ROF393235:ROY393241 RYB393235:RYU393241 SHX393235:SIQ393241 SRT393235:SSM393241 TBP393235:TCI393241 TLL393235:TME393241 TVH393235:TWA393241 UFD393235:UFW393241 UOZ393235:UPS393241 UYV393235:UZO393241 VIR393235:VJK393241 VSN393235:VTG393241 WCJ393235:WDC393241 WMF393235:WMY393241 WWB393235:WWU393241 T458771:AM458777 JP458771:KI458777 TL458771:UE458777 ADH458771:AEA458777 AND458771:ANW458777 AWZ458771:AXS458777 BGV458771:BHO458777 BQR458771:BRK458777 CAN458771:CBG458777 CKJ458771:CLC458777 CUF458771:CUY458777 DEB458771:DEU458777 DNX458771:DOQ458777 DXT458771:DYM458777 EHP458771:EII458777 ERL458771:ESE458777 FBH458771:FCA458777 FLD458771:FLW458777 FUZ458771:FVS458777 GEV458771:GFO458777 GOR458771:GPK458777 GYN458771:GZG458777 HIJ458771:HJC458777 HSF458771:HSY458777 ICB458771:ICU458777 ILX458771:IMQ458777 IVT458771:IWM458777 JFP458771:JGI458777 JPL458771:JQE458777 JZH458771:KAA458777 KJD458771:KJW458777 KSZ458771:KTS458777 LCV458771:LDO458777 LMR458771:LNK458777 LWN458771:LXG458777 MGJ458771:MHC458777 MQF458771:MQY458777 NAB458771:NAU458777 NJX458771:NKQ458777 NTT458771:NUM458777 ODP458771:OEI458777 ONL458771:OOE458777 OXH458771:OYA458777 PHD458771:PHW458777 PQZ458771:PRS458777 QAV458771:QBO458777 QKR458771:QLK458777 QUN458771:QVG458777 REJ458771:RFC458777 ROF458771:ROY458777 RYB458771:RYU458777 SHX458771:SIQ458777 SRT458771:SSM458777 TBP458771:TCI458777 TLL458771:TME458777 TVH458771:TWA458777 UFD458771:UFW458777 UOZ458771:UPS458777 UYV458771:UZO458777 VIR458771:VJK458777 VSN458771:VTG458777 WCJ458771:WDC458777 WMF458771:WMY458777 WWB458771:WWU458777 T524307:AM524313 JP524307:KI524313 TL524307:UE524313 ADH524307:AEA524313 AND524307:ANW524313 AWZ524307:AXS524313 BGV524307:BHO524313 BQR524307:BRK524313 CAN524307:CBG524313 CKJ524307:CLC524313 CUF524307:CUY524313 DEB524307:DEU524313 DNX524307:DOQ524313 DXT524307:DYM524313 EHP524307:EII524313 ERL524307:ESE524313 FBH524307:FCA524313 FLD524307:FLW524313 FUZ524307:FVS524313 GEV524307:GFO524313 GOR524307:GPK524313 GYN524307:GZG524313 HIJ524307:HJC524313 HSF524307:HSY524313 ICB524307:ICU524313 ILX524307:IMQ524313 IVT524307:IWM524313 JFP524307:JGI524313 JPL524307:JQE524313 JZH524307:KAA524313 KJD524307:KJW524313 KSZ524307:KTS524313 LCV524307:LDO524313 LMR524307:LNK524313 LWN524307:LXG524313 MGJ524307:MHC524313 MQF524307:MQY524313 NAB524307:NAU524313 NJX524307:NKQ524313 NTT524307:NUM524313 ODP524307:OEI524313 ONL524307:OOE524313 OXH524307:OYA524313 PHD524307:PHW524313 PQZ524307:PRS524313 QAV524307:QBO524313 QKR524307:QLK524313 QUN524307:QVG524313 REJ524307:RFC524313 ROF524307:ROY524313 RYB524307:RYU524313 SHX524307:SIQ524313 SRT524307:SSM524313 TBP524307:TCI524313 TLL524307:TME524313 TVH524307:TWA524313 UFD524307:UFW524313 UOZ524307:UPS524313 UYV524307:UZO524313 VIR524307:VJK524313 VSN524307:VTG524313 WCJ524307:WDC524313 WMF524307:WMY524313 WWB524307:WWU524313 T589843:AM589849 JP589843:KI589849 TL589843:UE589849 ADH589843:AEA589849 AND589843:ANW589849 AWZ589843:AXS589849 BGV589843:BHO589849 BQR589843:BRK589849 CAN589843:CBG589849 CKJ589843:CLC589849 CUF589843:CUY589849 DEB589843:DEU589849 DNX589843:DOQ589849 DXT589843:DYM589849 EHP589843:EII589849 ERL589843:ESE589849 FBH589843:FCA589849 FLD589843:FLW589849 FUZ589843:FVS589849 GEV589843:GFO589849 GOR589843:GPK589849 GYN589843:GZG589849 HIJ589843:HJC589849 HSF589843:HSY589849 ICB589843:ICU589849 ILX589843:IMQ589849 IVT589843:IWM589849 JFP589843:JGI589849 JPL589843:JQE589849 JZH589843:KAA589849 KJD589843:KJW589849 KSZ589843:KTS589849 LCV589843:LDO589849 LMR589843:LNK589849 LWN589843:LXG589849 MGJ589843:MHC589849 MQF589843:MQY589849 NAB589843:NAU589849 NJX589843:NKQ589849 NTT589843:NUM589849 ODP589843:OEI589849 ONL589843:OOE589849 OXH589843:OYA589849 PHD589843:PHW589849 PQZ589843:PRS589849 QAV589843:QBO589849 QKR589843:QLK589849 QUN589843:QVG589849 REJ589843:RFC589849 ROF589843:ROY589849 RYB589843:RYU589849 SHX589843:SIQ589849 SRT589843:SSM589849 TBP589843:TCI589849 TLL589843:TME589849 TVH589843:TWA589849 UFD589843:UFW589849 UOZ589843:UPS589849 UYV589843:UZO589849 VIR589843:VJK589849 VSN589843:VTG589849 WCJ589843:WDC589849 WMF589843:WMY589849 WWB589843:WWU589849 T655379:AM655385 JP655379:KI655385 TL655379:UE655385 ADH655379:AEA655385 AND655379:ANW655385 AWZ655379:AXS655385 BGV655379:BHO655385 BQR655379:BRK655385 CAN655379:CBG655385 CKJ655379:CLC655385 CUF655379:CUY655385 DEB655379:DEU655385 DNX655379:DOQ655385 DXT655379:DYM655385 EHP655379:EII655385 ERL655379:ESE655385 FBH655379:FCA655385 FLD655379:FLW655385 FUZ655379:FVS655385 GEV655379:GFO655385 GOR655379:GPK655385 GYN655379:GZG655385 HIJ655379:HJC655385 HSF655379:HSY655385 ICB655379:ICU655385 ILX655379:IMQ655385 IVT655379:IWM655385 JFP655379:JGI655385 JPL655379:JQE655385 JZH655379:KAA655385 KJD655379:KJW655385 KSZ655379:KTS655385 LCV655379:LDO655385 LMR655379:LNK655385 LWN655379:LXG655385 MGJ655379:MHC655385 MQF655379:MQY655385 NAB655379:NAU655385 NJX655379:NKQ655385 NTT655379:NUM655385 ODP655379:OEI655385 ONL655379:OOE655385 OXH655379:OYA655385 PHD655379:PHW655385 PQZ655379:PRS655385 QAV655379:QBO655385 QKR655379:QLK655385 QUN655379:QVG655385 REJ655379:RFC655385 ROF655379:ROY655385 RYB655379:RYU655385 SHX655379:SIQ655385 SRT655379:SSM655385 TBP655379:TCI655385 TLL655379:TME655385 TVH655379:TWA655385 UFD655379:UFW655385 UOZ655379:UPS655385 UYV655379:UZO655385 VIR655379:VJK655385 VSN655379:VTG655385 WCJ655379:WDC655385 WMF655379:WMY655385 WWB655379:WWU655385 T720915:AM720921 JP720915:KI720921 TL720915:UE720921 ADH720915:AEA720921 AND720915:ANW720921 AWZ720915:AXS720921 BGV720915:BHO720921 BQR720915:BRK720921 CAN720915:CBG720921 CKJ720915:CLC720921 CUF720915:CUY720921 DEB720915:DEU720921 DNX720915:DOQ720921 DXT720915:DYM720921 EHP720915:EII720921 ERL720915:ESE720921 FBH720915:FCA720921 FLD720915:FLW720921 FUZ720915:FVS720921 GEV720915:GFO720921 GOR720915:GPK720921 GYN720915:GZG720921 HIJ720915:HJC720921 HSF720915:HSY720921 ICB720915:ICU720921 ILX720915:IMQ720921 IVT720915:IWM720921 JFP720915:JGI720921 JPL720915:JQE720921 JZH720915:KAA720921 KJD720915:KJW720921 KSZ720915:KTS720921 LCV720915:LDO720921 LMR720915:LNK720921 LWN720915:LXG720921 MGJ720915:MHC720921 MQF720915:MQY720921 NAB720915:NAU720921 NJX720915:NKQ720921 NTT720915:NUM720921 ODP720915:OEI720921 ONL720915:OOE720921 OXH720915:OYA720921 PHD720915:PHW720921 PQZ720915:PRS720921 QAV720915:QBO720921 QKR720915:QLK720921 QUN720915:QVG720921 REJ720915:RFC720921 ROF720915:ROY720921 RYB720915:RYU720921 SHX720915:SIQ720921 SRT720915:SSM720921 TBP720915:TCI720921 TLL720915:TME720921 TVH720915:TWA720921 UFD720915:UFW720921 UOZ720915:UPS720921 UYV720915:UZO720921 VIR720915:VJK720921 VSN720915:VTG720921 WCJ720915:WDC720921 WMF720915:WMY720921 WWB720915:WWU720921 T786451:AM786457 JP786451:KI786457 TL786451:UE786457 ADH786451:AEA786457 AND786451:ANW786457 AWZ786451:AXS786457 BGV786451:BHO786457 BQR786451:BRK786457 CAN786451:CBG786457 CKJ786451:CLC786457 CUF786451:CUY786457 DEB786451:DEU786457 DNX786451:DOQ786457 DXT786451:DYM786457 EHP786451:EII786457 ERL786451:ESE786457 FBH786451:FCA786457 FLD786451:FLW786457 FUZ786451:FVS786457 GEV786451:GFO786457 GOR786451:GPK786457 GYN786451:GZG786457 HIJ786451:HJC786457 HSF786451:HSY786457 ICB786451:ICU786457 ILX786451:IMQ786457 IVT786451:IWM786457 JFP786451:JGI786457 JPL786451:JQE786457 JZH786451:KAA786457 KJD786451:KJW786457 KSZ786451:KTS786457 LCV786451:LDO786457 LMR786451:LNK786457 LWN786451:LXG786457 MGJ786451:MHC786457 MQF786451:MQY786457 NAB786451:NAU786457 NJX786451:NKQ786457 NTT786451:NUM786457 ODP786451:OEI786457 ONL786451:OOE786457 OXH786451:OYA786457 PHD786451:PHW786457 PQZ786451:PRS786457 QAV786451:QBO786457 QKR786451:QLK786457 QUN786451:QVG786457 REJ786451:RFC786457 ROF786451:ROY786457 RYB786451:RYU786457 SHX786451:SIQ786457 SRT786451:SSM786457 TBP786451:TCI786457 TLL786451:TME786457 TVH786451:TWA786457 UFD786451:UFW786457 UOZ786451:UPS786457 UYV786451:UZO786457 VIR786451:VJK786457 VSN786451:VTG786457 WCJ786451:WDC786457 WMF786451:WMY786457 WWB786451:WWU786457 T851987:AM851993 JP851987:KI851993 TL851987:UE851993 ADH851987:AEA851993 AND851987:ANW851993 AWZ851987:AXS851993 BGV851987:BHO851993 BQR851987:BRK851993 CAN851987:CBG851993 CKJ851987:CLC851993 CUF851987:CUY851993 DEB851987:DEU851993 DNX851987:DOQ851993 DXT851987:DYM851993 EHP851987:EII851993 ERL851987:ESE851993 FBH851987:FCA851993 FLD851987:FLW851993 FUZ851987:FVS851993 GEV851987:GFO851993 GOR851987:GPK851993 GYN851987:GZG851993 HIJ851987:HJC851993 HSF851987:HSY851993 ICB851987:ICU851993 ILX851987:IMQ851993 IVT851987:IWM851993 JFP851987:JGI851993 JPL851987:JQE851993 JZH851987:KAA851993 KJD851987:KJW851993 KSZ851987:KTS851993 LCV851987:LDO851993 LMR851987:LNK851993 LWN851987:LXG851993 MGJ851987:MHC851993 MQF851987:MQY851993 NAB851987:NAU851993 NJX851987:NKQ851993 NTT851987:NUM851993 ODP851987:OEI851993 ONL851987:OOE851993 OXH851987:OYA851993 PHD851987:PHW851993 PQZ851987:PRS851993 QAV851987:QBO851993 QKR851987:QLK851993 QUN851987:QVG851993 REJ851987:RFC851993 ROF851987:ROY851993 RYB851987:RYU851993 SHX851987:SIQ851993 SRT851987:SSM851993 TBP851987:TCI851993 TLL851987:TME851993 TVH851987:TWA851993 UFD851987:UFW851993 UOZ851987:UPS851993 UYV851987:UZO851993 VIR851987:VJK851993 VSN851987:VTG851993 WCJ851987:WDC851993 WMF851987:WMY851993 WWB851987:WWU851993 T917523:AM917529 JP917523:KI917529 TL917523:UE917529 ADH917523:AEA917529 AND917523:ANW917529 AWZ917523:AXS917529 BGV917523:BHO917529 BQR917523:BRK917529 CAN917523:CBG917529 CKJ917523:CLC917529 CUF917523:CUY917529 DEB917523:DEU917529 DNX917523:DOQ917529 DXT917523:DYM917529 EHP917523:EII917529 ERL917523:ESE917529 FBH917523:FCA917529 FLD917523:FLW917529 FUZ917523:FVS917529 GEV917523:GFO917529 GOR917523:GPK917529 GYN917523:GZG917529 HIJ917523:HJC917529 HSF917523:HSY917529 ICB917523:ICU917529 ILX917523:IMQ917529 IVT917523:IWM917529 JFP917523:JGI917529 JPL917523:JQE917529 JZH917523:KAA917529 KJD917523:KJW917529 KSZ917523:KTS917529 LCV917523:LDO917529 LMR917523:LNK917529 LWN917523:LXG917529 MGJ917523:MHC917529 MQF917523:MQY917529 NAB917523:NAU917529 NJX917523:NKQ917529 NTT917523:NUM917529 ODP917523:OEI917529 ONL917523:OOE917529 OXH917523:OYA917529 PHD917523:PHW917529 PQZ917523:PRS917529 QAV917523:QBO917529 QKR917523:QLK917529 QUN917523:QVG917529 REJ917523:RFC917529 ROF917523:ROY917529 RYB917523:RYU917529 SHX917523:SIQ917529 SRT917523:SSM917529 TBP917523:TCI917529 TLL917523:TME917529 TVH917523:TWA917529 UFD917523:UFW917529 UOZ917523:UPS917529 UYV917523:UZO917529 VIR917523:VJK917529 VSN917523:VTG917529 WCJ917523:WDC917529 WMF917523:WMY917529 WWB917523:WWU917529 T983059:AM983065 JP983059:KI983065 TL983059:UE983065 ADH983059:AEA983065 AND983059:ANW983065 AWZ983059:AXS983065 BGV983059:BHO983065 BQR983059:BRK983065 CAN983059:CBG983065 CKJ983059:CLC983065 CUF983059:CUY983065 DEB983059:DEU983065 DNX983059:DOQ983065 DXT983059:DYM983065 EHP983059:EII983065 ERL983059:ESE983065 FBH983059:FCA983065 FLD983059:FLW983065 FUZ983059:FVS983065 GEV983059:GFO983065 GOR983059:GPK983065 GYN983059:GZG983065 HIJ983059:HJC983065 HSF983059:HSY983065 ICB983059:ICU983065 ILX983059:IMQ983065 IVT983059:IWM983065 JFP983059:JGI983065 JPL983059:JQE983065 JZH983059:KAA983065 KJD983059:KJW983065 KSZ983059:KTS983065 LCV983059:LDO983065 LMR983059:LNK983065 LWN983059:LXG983065 MGJ983059:MHC983065 MQF983059:MQY983065 NAB983059:NAU983065 NJX983059:NKQ983065 NTT983059:NUM983065 ODP983059:OEI983065 ONL983059:OOE983065 OXH983059:OYA983065 PHD983059:PHW983065 PQZ983059:PRS983065 QAV983059:QBO983065 QKR983059:QLK983065 QUN983059:QVG983065 REJ983059:RFC983065 ROF983059:ROY983065 RYB983059:RYU983065 SHX983059:SIQ983065 SRT983059:SSM983065 TBP983059:TCI983065 TLL983059:TME983065 TVH983059:TWA983065 UFD983059:UFW983065 UOZ983059:UPS983065 UYV983059:UZO983065 VIR983059:VJK983065 VSN983059:VTG983065 WCJ983059:WDC983065 WMF983059:WMY983065 WWB983059:WWU983065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3:AM65563 JP65563:KI65563 TL65563:UE65563 ADH65563:AEA65563 AND65563:ANW65563 AWZ65563:AXS65563 BGV65563:BHO65563 BQR65563:BRK65563 CAN65563:CBG65563 CKJ65563:CLC65563 CUF65563:CUY65563 DEB65563:DEU65563 DNX65563:DOQ65563 DXT65563:DYM65563 EHP65563:EII65563 ERL65563:ESE65563 FBH65563:FCA65563 FLD65563:FLW65563 FUZ65563:FVS65563 GEV65563:GFO65563 GOR65563:GPK65563 GYN65563:GZG65563 HIJ65563:HJC65563 HSF65563:HSY65563 ICB65563:ICU65563 ILX65563:IMQ65563 IVT65563:IWM65563 JFP65563:JGI65563 JPL65563:JQE65563 JZH65563:KAA65563 KJD65563:KJW65563 KSZ65563:KTS65563 LCV65563:LDO65563 LMR65563:LNK65563 LWN65563:LXG65563 MGJ65563:MHC65563 MQF65563:MQY65563 NAB65563:NAU65563 NJX65563:NKQ65563 NTT65563:NUM65563 ODP65563:OEI65563 ONL65563:OOE65563 OXH65563:OYA65563 PHD65563:PHW65563 PQZ65563:PRS65563 QAV65563:QBO65563 QKR65563:QLK65563 QUN65563:QVG65563 REJ65563:RFC65563 ROF65563:ROY65563 RYB65563:RYU65563 SHX65563:SIQ65563 SRT65563:SSM65563 TBP65563:TCI65563 TLL65563:TME65563 TVH65563:TWA65563 UFD65563:UFW65563 UOZ65563:UPS65563 UYV65563:UZO65563 VIR65563:VJK65563 VSN65563:VTG65563 WCJ65563:WDC65563 WMF65563:WMY65563 WWB65563:WWU65563 T131099:AM131099 JP131099:KI131099 TL131099:UE131099 ADH131099:AEA131099 AND131099:ANW131099 AWZ131099:AXS131099 BGV131099:BHO131099 BQR131099:BRK131099 CAN131099:CBG131099 CKJ131099:CLC131099 CUF131099:CUY131099 DEB131099:DEU131099 DNX131099:DOQ131099 DXT131099:DYM131099 EHP131099:EII131099 ERL131099:ESE131099 FBH131099:FCA131099 FLD131099:FLW131099 FUZ131099:FVS131099 GEV131099:GFO131099 GOR131099:GPK131099 GYN131099:GZG131099 HIJ131099:HJC131099 HSF131099:HSY131099 ICB131099:ICU131099 ILX131099:IMQ131099 IVT131099:IWM131099 JFP131099:JGI131099 JPL131099:JQE131099 JZH131099:KAA131099 KJD131099:KJW131099 KSZ131099:KTS131099 LCV131099:LDO131099 LMR131099:LNK131099 LWN131099:LXG131099 MGJ131099:MHC131099 MQF131099:MQY131099 NAB131099:NAU131099 NJX131099:NKQ131099 NTT131099:NUM131099 ODP131099:OEI131099 ONL131099:OOE131099 OXH131099:OYA131099 PHD131099:PHW131099 PQZ131099:PRS131099 QAV131099:QBO131099 QKR131099:QLK131099 QUN131099:QVG131099 REJ131099:RFC131099 ROF131099:ROY131099 RYB131099:RYU131099 SHX131099:SIQ131099 SRT131099:SSM131099 TBP131099:TCI131099 TLL131099:TME131099 TVH131099:TWA131099 UFD131099:UFW131099 UOZ131099:UPS131099 UYV131099:UZO131099 VIR131099:VJK131099 VSN131099:VTG131099 WCJ131099:WDC131099 WMF131099:WMY131099 WWB131099:WWU131099 T196635:AM196635 JP196635:KI196635 TL196635:UE196635 ADH196635:AEA196635 AND196635:ANW196635 AWZ196635:AXS196635 BGV196635:BHO196635 BQR196635:BRK196635 CAN196635:CBG196635 CKJ196635:CLC196635 CUF196635:CUY196635 DEB196635:DEU196635 DNX196635:DOQ196635 DXT196635:DYM196635 EHP196635:EII196635 ERL196635:ESE196635 FBH196635:FCA196635 FLD196635:FLW196635 FUZ196635:FVS196635 GEV196635:GFO196635 GOR196635:GPK196635 GYN196635:GZG196635 HIJ196635:HJC196635 HSF196635:HSY196635 ICB196635:ICU196635 ILX196635:IMQ196635 IVT196635:IWM196635 JFP196635:JGI196635 JPL196635:JQE196635 JZH196635:KAA196635 KJD196635:KJW196635 KSZ196635:KTS196635 LCV196635:LDO196635 LMR196635:LNK196635 LWN196635:LXG196635 MGJ196635:MHC196635 MQF196635:MQY196635 NAB196635:NAU196635 NJX196635:NKQ196635 NTT196635:NUM196635 ODP196635:OEI196635 ONL196635:OOE196635 OXH196635:OYA196635 PHD196635:PHW196635 PQZ196635:PRS196635 QAV196635:QBO196635 QKR196635:QLK196635 QUN196635:QVG196635 REJ196635:RFC196635 ROF196635:ROY196635 RYB196635:RYU196635 SHX196635:SIQ196635 SRT196635:SSM196635 TBP196635:TCI196635 TLL196635:TME196635 TVH196635:TWA196635 UFD196635:UFW196635 UOZ196635:UPS196635 UYV196635:UZO196635 VIR196635:VJK196635 VSN196635:VTG196635 WCJ196635:WDC196635 WMF196635:WMY196635 WWB196635:WWU196635 T262171:AM262171 JP262171:KI262171 TL262171:UE262171 ADH262171:AEA262171 AND262171:ANW262171 AWZ262171:AXS262171 BGV262171:BHO262171 BQR262171:BRK262171 CAN262171:CBG262171 CKJ262171:CLC262171 CUF262171:CUY262171 DEB262171:DEU262171 DNX262171:DOQ262171 DXT262171:DYM262171 EHP262171:EII262171 ERL262171:ESE262171 FBH262171:FCA262171 FLD262171:FLW262171 FUZ262171:FVS262171 GEV262171:GFO262171 GOR262171:GPK262171 GYN262171:GZG262171 HIJ262171:HJC262171 HSF262171:HSY262171 ICB262171:ICU262171 ILX262171:IMQ262171 IVT262171:IWM262171 JFP262171:JGI262171 JPL262171:JQE262171 JZH262171:KAA262171 KJD262171:KJW262171 KSZ262171:KTS262171 LCV262171:LDO262171 LMR262171:LNK262171 LWN262171:LXG262171 MGJ262171:MHC262171 MQF262171:MQY262171 NAB262171:NAU262171 NJX262171:NKQ262171 NTT262171:NUM262171 ODP262171:OEI262171 ONL262171:OOE262171 OXH262171:OYA262171 PHD262171:PHW262171 PQZ262171:PRS262171 QAV262171:QBO262171 QKR262171:QLK262171 QUN262171:QVG262171 REJ262171:RFC262171 ROF262171:ROY262171 RYB262171:RYU262171 SHX262171:SIQ262171 SRT262171:SSM262171 TBP262171:TCI262171 TLL262171:TME262171 TVH262171:TWA262171 UFD262171:UFW262171 UOZ262171:UPS262171 UYV262171:UZO262171 VIR262171:VJK262171 VSN262171:VTG262171 WCJ262171:WDC262171 WMF262171:WMY262171 WWB262171:WWU262171 T327707:AM327707 JP327707:KI327707 TL327707:UE327707 ADH327707:AEA327707 AND327707:ANW327707 AWZ327707:AXS327707 BGV327707:BHO327707 BQR327707:BRK327707 CAN327707:CBG327707 CKJ327707:CLC327707 CUF327707:CUY327707 DEB327707:DEU327707 DNX327707:DOQ327707 DXT327707:DYM327707 EHP327707:EII327707 ERL327707:ESE327707 FBH327707:FCA327707 FLD327707:FLW327707 FUZ327707:FVS327707 GEV327707:GFO327707 GOR327707:GPK327707 GYN327707:GZG327707 HIJ327707:HJC327707 HSF327707:HSY327707 ICB327707:ICU327707 ILX327707:IMQ327707 IVT327707:IWM327707 JFP327707:JGI327707 JPL327707:JQE327707 JZH327707:KAA327707 KJD327707:KJW327707 KSZ327707:KTS327707 LCV327707:LDO327707 LMR327707:LNK327707 LWN327707:LXG327707 MGJ327707:MHC327707 MQF327707:MQY327707 NAB327707:NAU327707 NJX327707:NKQ327707 NTT327707:NUM327707 ODP327707:OEI327707 ONL327707:OOE327707 OXH327707:OYA327707 PHD327707:PHW327707 PQZ327707:PRS327707 QAV327707:QBO327707 QKR327707:QLK327707 QUN327707:QVG327707 REJ327707:RFC327707 ROF327707:ROY327707 RYB327707:RYU327707 SHX327707:SIQ327707 SRT327707:SSM327707 TBP327707:TCI327707 TLL327707:TME327707 TVH327707:TWA327707 UFD327707:UFW327707 UOZ327707:UPS327707 UYV327707:UZO327707 VIR327707:VJK327707 VSN327707:VTG327707 WCJ327707:WDC327707 WMF327707:WMY327707 WWB327707:WWU327707 T393243:AM393243 JP393243:KI393243 TL393243:UE393243 ADH393243:AEA393243 AND393243:ANW393243 AWZ393243:AXS393243 BGV393243:BHO393243 BQR393243:BRK393243 CAN393243:CBG393243 CKJ393243:CLC393243 CUF393243:CUY393243 DEB393243:DEU393243 DNX393243:DOQ393243 DXT393243:DYM393243 EHP393243:EII393243 ERL393243:ESE393243 FBH393243:FCA393243 FLD393243:FLW393243 FUZ393243:FVS393243 GEV393243:GFO393243 GOR393243:GPK393243 GYN393243:GZG393243 HIJ393243:HJC393243 HSF393243:HSY393243 ICB393243:ICU393243 ILX393243:IMQ393243 IVT393243:IWM393243 JFP393243:JGI393243 JPL393243:JQE393243 JZH393243:KAA393243 KJD393243:KJW393243 KSZ393243:KTS393243 LCV393243:LDO393243 LMR393243:LNK393243 LWN393243:LXG393243 MGJ393243:MHC393243 MQF393243:MQY393243 NAB393243:NAU393243 NJX393243:NKQ393243 NTT393243:NUM393243 ODP393243:OEI393243 ONL393243:OOE393243 OXH393243:OYA393243 PHD393243:PHW393243 PQZ393243:PRS393243 QAV393243:QBO393243 QKR393243:QLK393243 QUN393243:QVG393243 REJ393243:RFC393243 ROF393243:ROY393243 RYB393243:RYU393243 SHX393243:SIQ393243 SRT393243:SSM393243 TBP393243:TCI393243 TLL393243:TME393243 TVH393243:TWA393243 UFD393243:UFW393243 UOZ393243:UPS393243 UYV393243:UZO393243 VIR393243:VJK393243 VSN393243:VTG393243 WCJ393243:WDC393243 WMF393243:WMY393243 WWB393243:WWU393243 T458779:AM458779 JP458779:KI458779 TL458779:UE458779 ADH458779:AEA458779 AND458779:ANW458779 AWZ458779:AXS458779 BGV458779:BHO458779 BQR458779:BRK458779 CAN458779:CBG458779 CKJ458779:CLC458779 CUF458779:CUY458779 DEB458779:DEU458779 DNX458779:DOQ458779 DXT458779:DYM458779 EHP458779:EII458779 ERL458779:ESE458779 FBH458779:FCA458779 FLD458779:FLW458779 FUZ458779:FVS458779 GEV458779:GFO458779 GOR458779:GPK458779 GYN458779:GZG458779 HIJ458779:HJC458779 HSF458779:HSY458779 ICB458779:ICU458779 ILX458779:IMQ458779 IVT458779:IWM458779 JFP458779:JGI458779 JPL458779:JQE458779 JZH458779:KAA458779 KJD458779:KJW458779 KSZ458779:KTS458779 LCV458779:LDO458779 LMR458779:LNK458779 LWN458779:LXG458779 MGJ458779:MHC458779 MQF458779:MQY458779 NAB458779:NAU458779 NJX458779:NKQ458779 NTT458779:NUM458779 ODP458779:OEI458779 ONL458779:OOE458779 OXH458779:OYA458779 PHD458779:PHW458779 PQZ458779:PRS458779 QAV458779:QBO458779 QKR458779:QLK458779 QUN458779:QVG458779 REJ458779:RFC458779 ROF458779:ROY458779 RYB458779:RYU458779 SHX458779:SIQ458779 SRT458779:SSM458779 TBP458779:TCI458779 TLL458779:TME458779 TVH458779:TWA458779 UFD458779:UFW458779 UOZ458779:UPS458779 UYV458779:UZO458779 VIR458779:VJK458779 VSN458779:VTG458779 WCJ458779:WDC458779 WMF458779:WMY458779 WWB458779:WWU458779 T524315:AM524315 JP524315:KI524315 TL524315:UE524315 ADH524315:AEA524315 AND524315:ANW524315 AWZ524315:AXS524315 BGV524315:BHO524315 BQR524315:BRK524315 CAN524315:CBG524315 CKJ524315:CLC524315 CUF524315:CUY524315 DEB524315:DEU524315 DNX524315:DOQ524315 DXT524315:DYM524315 EHP524315:EII524315 ERL524315:ESE524315 FBH524315:FCA524315 FLD524315:FLW524315 FUZ524315:FVS524315 GEV524315:GFO524315 GOR524315:GPK524315 GYN524315:GZG524315 HIJ524315:HJC524315 HSF524315:HSY524315 ICB524315:ICU524315 ILX524315:IMQ524315 IVT524315:IWM524315 JFP524315:JGI524315 JPL524315:JQE524315 JZH524315:KAA524315 KJD524315:KJW524315 KSZ524315:KTS524315 LCV524315:LDO524315 LMR524315:LNK524315 LWN524315:LXG524315 MGJ524315:MHC524315 MQF524315:MQY524315 NAB524315:NAU524315 NJX524315:NKQ524315 NTT524315:NUM524315 ODP524315:OEI524315 ONL524315:OOE524315 OXH524315:OYA524315 PHD524315:PHW524315 PQZ524315:PRS524315 QAV524315:QBO524315 QKR524315:QLK524315 QUN524315:QVG524315 REJ524315:RFC524315 ROF524315:ROY524315 RYB524315:RYU524315 SHX524315:SIQ524315 SRT524315:SSM524315 TBP524315:TCI524315 TLL524315:TME524315 TVH524315:TWA524315 UFD524315:UFW524315 UOZ524315:UPS524315 UYV524315:UZO524315 VIR524315:VJK524315 VSN524315:VTG524315 WCJ524315:WDC524315 WMF524315:WMY524315 WWB524315:WWU524315 T589851:AM589851 JP589851:KI589851 TL589851:UE589851 ADH589851:AEA589851 AND589851:ANW589851 AWZ589851:AXS589851 BGV589851:BHO589851 BQR589851:BRK589851 CAN589851:CBG589851 CKJ589851:CLC589851 CUF589851:CUY589851 DEB589851:DEU589851 DNX589851:DOQ589851 DXT589851:DYM589851 EHP589851:EII589851 ERL589851:ESE589851 FBH589851:FCA589851 FLD589851:FLW589851 FUZ589851:FVS589851 GEV589851:GFO589851 GOR589851:GPK589851 GYN589851:GZG589851 HIJ589851:HJC589851 HSF589851:HSY589851 ICB589851:ICU589851 ILX589851:IMQ589851 IVT589851:IWM589851 JFP589851:JGI589851 JPL589851:JQE589851 JZH589851:KAA589851 KJD589851:KJW589851 KSZ589851:KTS589851 LCV589851:LDO589851 LMR589851:LNK589851 LWN589851:LXG589851 MGJ589851:MHC589851 MQF589851:MQY589851 NAB589851:NAU589851 NJX589851:NKQ589851 NTT589851:NUM589851 ODP589851:OEI589851 ONL589851:OOE589851 OXH589851:OYA589851 PHD589851:PHW589851 PQZ589851:PRS589851 QAV589851:QBO589851 QKR589851:QLK589851 QUN589851:QVG589851 REJ589851:RFC589851 ROF589851:ROY589851 RYB589851:RYU589851 SHX589851:SIQ589851 SRT589851:SSM589851 TBP589851:TCI589851 TLL589851:TME589851 TVH589851:TWA589851 UFD589851:UFW589851 UOZ589851:UPS589851 UYV589851:UZO589851 VIR589851:VJK589851 VSN589851:VTG589851 WCJ589851:WDC589851 WMF589851:WMY589851 WWB589851:WWU589851 T655387:AM655387 JP655387:KI655387 TL655387:UE655387 ADH655387:AEA655387 AND655387:ANW655387 AWZ655387:AXS655387 BGV655387:BHO655387 BQR655387:BRK655387 CAN655387:CBG655387 CKJ655387:CLC655387 CUF655387:CUY655387 DEB655387:DEU655387 DNX655387:DOQ655387 DXT655387:DYM655387 EHP655387:EII655387 ERL655387:ESE655387 FBH655387:FCA655387 FLD655387:FLW655387 FUZ655387:FVS655387 GEV655387:GFO655387 GOR655387:GPK655387 GYN655387:GZG655387 HIJ655387:HJC655387 HSF655387:HSY655387 ICB655387:ICU655387 ILX655387:IMQ655387 IVT655387:IWM655387 JFP655387:JGI655387 JPL655387:JQE655387 JZH655387:KAA655387 KJD655387:KJW655387 KSZ655387:KTS655387 LCV655387:LDO655387 LMR655387:LNK655387 LWN655387:LXG655387 MGJ655387:MHC655387 MQF655387:MQY655387 NAB655387:NAU655387 NJX655387:NKQ655387 NTT655387:NUM655387 ODP655387:OEI655387 ONL655387:OOE655387 OXH655387:OYA655387 PHD655387:PHW655387 PQZ655387:PRS655387 QAV655387:QBO655387 QKR655387:QLK655387 QUN655387:QVG655387 REJ655387:RFC655387 ROF655387:ROY655387 RYB655387:RYU655387 SHX655387:SIQ655387 SRT655387:SSM655387 TBP655387:TCI655387 TLL655387:TME655387 TVH655387:TWA655387 UFD655387:UFW655387 UOZ655387:UPS655387 UYV655387:UZO655387 VIR655387:VJK655387 VSN655387:VTG655387 WCJ655387:WDC655387 WMF655387:WMY655387 WWB655387:WWU655387 T720923:AM720923 JP720923:KI720923 TL720923:UE720923 ADH720923:AEA720923 AND720923:ANW720923 AWZ720923:AXS720923 BGV720923:BHO720923 BQR720923:BRK720923 CAN720923:CBG720923 CKJ720923:CLC720923 CUF720923:CUY720923 DEB720923:DEU720923 DNX720923:DOQ720923 DXT720923:DYM720923 EHP720923:EII720923 ERL720923:ESE720923 FBH720923:FCA720923 FLD720923:FLW720923 FUZ720923:FVS720923 GEV720923:GFO720923 GOR720923:GPK720923 GYN720923:GZG720923 HIJ720923:HJC720923 HSF720923:HSY720923 ICB720923:ICU720923 ILX720923:IMQ720923 IVT720923:IWM720923 JFP720923:JGI720923 JPL720923:JQE720923 JZH720923:KAA720923 KJD720923:KJW720923 KSZ720923:KTS720923 LCV720923:LDO720923 LMR720923:LNK720923 LWN720923:LXG720923 MGJ720923:MHC720923 MQF720923:MQY720923 NAB720923:NAU720923 NJX720923:NKQ720923 NTT720923:NUM720923 ODP720923:OEI720923 ONL720923:OOE720923 OXH720923:OYA720923 PHD720923:PHW720923 PQZ720923:PRS720923 QAV720923:QBO720923 QKR720923:QLK720923 QUN720923:QVG720923 REJ720923:RFC720923 ROF720923:ROY720923 RYB720923:RYU720923 SHX720923:SIQ720923 SRT720923:SSM720923 TBP720923:TCI720923 TLL720923:TME720923 TVH720923:TWA720923 UFD720923:UFW720923 UOZ720923:UPS720923 UYV720923:UZO720923 VIR720923:VJK720923 VSN720923:VTG720923 WCJ720923:WDC720923 WMF720923:WMY720923 WWB720923:WWU720923 T786459:AM786459 JP786459:KI786459 TL786459:UE786459 ADH786459:AEA786459 AND786459:ANW786459 AWZ786459:AXS786459 BGV786459:BHO786459 BQR786459:BRK786459 CAN786459:CBG786459 CKJ786459:CLC786459 CUF786459:CUY786459 DEB786459:DEU786459 DNX786459:DOQ786459 DXT786459:DYM786459 EHP786459:EII786459 ERL786459:ESE786459 FBH786459:FCA786459 FLD786459:FLW786459 FUZ786459:FVS786459 GEV786459:GFO786459 GOR786459:GPK786459 GYN786459:GZG786459 HIJ786459:HJC786459 HSF786459:HSY786459 ICB786459:ICU786459 ILX786459:IMQ786459 IVT786459:IWM786459 JFP786459:JGI786459 JPL786459:JQE786459 JZH786459:KAA786459 KJD786459:KJW786459 KSZ786459:KTS786459 LCV786459:LDO786459 LMR786459:LNK786459 LWN786459:LXG786459 MGJ786459:MHC786459 MQF786459:MQY786459 NAB786459:NAU786459 NJX786459:NKQ786459 NTT786459:NUM786459 ODP786459:OEI786459 ONL786459:OOE786459 OXH786459:OYA786459 PHD786459:PHW786459 PQZ786459:PRS786459 QAV786459:QBO786459 QKR786459:QLK786459 QUN786459:QVG786459 REJ786459:RFC786459 ROF786459:ROY786459 RYB786459:RYU786459 SHX786459:SIQ786459 SRT786459:SSM786459 TBP786459:TCI786459 TLL786459:TME786459 TVH786459:TWA786459 UFD786459:UFW786459 UOZ786459:UPS786459 UYV786459:UZO786459 VIR786459:VJK786459 VSN786459:VTG786459 WCJ786459:WDC786459 WMF786459:WMY786459 WWB786459:WWU786459 T851995:AM851995 JP851995:KI851995 TL851995:UE851995 ADH851995:AEA851995 AND851995:ANW851995 AWZ851995:AXS851995 BGV851995:BHO851995 BQR851995:BRK851995 CAN851995:CBG851995 CKJ851995:CLC851995 CUF851995:CUY851995 DEB851995:DEU851995 DNX851995:DOQ851995 DXT851995:DYM851995 EHP851995:EII851995 ERL851995:ESE851995 FBH851995:FCA851995 FLD851995:FLW851995 FUZ851995:FVS851995 GEV851995:GFO851995 GOR851995:GPK851995 GYN851995:GZG851995 HIJ851995:HJC851995 HSF851995:HSY851995 ICB851995:ICU851995 ILX851995:IMQ851995 IVT851995:IWM851995 JFP851995:JGI851995 JPL851995:JQE851995 JZH851995:KAA851995 KJD851995:KJW851995 KSZ851995:KTS851995 LCV851995:LDO851995 LMR851995:LNK851995 LWN851995:LXG851995 MGJ851995:MHC851995 MQF851995:MQY851995 NAB851995:NAU851995 NJX851995:NKQ851995 NTT851995:NUM851995 ODP851995:OEI851995 ONL851995:OOE851995 OXH851995:OYA851995 PHD851995:PHW851995 PQZ851995:PRS851995 QAV851995:QBO851995 QKR851995:QLK851995 QUN851995:QVG851995 REJ851995:RFC851995 ROF851995:ROY851995 RYB851995:RYU851995 SHX851995:SIQ851995 SRT851995:SSM851995 TBP851995:TCI851995 TLL851995:TME851995 TVH851995:TWA851995 UFD851995:UFW851995 UOZ851995:UPS851995 UYV851995:UZO851995 VIR851995:VJK851995 VSN851995:VTG851995 WCJ851995:WDC851995 WMF851995:WMY851995 WWB851995:WWU851995 T917531:AM917531 JP917531:KI917531 TL917531:UE917531 ADH917531:AEA917531 AND917531:ANW917531 AWZ917531:AXS917531 BGV917531:BHO917531 BQR917531:BRK917531 CAN917531:CBG917531 CKJ917531:CLC917531 CUF917531:CUY917531 DEB917531:DEU917531 DNX917531:DOQ917531 DXT917531:DYM917531 EHP917531:EII917531 ERL917531:ESE917531 FBH917531:FCA917531 FLD917531:FLW917531 FUZ917531:FVS917531 GEV917531:GFO917531 GOR917531:GPK917531 GYN917531:GZG917531 HIJ917531:HJC917531 HSF917531:HSY917531 ICB917531:ICU917531 ILX917531:IMQ917531 IVT917531:IWM917531 JFP917531:JGI917531 JPL917531:JQE917531 JZH917531:KAA917531 KJD917531:KJW917531 KSZ917531:KTS917531 LCV917531:LDO917531 LMR917531:LNK917531 LWN917531:LXG917531 MGJ917531:MHC917531 MQF917531:MQY917531 NAB917531:NAU917531 NJX917531:NKQ917531 NTT917531:NUM917531 ODP917531:OEI917531 ONL917531:OOE917531 OXH917531:OYA917531 PHD917531:PHW917531 PQZ917531:PRS917531 QAV917531:QBO917531 QKR917531:QLK917531 QUN917531:QVG917531 REJ917531:RFC917531 ROF917531:ROY917531 RYB917531:RYU917531 SHX917531:SIQ917531 SRT917531:SSM917531 TBP917531:TCI917531 TLL917531:TME917531 TVH917531:TWA917531 UFD917531:UFW917531 UOZ917531:UPS917531 UYV917531:UZO917531 VIR917531:VJK917531 VSN917531:VTG917531 WCJ917531:WDC917531 WMF917531:WMY917531 WWB917531:WWU917531 T983067:AM983067 JP983067:KI983067 TL983067:UE983067 ADH983067:AEA983067 AND983067:ANW983067 AWZ983067:AXS983067 BGV983067:BHO983067 BQR983067:BRK983067 CAN983067:CBG983067 CKJ983067:CLC983067 CUF983067:CUY983067 DEB983067:DEU983067 DNX983067:DOQ983067 DXT983067:DYM983067 EHP983067:EII983067 ERL983067:ESE983067 FBH983067:FCA983067 FLD983067:FLW983067 FUZ983067:FVS983067 GEV983067:GFO983067 GOR983067:GPK983067 GYN983067:GZG983067 HIJ983067:HJC983067 HSF983067:HSY983067 ICB983067:ICU983067 ILX983067:IMQ983067 IVT983067:IWM983067 JFP983067:JGI983067 JPL983067:JQE983067 JZH983067:KAA983067 KJD983067:KJW983067 KSZ983067:KTS983067 LCV983067:LDO983067 LMR983067:LNK983067 LWN983067:LXG983067 MGJ983067:MHC983067 MQF983067:MQY983067 NAB983067:NAU983067 NJX983067:NKQ983067 NTT983067:NUM983067 ODP983067:OEI983067 ONL983067:OOE983067 OXH983067:OYA983067 PHD983067:PHW983067 PQZ983067:PRS983067 QAV983067:QBO983067 QKR983067:QLK983067 QUN983067:QVG983067 REJ983067:RFC983067 ROF983067:ROY983067 RYB983067:RYU983067 SHX983067:SIQ983067 SRT983067:SSM983067 TBP983067:TCI983067 TLL983067:TME983067 TVH983067:TWA983067 UFD983067:UFW983067 UOZ983067:UPS983067 UYV983067:UZO983067 VIR983067:VJK983067 VSN983067:VTG983067 WCJ983067:WDC983067 WMF983067:WMY983067 WWB983067:WWU983067">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Farmworker Tax Credit Factor must be within stated range." sqref="AB70:AF70">
      <formula1>0.7</formula1>
      <formula2>1.25</formula2>
    </dataValidation>
  </dataValidations>
  <pageMargins left="0.5" right="0.5" top="1" bottom="1" header="0.5" footer="0.5"/>
  <pageSetup scale="97" firstPageNumber="24" orientation="portrait" useFirstPageNumber="1" r:id="rId1"/>
  <headerFooter alignWithMargins="0">
    <oddFooter>&amp;C&amp;P&amp;R&amp;8&amp;A</oddFooter>
  </headerFooter>
  <rowBreaks count="1" manualBreakCount="1">
    <brk id="44" max="37"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15</vt:i4>
      </vt:variant>
    </vt:vector>
  </HeadingPairs>
  <TitlesOfParts>
    <vt:vector size="28"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FARMWORKER 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'FARMWORKER Basis &amp; Credits'!Print_Area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Harina, Connie</cp:lastModifiedBy>
  <cp:lastPrinted>2018-12-28T15:53:17Z</cp:lastPrinted>
  <dcterms:created xsi:type="dcterms:W3CDTF">2007-12-27T18:26:28Z</dcterms:created>
  <dcterms:modified xsi:type="dcterms:W3CDTF">2020-02-27T16:36:09Z</dcterms:modified>
</cp:coreProperties>
</file>